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autoCompressPictures="0" defaultThemeVersion="124226"/>
  <mc:AlternateContent xmlns:mc="http://schemas.openxmlformats.org/markup-compatibility/2006">
    <mc:Choice Requires="x15">
      <x15ac:absPath xmlns:x15ac="http://schemas.microsoft.com/office/spreadsheetml/2010/11/ac" url="C:\Users\MGO\Desktop\"/>
    </mc:Choice>
  </mc:AlternateContent>
  <xr:revisionPtr revIDLastSave="0" documentId="8_{B35003B9-B96B-4C7D-85BB-FD5D8DA10675}" xr6:coauthVersionLast="47" xr6:coauthVersionMax="47" xr10:uidLastSave="{00000000-0000-0000-0000-000000000000}"/>
  <bookViews>
    <workbookView xWindow="12840" yWindow="2355" windowWidth="18555" windowHeight="15435" tabRatio="1000" activeTab="7" xr2:uid="{00000000-000D-0000-FFFF-FFFF00000000}"/>
  </bookViews>
  <sheets>
    <sheet name="Spillede baner i Vitalis" sheetId="126" r:id="rId1"/>
    <sheet name="Turplan 2019 + Medlemmer " sheetId="161" state="hidden" r:id="rId2"/>
    <sheet name="Turplan 2022 + Medlemmer" sheetId="189" r:id="rId3"/>
    <sheet name="2022 Point" sheetId="190" r:id="rId4"/>
    <sheet name="Gilleleje 18. september 2022" sheetId="204" r:id="rId5"/>
    <sheet name="Silkeborg 20-21 aug 2022" sheetId="203" r:id="rId6"/>
    <sheet name="Hjortespring 25. juni 2022" sheetId="202" r:id="rId7"/>
    <sheet name="Portugal 2022" sheetId="201" r:id="rId8"/>
    <sheet name="Værebro 1. maj 2022" sheetId="191" r:id="rId9"/>
    <sheet name="Turplan 2021 + Medlemmer" sheetId="178" r:id="rId10"/>
    <sheet name="2021 - point" sheetId="176" r:id="rId11"/>
    <sheet name="Varde Tour + KM" sheetId="188" r:id="rId12"/>
    <sheet name="Breinholtgård 21. sept 2021" sheetId="187" r:id="rId13"/>
    <sheet name="Kaj Lykke 20. sept 2021" sheetId="186" r:id="rId14"/>
    <sheet name="Varde 19. sept 2021" sheetId="185" r:id="rId15"/>
    <sheet name="Gilleleje 28. aug 2021" sheetId="181" r:id="rId16"/>
    <sheet name="Esbjerg 19-20 juni 2021" sheetId="180" r:id="rId17"/>
    <sheet name="Hørsholm 8. maj 2021" sheetId="179" r:id="rId18"/>
    <sheet name="Køge 24. april 2021" sheetId="177" r:id="rId19"/>
    <sheet name="Turplan 2020 + Medlemmer  " sheetId="168" r:id="rId20"/>
    <sheet name="2020 - point" sheetId="162" r:id="rId21"/>
    <sheet name="Harekær 24. oktober 2020" sheetId="175" r:id="rId22"/>
    <sheet name="Holstebro_Himmerland 24-27 sep " sheetId="171" r:id="rId23"/>
    <sheet name="Mølleåen 23. august 2020" sheetId="172" r:id="rId24"/>
    <sheet name="Odsherred_Sorø 20-21 juni 2020" sheetId="170" r:id="rId25"/>
    <sheet name="Fredensborg 17. maj 2020" sheetId="169" r:id="rId26"/>
    <sheet name="Turplan 2019 + Medlemmer" sheetId="174" r:id="rId27"/>
    <sheet name="2019 - point" sheetId="173" r:id="rId28"/>
    <sheet name="Great Nothern 28 september 2019" sheetId="167" r:id="rId29"/>
    <sheet name="Lübker 13-15 september 2019" sheetId="166" r:id="rId30"/>
    <sheet name="Hedeland 22. juni 2019" sheetId="165" r:id="rId31"/>
    <sheet name="Svendborg Vestfyn 4. og 5. maj" sheetId="164" r:id="rId32"/>
    <sheet name="Dragør 13. april 2019" sheetId="163" r:id="rId33"/>
    <sheet name="Turplan 2018 + Medlemmer " sheetId="153" r:id="rId34"/>
    <sheet name="2018 - point" sheetId="154" r:id="rId35"/>
    <sheet name="Hørsholm 14 august 2018" sheetId="160" r:id="rId36"/>
    <sheet name="Portugal 2018" sheetId="159" r:id="rId37"/>
    <sheet name="PGA Sweden 4. og 5. aug 2018" sheetId="158" r:id="rId38"/>
    <sheet name="Simon's 1. juli 2018" sheetId="157" r:id="rId39"/>
    <sheet name="Søllerød 23 juni 2018" sheetId="155" r:id="rId40"/>
    <sheet name="Turplan 2017 + Medlemmer" sheetId="144" r:id="rId41"/>
    <sheet name="2017 - point" sheetId="145" r:id="rId42"/>
    <sheet name="Furesø 29. oktober 2017" sheetId="152" r:id="rId43"/>
    <sheet name="Simon's 16. og 17. sep 2017" sheetId="150" r:id="rId44"/>
    <sheet name="Tomelilla 26. og 27. august 17" sheetId="149" r:id="rId45"/>
    <sheet name="Midtsjælland 18. juni 2017" sheetId="148" r:id="rId46"/>
    <sheet name="Roskilde 23 april 2017" sheetId="146" r:id="rId47"/>
    <sheet name="Turplan 2016 + Medlemmer " sheetId="123" r:id="rId48"/>
    <sheet name="2016 - point" sheetId="124" r:id="rId49"/>
    <sheet name="Portugal 2016" sheetId="143" r:id="rId50"/>
    <sheet name="Rungsted 17 sep 2016" sheetId="131" r:id="rId51"/>
    <sheet name="Skyrup 25-26 juni 2016" sheetId="130" r:id="rId52"/>
    <sheet name="Skovbo 1 maj 2016" sheetId="129" r:id="rId53"/>
    <sheet name="Fredensborg 16 april 2016" sheetId="125" r:id="rId54"/>
    <sheet name="Turplan 2015 + Medlemmer " sheetId="115" r:id="rId55"/>
    <sheet name="2015 - point" sheetId="127" r:id="rId56"/>
    <sheet name="Helsingør 3 okt 2015" sheetId="128" r:id="rId57"/>
    <sheet name="Barsebäck 29-30 august 2015" sheetId="122" r:id="rId58"/>
    <sheet name="Elisefarm 6-7 juni 2015" sheetId="121" r:id="rId59"/>
    <sheet name="Hornbæk 10. maj 2015" sheetId="120" r:id="rId60"/>
    <sheet name="Rungsted 12. april 2015" sheetId="118" r:id="rId61"/>
    <sheet name="Turplan 2014 + Medlemmer " sheetId="107" r:id="rId62"/>
    <sheet name="2014 - point" sheetId="109" r:id="rId63"/>
    <sheet name="Tyrkiet 2014" sheetId="114" r:id="rId64"/>
    <sheet name="Korsør 31. august 2014" sheetId="113" r:id="rId65"/>
    <sheet name="Sct. Knuds 30. august" sheetId="112" r:id="rId66"/>
    <sheet name="Lubker 4-5-6- juli 2014" sheetId="111" r:id="rId67"/>
    <sheet name="Kalundborg 04-05-2014" sheetId="110" r:id="rId68"/>
    <sheet name="Køge 12. april" sheetId="108" r:id="rId69"/>
    <sheet name="Turplan 2013 + Medlemmer" sheetId="93" r:id="rId70"/>
    <sheet name="2013 - point" sheetId="94" r:id="rId71"/>
    <sheet name="Kokkedal 15. september" sheetId="106" r:id="rId72"/>
    <sheet name="Dragsholm 25. august" sheetId="105" r:id="rId73"/>
    <sheet name="Dragsholm 24. august" sheetId="104" r:id="rId74"/>
    <sheet name="Isaberg Østra 8 juni 2013" sheetId="103" r:id="rId75"/>
    <sheet name="Isaberg Vestra 8 juni 2013 " sheetId="101" r:id="rId76"/>
    <sheet name="Isaberg Østra 7 juni 2013 " sheetId="102" r:id="rId77"/>
    <sheet name="Isaberg Vestra 7 juni 2013" sheetId="100" r:id="rId78"/>
    <sheet name="Nexø 11. maj 2013" sheetId="99" r:id="rId79"/>
    <sheet name="Rø New Course 10. maj 2013" sheetId="98" r:id="rId80"/>
    <sheet name="Rø Old Course 10. maj 2013" sheetId="97" r:id="rId81"/>
    <sheet name="Nexø 9. maj 2013" sheetId="96" r:id="rId82"/>
    <sheet name="Dyrehaven - 14. april 2013" sheetId="95" r:id="rId83"/>
    <sheet name="Turplan 2012 + Medlemmer" sheetId="84" r:id="rId84"/>
    <sheet name="2012 - point" sheetId="85" r:id="rId85"/>
    <sheet name="Portugal 2012" sheetId="92" r:id="rId86"/>
    <sheet name="Rya - 25. august 2012" sheetId="91" r:id="rId87"/>
    <sheet name="Køge - 17. juni 2012" sheetId="90" r:id="rId88"/>
    <sheet name="Køge - 16. juni 2012" sheetId="89" r:id="rId89"/>
    <sheet name="Møn 29. april 2012" sheetId="88" r:id="rId90"/>
    <sheet name="Møn 28. april 2012" sheetId="87" r:id="rId91"/>
    <sheet name="Ledreborg - 15. april 2012" sheetId="86" r:id="rId92"/>
    <sheet name="Turplan 2011 + Medlemmer" sheetId="73" r:id="rId93"/>
    <sheet name="2011 - point" sheetId="77" r:id="rId94"/>
    <sheet name="Skyrup - 2. oktober 2011" sheetId="83" r:id="rId95"/>
    <sheet name="Skyrup - 1. oktober 2011" sheetId="82" r:id="rId96"/>
    <sheet name="Holbæk 18 sep 2011" sheetId="81" r:id="rId97"/>
    <sheet name="Kristianstad Östra 28 aug 2011" sheetId="80" r:id="rId98"/>
    <sheet name="Kristianstad Västra 27 aug 2011" sheetId="79" r:id="rId99"/>
    <sheet name="Söderslätts 25 juni 2011" sheetId="78" r:id="rId100"/>
    <sheet name="Falster 1 maj 2011" sheetId="76" r:id="rId101"/>
    <sheet name="Falster 30 april 2011" sheetId="75" r:id="rId102"/>
    <sheet name="Turplan 2010 + Medlemmer" sheetId="64" r:id="rId103"/>
    <sheet name="2010 - point" sheetId="67" r:id="rId104"/>
    <sheet name="Furesø 17 oktober 2010" sheetId="74" r:id="rId105"/>
    <sheet name="Helsingør 18-19. september 2010" sheetId="72" r:id="rId106"/>
    <sheet name="Romeleåsens 29. august 2010" sheetId="69" r:id="rId107"/>
    <sheet name="Sjöbo 2. runde 28. august 2010" sheetId="71" r:id="rId108"/>
    <sheet name="Sjöbo 1. runde 28. august 2010" sheetId="70" r:id="rId109"/>
    <sheet name="Gilleleje 12. juni 2010" sheetId="68" r:id="rId110"/>
    <sheet name="Abbekås 1. maj 2010" sheetId="66" r:id="rId111"/>
    <sheet name="Ystad 30. april 2010" sheetId="65" r:id="rId112"/>
    <sheet name="Turplan 2009 + Medlemmer" sheetId="51" r:id="rId113"/>
    <sheet name="2009 - point" sheetId="52" r:id="rId114"/>
    <sheet name="Portugal 2009" sheetId="62" r:id="rId115"/>
    <sheet name="Sjöbo 20. september 2009" sheetId="61" r:id="rId116"/>
    <sheet name="Trelleborg 30. august 2009" sheetId="60" r:id="rId117"/>
    <sheet name="Vellinge 29. august 2009" sheetId="59" r:id="rId118"/>
    <sheet name="Ishøj 7 juni 2009" sheetId="58" r:id="rId119"/>
    <sheet name="Turplan 2009 + Medlemmer (2)" sheetId="63" r:id="rId120"/>
    <sheet name="Vasatorp Gamla Banan 3 Maj 2009" sheetId="57" r:id="rId121"/>
    <sheet name="Vasatorp TC 2 Maj 2009" sheetId="56" r:id="rId122"/>
    <sheet name="Søllerød 19 april 2009" sheetId="53" r:id="rId123"/>
    <sheet name="Turplan 2008 + Medlemmer" sheetId="41" r:id="rId124"/>
    <sheet name="2008 - point" sheetId="43" r:id="rId125"/>
    <sheet name="Gilleleje 21 september 2008" sheetId="50" r:id="rId126"/>
    <sheet name="Asserbo 20 september 2008" sheetId="49" r:id="rId127"/>
    <sheet name="Ryder Cup" sheetId="48" r:id="rId128"/>
    <sheet name="Furesø 24 august 2008" sheetId="47" r:id="rId129"/>
    <sheet name="Falster 28-29 juni 2008" sheetId="46" r:id="rId130"/>
    <sheet name="Skoldnæsholm 25 maj 2008" sheetId="45" r:id="rId131"/>
    <sheet name="Fredensborg 13. april 2008" sheetId="42" r:id="rId132"/>
    <sheet name="Turplan 2007 + Medlemmer " sheetId="30" r:id="rId133"/>
    <sheet name="2007 - Point" sheetId="32" r:id="rId134"/>
    <sheet name="Portugal 2007" sheetId="40" r:id="rId135"/>
    <sheet name="Furesø 29 sep. 2007" sheetId="39" r:id="rId136"/>
    <sheet name="Odsherred #2 10 sep. 2007" sheetId="38" r:id="rId137"/>
    <sheet name="Odsherred #1 9 sep. 2007" sheetId="37" r:id="rId138"/>
    <sheet name="Fredensborg 19 august 2007" sheetId="36" r:id="rId139"/>
    <sheet name="Simons 18-8-2007" sheetId="35" r:id="rId140"/>
    <sheet name="RYA 2. Dag" sheetId="34" r:id="rId141"/>
    <sheet name="RYA 1. Dag" sheetId="33" r:id="rId142"/>
    <sheet name="Fredensborg 2007" sheetId="31" r:id="rId143"/>
    <sheet name="Turplan 2006 + Medlemmer" sheetId="17" r:id="rId144"/>
    <sheet name="2006 - Point" sheetId="9" r:id="rId145"/>
    <sheet name="Bådstad - Gamla (2006)" sheetId="29" r:id="rId146"/>
    <sheet name="Bådstad - NYA (2006)" sheetId="28" r:id="rId147"/>
    <sheet name="Frederikssund 2006" sheetId="27" r:id="rId148"/>
    <sheet name="Trelleborg 2006" sheetId="24" r:id="rId149"/>
    <sheet name="Korsør 2006" sheetId="25" r:id="rId150"/>
    <sheet name="Rø 2006" sheetId="21" r:id="rId151"/>
    <sheet name="Rønne 2006" sheetId="20" r:id="rId152"/>
    <sheet name="Nexø 2006" sheetId="19" r:id="rId153"/>
    <sheet name="Smørum 2006" sheetId="16" r:id="rId154"/>
    <sheet name="Helsinge 2006" sheetId="22" r:id="rId155"/>
    <sheet name="Turplan 2005 + Medlemmer" sheetId="7" r:id="rId156"/>
    <sheet name="2005 - Point" sheetId="23" r:id="rId157"/>
    <sheet name="Falster 2005" sheetId="18" r:id="rId158"/>
    <sheet name="Skovbo 2005" sheetId="15" r:id="rId159"/>
    <sheet name="Odsherred 2005" sheetId="14" r:id="rId160"/>
    <sheet name="5-6 Sydsjællands 2005" sheetId="13" r:id="rId161"/>
    <sheet name="7-5 Rø 2005" sheetId="12" r:id="rId162"/>
    <sheet name="6-5 Rønne 2005" sheetId="11" r:id="rId163"/>
    <sheet name="5-5 Nexø 2005" sheetId="10" r:id="rId164"/>
    <sheet name="17-4 Sorø 2005" sheetId="2" r:id="rId165"/>
    <sheet name="Turplan 2004 + Medlemmer" sheetId="1" r:id="rId166"/>
    <sheet name="2004 - Point" sheetId="4" r:id="rId16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C5" i="190" l="1"/>
  <c r="K24" i="204"/>
  <c r="J24" i="204"/>
  <c r="H24" i="204"/>
  <c r="G24" i="204"/>
  <c r="E24" i="204"/>
  <c r="D24" i="204"/>
  <c r="C24" i="204"/>
  <c r="L23" i="204"/>
  <c r="I23" i="204"/>
  <c r="F23" i="204"/>
  <c r="L22" i="204"/>
  <c r="I22" i="204"/>
  <c r="F22" i="204"/>
  <c r="L21" i="204"/>
  <c r="I21" i="204"/>
  <c r="F21" i="204"/>
  <c r="L20" i="204"/>
  <c r="I20" i="204"/>
  <c r="F20" i="204"/>
  <c r="L19" i="204"/>
  <c r="I19" i="204"/>
  <c r="F19" i="204"/>
  <c r="L18" i="204"/>
  <c r="I18" i="204"/>
  <c r="F18" i="204"/>
  <c r="L17" i="204"/>
  <c r="I17" i="204"/>
  <c r="F17" i="204"/>
  <c r="L16" i="204"/>
  <c r="I16" i="204"/>
  <c r="F16" i="204"/>
  <c r="L15" i="204"/>
  <c r="I15" i="204"/>
  <c r="F15" i="204"/>
  <c r="K14" i="204"/>
  <c r="J14" i="204"/>
  <c r="H14" i="204"/>
  <c r="G14" i="204"/>
  <c r="E14" i="204"/>
  <c r="C14" i="204"/>
  <c r="L13" i="204"/>
  <c r="I13" i="204"/>
  <c r="F13" i="204"/>
  <c r="L12" i="204"/>
  <c r="I12" i="204"/>
  <c r="F12" i="204"/>
  <c r="L11" i="204"/>
  <c r="I11" i="204"/>
  <c r="F11" i="204"/>
  <c r="L10" i="204"/>
  <c r="I10" i="204"/>
  <c r="F10" i="204"/>
  <c r="L9" i="204"/>
  <c r="I9" i="204"/>
  <c r="F9" i="204"/>
  <c r="L8" i="204"/>
  <c r="I8" i="204"/>
  <c r="F8" i="204"/>
  <c r="L7" i="204"/>
  <c r="I7" i="204"/>
  <c r="F7" i="204"/>
  <c r="L6" i="204"/>
  <c r="I6" i="204"/>
  <c r="F6" i="204"/>
  <c r="L5" i="204"/>
  <c r="I5" i="204"/>
  <c r="F5" i="204"/>
  <c r="C7" i="190"/>
  <c r="C6" i="190"/>
  <c r="C4" i="190"/>
  <c r="C3" i="190"/>
  <c r="Q6" i="203"/>
  <c r="P6" i="203"/>
  <c r="N6" i="203"/>
  <c r="M6" i="203"/>
  <c r="G9" i="203"/>
  <c r="D9" i="203"/>
  <c r="H63" i="203"/>
  <c r="G63" i="203"/>
  <c r="D63" i="203"/>
  <c r="E5" i="203"/>
  <c r="R34" i="203"/>
  <c r="R33" i="203"/>
  <c r="R32" i="203"/>
  <c r="R31" i="203"/>
  <c r="R30" i="203"/>
  <c r="R29" i="203"/>
  <c r="R28" i="203"/>
  <c r="R27" i="203"/>
  <c r="R24" i="203"/>
  <c r="R23" i="203"/>
  <c r="R22" i="203"/>
  <c r="R21" i="203"/>
  <c r="R20" i="203"/>
  <c r="R19" i="203"/>
  <c r="R18" i="203"/>
  <c r="R17" i="203"/>
  <c r="L34" i="203"/>
  <c r="L33" i="203"/>
  <c r="L32" i="203"/>
  <c r="L31" i="203"/>
  <c r="L30" i="203"/>
  <c r="L29" i="203"/>
  <c r="L28" i="203"/>
  <c r="L27" i="203"/>
  <c r="L24" i="203"/>
  <c r="L23" i="203"/>
  <c r="L22" i="203"/>
  <c r="L21" i="203"/>
  <c r="L20" i="203"/>
  <c r="L19" i="203"/>
  <c r="L18" i="203"/>
  <c r="L17" i="203"/>
  <c r="F34" i="203"/>
  <c r="F33" i="203"/>
  <c r="F32" i="203"/>
  <c r="F31" i="203"/>
  <c r="F30" i="203"/>
  <c r="F29" i="203"/>
  <c r="F28" i="203"/>
  <c r="F27" i="203"/>
  <c r="F26" i="203"/>
  <c r="F24" i="203"/>
  <c r="F23" i="203"/>
  <c r="F22" i="203"/>
  <c r="F21" i="203"/>
  <c r="F20" i="203"/>
  <c r="F19" i="203"/>
  <c r="F18" i="203"/>
  <c r="F17" i="203"/>
  <c r="Q63" i="203"/>
  <c r="P63" i="203"/>
  <c r="N63" i="203"/>
  <c r="M63" i="203"/>
  <c r="K63" i="203"/>
  <c r="J63" i="203"/>
  <c r="E63" i="203"/>
  <c r="C63" i="203"/>
  <c r="R62" i="203"/>
  <c r="O62" i="203"/>
  <c r="L62" i="203"/>
  <c r="I62" i="203"/>
  <c r="F62" i="203"/>
  <c r="R61" i="203"/>
  <c r="O61" i="203"/>
  <c r="L61" i="203"/>
  <c r="I61" i="203"/>
  <c r="F61" i="203"/>
  <c r="R60" i="203"/>
  <c r="O60" i="203"/>
  <c r="L60" i="203"/>
  <c r="I60" i="203"/>
  <c r="F60" i="203"/>
  <c r="R59" i="203"/>
  <c r="O59" i="203"/>
  <c r="L59" i="203"/>
  <c r="I59" i="203"/>
  <c r="F59" i="203"/>
  <c r="R58" i="203"/>
  <c r="O58" i="203"/>
  <c r="L58" i="203"/>
  <c r="I58" i="203"/>
  <c r="F58" i="203"/>
  <c r="R57" i="203"/>
  <c r="O57" i="203"/>
  <c r="L57" i="203"/>
  <c r="I57" i="203"/>
  <c r="F57" i="203"/>
  <c r="R56" i="203"/>
  <c r="O56" i="203"/>
  <c r="L56" i="203"/>
  <c r="I56" i="203"/>
  <c r="F56" i="203"/>
  <c r="R55" i="203"/>
  <c r="O55" i="203"/>
  <c r="L55" i="203"/>
  <c r="I55" i="203"/>
  <c r="F55" i="203"/>
  <c r="R54" i="203"/>
  <c r="R63" i="203" s="1"/>
  <c r="O54" i="203"/>
  <c r="O63" i="203" s="1"/>
  <c r="L54" i="203"/>
  <c r="L63" i="203" s="1"/>
  <c r="I54" i="203"/>
  <c r="I63" i="203" s="1"/>
  <c r="F54" i="203"/>
  <c r="F63" i="203" s="1"/>
  <c r="Q53" i="203"/>
  <c r="P53" i="203"/>
  <c r="N53" i="203"/>
  <c r="M53" i="203"/>
  <c r="K53" i="203"/>
  <c r="J53" i="203"/>
  <c r="H53" i="203"/>
  <c r="G53" i="203"/>
  <c r="E53" i="203"/>
  <c r="D53" i="203"/>
  <c r="C53" i="203"/>
  <c r="R52" i="203"/>
  <c r="O52" i="203"/>
  <c r="L52" i="203"/>
  <c r="I52" i="203"/>
  <c r="F52" i="203"/>
  <c r="R51" i="203"/>
  <c r="O51" i="203"/>
  <c r="L51" i="203"/>
  <c r="I51" i="203"/>
  <c r="F51" i="203"/>
  <c r="R50" i="203"/>
  <c r="O50" i="203"/>
  <c r="L50" i="203"/>
  <c r="I50" i="203"/>
  <c r="F50" i="203"/>
  <c r="R49" i="203"/>
  <c r="O49" i="203"/>
  <c r="L49" i="203"/>
  <c r="I49" i="203"/>
  <c r="F49" i="203"/>
  <c r="R48" i="203"/>
  <c r="O48" i="203"/>
  <c r="L48" i="203"/>
  <c r="I48" i="203"/>
  <c r="F48" i="203"/>
  <c r="R47" i="203"/>
  <c r="O47" i="203"/>
  <c r="L47" i="203"/>
  <c r="I47" i="203"/>
  <c r="F47" i="203"/>
  <c r="R46" i="203"/>
  <c r="O46" i="203"/>
  <c r="L46" i="203"/>
  <c r="I46" i="203"/>
  <c r="F46" i="203"/>
  <c r="R45" i="203"/>
  <c r="O45" i="203"/>
  <c r="L45" i="203"/>
  <c r="I45" i="203"/>
  <c r="F45" i="203"/>
  <c r="R44" i="203"/>
  <c r="R53" i="203" s="1"/>
  <c r="O44" i="203"/>
  <c r="O53" i="203" s="1"/>
  <c r="L44" i="203"/>
  <c r="L53" i="203" s="1"/>
  <c r="I44" i="203"/>
  <c r="I53" i="203" s="1"/>
  <c r="F44" i="203"/>
  <c r="F53" i="203" s="1"/>
  <c r="Q35" i="203"/>
  <c r="P35" i="203"/>
  <c r="N35" i="203"/>
  <c r="M35" i="203"/>
  <c r="K35" i="203"/>
  <c r="J35" i="203"/>
  <c r="H35" i="203"/>
  <c r="G35" i="203"/>
  <c r="E35" i="203"/>
  <c r="D35" i="203"/>
  <c r="C35" i="203"/>
  <c r="O34" i="203"/>
  <c r="I34" i="203"/>
  <c r="O33" i="203"/>
  <c r="I33" i="203"/>
  <c r="O32" i="203"/>
  <c r="I32" i="203"/>
  <c r="O31" i="203"/>
  <c r="I31" i="203"/>
  <c r="O30" i="203"/>
  <c r="I30" i="203"/>
  <c r="O29" i="203"/>
  <c r="I29" i="203"/>
  <c r="O28" i="203"/>
  <c r="I28" i="203"/>
  <c r="O27" i="203"/>
  <c r="I27" i="203"/>
  <c r="R26" i="203"/>
  <c r="O26" i="203"/>
  <c r="L26" i="203"/>
  <c r="I26" i="203"/>
  <c r="Q25" i="203"/>
  <c r="P25" i="203"/>
  <c r="N25" i="203"/>
  <c r="M25" i="203"/>
  <c r="K25" i="203"/>
  <c r="J25" i="203"/>
  <c r="H25" i="203"/>
  <c r="G25" i="203"/>
  <c r="E25" i="203"/>
  <c r="D25" i="203"/>
  <c r="C25" i="203"/>
  <c r="O24" i="203"/>
  <c r="I24" i="203"/>
  <c r="O23" i="203"/>
  <c r="I23" i="203"/>
  <c r="O22" i="203"/>
  <c r="I22" i="203"/>
  <c r="O21" i="203"/>
  <c r="I21" i="203"/>
  <c r="O20" i="203"/>
  <c r="I20" i="203"/>
  <c r="O19" i="203"/>
  <c r="I19" i="203"/>
  <c r="O18" i="203"/>
  <c r="I18" i="203"/>
  <c r="O17" i="203"/>
  <c r="I17" i="203"/>
  <c r="R16" i="203"/>
  <c r="O16" i="203"/>
  <c r="L16" i="203"/>
  <c r="I16" i="203"/>
  <c r="F16" i="203"/>
  <c r="N24" i="202"/>
  <c r="M24" i="202"/>
  <c r="K24" i="202"/>
  <c r="J24" i="202"/>
  <c r="H24" i="202"/>
  <c r="G24" i="202"/>
  <c r="E24" i="202"/>
  <c r="D24" i="202"/>
  <c r="C24" i="202"/>
  <c r="O23" i="202"/>
  <c r="L23" i="202"/>
  <c r="I23" i="202"/>
  <c r="F23" i="202"/>
  <c r="O22" i="202"/>
  <c r="L22" i="202"/>
  <c r="I22" i="202"/>
  <c r="F22" i="202"/>
  <c r="O21" i="202"/>
  <c r="L21" i="202"/>
  <c r="I21" i="202"/>
  <c r="F21" i="202"/>
  <c r="O20" i="202"/>
  <c r="L20" i="202"/>
  <c r="I20" i="202"/>
  <c r="F20" i="202"/>
  <c r="O19" i="202"/>
  <c r="L19" i="202"/>
  <c r="I19" i="202"/>
  <c r="F19" i="202"/>
  <c r="O18" i="202"/>
  <c r="L18" i="202"/>
  <c r="I18" i="202"/>
  <c r="F18" i="202"/>
  <c r="O17" i="202"/>
  <c r="L17" i="202"/>
  <c r="I17" i="202"/>
  <c r="F17" i="202"/>
  <c r="O16" i="202"/>
  <c r="L16" i="202"/>
  <c r="I16" i="202"/>
  <c r="F16" i="202"/>
  <c r="O15" i="202"/>
  <c r="L15" i="202"/>
  <c r="I15" i="202"/>
  <c r="F15" i="202"/>
  <c r="N14" i="202"/>
  <c r="M14" i="202"/>
  <c r="K14" i="202"/>
  <c r="J14" i="202"/>
  <c r="H14" i="202"/>
  <c r="G14" i="202"/>
  <c r="E14" i="202"/>
  <c r="D14" i="202"/>
  <c r="C14" i="202"/>
  <c r="O13" i="202"/>
  <c r="L13" i="202"/>
  <c r="I13" i="202"/>
  <c r="F13" i="202"/>
  <c r="O12" i="202"/>
  <c r="L12" i="202"/>
  <c r="I12" i="202"/>
  <c r="F12" i="202"/>
  <c r="O11" i="202"/>
  <c r="L11" i="202"/>
  <c r="I11" i="202"/>
  <c r="F11" i="202"/>
  <c r="O10" i="202"/>
  <c r="L10" i="202"/>
  <c r="I10" i="202"/>
  <c r="F10" i="202"/>
  <c r="O9" i="202"/>
  <c r="L9" i="202"/>
  <c r="I9" i="202"/>
  <c r="F9" i="202"/>
  <c r="O8" i="202"/>
  <c r="L8" i="202"/>
  <c r="I8" i="202"/>
  <c r="F8" i="202"/>
  <c r="O7" i="202"/>
  <c r="L7" i="202"/>
  <c r="I7" i="202"/>
  <c r="F7" i="202"/>
  <c r="O6" i="202"/>
  <c r="L6" i="202"/>
  <c r="I6" i="202"/>
  <c r="F6" i="202"/>
  <c r="O5" i="202"/>
  <c r="L5" i="202"/>
  <c r="I5" i="202"/>
  <c r="F5" i="202"/>
  <c r="K25" i="204" l="1"/>
  <c r="J25" i="204"/>
  <c r="H25" i="204"/>
  <c r="D25" i="204"/>
  <c r="C25" i="204"/>
  <c r="L24" i="204"/>
  <c r="F24" i="204"/>
  <c r="F14" i="204"/>
  <c r="I24" i="204"/>
  <c r="E25" i="204"/>
  <c r="I14" i="204"/>
  <c r="L14" i="204"/>
  <c r="G25" i="204"/>
  <c r="R35" i="203"/>
  <c r="R25" i="203"/>
  <c r="O35" i="203"/>
  <c r="O36" i="203" s="1"/>
  <c r="O5" i="203" s="1"/>
  <c r="O25" i="203"/>
  <c r="L35" i="203"/>
  <c r="L25" i="203"/>
  <c r="I35" i="203"/>
  <c r="I25" i="203"/>
  <c r="F35" i="203"/>
  <c r="F25" i="203"/>
  <c r="C36" i="203"/>
  <c r="D36" i="203"/>
  <c r="D5" i="203" s="1"/>
  <c r="E36" i="203"/>
  <c r="G36" i="203"/>
  <c r="G5" i="203" s="1"/>
  <c r="H36" i="203"/>
  <c r="H5" i="203" s="1"/>
  <c r="J36" i="203"/>
  <c r="J5" i="203" s="1"/>
  <c r="K36" i="203"/>
  <c r="K5" i="203" s="1"/>
  <c r="M36" i="203"/>
  <c r="M5" i="203" s="1"/>
  <c r="N36" i="203"/>
  <c r="N5" i="203" s="1"/>
  <c r="P36" i="203"/>
  <c r="P5" i="203" s="1"/>
  <c r="Q36" i="203"/>
  <c r="Q5" i="203" s="1"/>
  <c r="F64" i="203"/>
  <c r="F6" i="203" s="1"/>
  <c r="I64" i="203"/>
  <c r="I6" i="203" s="1"/>
  <c r="L64" i="203"/>
  <c r="L6" i="203" s="1"/>
  <c r="O64" i="203"/>
  <c r="O6" i="203" s="1"/>
  <c r="R64" i="203"/>
  <c r="R6" i="203" s="1"/>
  <c r="C64" i="203"/>
  <c r="D64" i="203"/>
  <c r="D6" i="203" s="1"/>
  <c r="E64" i="203"/>
  <c r="E6" i="203" s="1"/>
  <c r="G64" i="203"/>
  <c r="G6" i="203" s="1"/>
  <c r="H64" i="203"/>
  <c r="H6" i="203" s="1"/>
  <c r="J64" i="203"/>
  <c r="J6" i="203" s="1"/>
  <c r="K64" i="203"/>
  <c r="K6" i="203" s="1"/>
  <c r="M64" i="203"/>
  <c r="N64" i="203"/>
  <c r="P64" i="203"/>
  <c r="Q64" i="203"/>
  <c r="N25" i="202"/>
  <c r="M25" i="202"/>
  <c r="K25" i="202"/>
  <c r="J25" i="202"/>
  <c r="H25" i="202"/>
  <c r="G25" i="202"/>
  <c r="E25" i="202"/>
  <c r="D25" i="202"/>
  <c r="C25" i="202"/>
  <c r="F24" i="202"/>
  <c r="I24" i="202"/>
  <c r="L24" i="202"/>
  <c r="O24" i="202"/>
  <c r="L14" i="202"/>
  <c r="O14" i="202"/>
  <c r="F14" i="202"/>
  <c r="I14" i="202"/>
  <c r="L25" i="204" l="1"/>
  <c r="F25" i="204"/>
  <c r="I25" i="204"/>
  <c r="R36" i="203"/>
  <c r="R5" i="203" s="1"/>
  <c r="R7" i="203" s="1"/>
  <c r="L36" i="203"/>
  <c r="L5" i="203" s="1"/>
  <c r="L7" i="203" s="1"/>
  <c r="I36" i="203"/>
  <c r="I5" i="203" s="1"/>
  <c r="I7" i="203" s="1"/>
  <c r="F36" i="203"/>
  <c r="F5" i="203" s="1"/>
  <c r="F7" i="203" s="1"/>
  <c r="Q7" i="203"/>
  <c r="P7" i="203"/>
  <c r="N7" i="203"/>
  <c r="M7" i="203"/>
  <c r="K7" i="203"/>
  <c r="J7" i="203"/>
  <c r="H7" i="203"/>
  <c r="G7" i="203"/>
  <c r="E7" i="203"/>
  <c r="D7" i="203"/>
  <c r="O7" i="203"/>
  <c r="F25" i="202"/>
  <c r="O25" i="202"/>
  <c r="I25" i="202"/>
  <c r="L25" i="202"/>
  <c r="U51" i="201" l="1"/>
  <c r="U53" i="201"/>
  <c r="V53" i="201"/>
  <c r="V52" i="201"/>
  <c r="V51" i="201"/>
  <c r="T51" i="201" s="1"/>
  <c r="W54" i="201"/>
  <c r="W53" i="201"/>
  <c r="W52" i="201"/>
  <c r="AB48" i="201"/>
  <c r="AA48" i="201"/>
  <c r="AA65" i="201"/>
  <c r="AA60" i="201"/>
  <c r="H117" i="201"/>
  <c r="O1" i="201"/>
  <c r="L1" i="201"/>
  <c r="I1" i="201"/>
  <c r="F1" i="201"/>
  <c r="AA42" i="201"/>
  <c r="AA41" i="201"/>
  <c r="G5" i="201"/>
  <c r="Z14" i="201"/>
  <c r="Z11" i="201" s="1"/>
  <c r="AA11" i="201" s="1"/>
  <c r="F189" i="201"/>
  <c r="N208" i="201"/>
  <c r="M208" i="201"/>
  <c r="K208" i="201"/>
  <c r="J208" i="201"/>
  <c r="H208" i="201"/>
  <c r="H209" i="201" s="1"/>
  <c r="G208" i="201"/>
  <c r="E208" i="201"/>
  <c r="D208" i="201"/>
  <c r="C208" i="201"/>
  <c r="O207" i="201"/>
  <c r="L207" i="201"/>
  <c r="I207" i="201"/>
  <c r="F207" i="201"/>
  <c r="O206" i="201"/>
  <c r="L206" i="201"/>
  <c r="I206" i="201"/>
  <c r="F206" i="201"/>
  <c r="L205" i="201"/>
  <c r="I205" i="201"/>
  <c r="F205" i="201"/>
  <c r="O204" i="201"/>
  <c r="L204" i="201"/>
  <c r="I204" i="201"/>
  <c r="F204" i="201"/>
  <c r="O203" i="201"/>
  <c r="L203" i="201"/>
  <c r="I203" i="201"/>
  <c r="F203" i="201"/>
  <c r="F202" i="201"/>
  <c r="O201" i="201"/>
  <c r="L201" i="201"/>
  <c r="F201" i="201"/>
  <c r="O200" i="201"/>
  <c r="L200" i="201"/>
  <c r="F200" i="201"/>
  <c r="O199" i="201"/>
  <c r="L199" i="201"/>
  <c r="F199" i="201"/>
  <c r="N198" i="201"/>
  <c r="M198" i="201"/>
  <c r="K198" i="201"/>
  <c r="K209" i="201" s="1"/>
  <c r="J198" i="201"/>
  <c r="H198" i="201"/>
  <c r="G198" i="201"/>
  <c r="E198" i="201"/>
  <c r="D198" i="201"/>
  <c r="C198" i="201"/>
  <c r="O197" i="201"/>
  <c r="L197" i="201"/>
  <c r="I197" i="201"/>
  <c r="F197" i="201"/>
  <c r="O196" i="201"/>
  <c r="L196" i="201"/>
  <c r="I196" i="201"/>
  <c r="F196" i="201"/>
  <c r="L195" i="201"/>
  <c r="I195" i="201"/>
  <c r="F195" i="201"/>
  <c r="O194" i="201"/>
  <c r="L194" i="201"/>
  <c r="I194" i="201"/>
  <c r="F194" i="201"/>
  <c r="O193" i="201"/>
  <c r="F193" i="201"/>
  <c r="O192" i="201"/>
  <c r="L192" i="201"/>
  <c r="I192" i="201"/>
  <c r="F192" i="201"/>
  <c r="O191" i="201"/>
  <c r="L191" i="201"/>
  <c r="I191" i="201"/>
  <c r="F191" i="201"/>
  <c r="O190" i="201"/>
  <c r="L190" i="201"/>
  <c r="I190" i="201"/>
  <c r="F190" i="201"/>
  <c r="O189" i="201"/>
  <c r="L189" i="201"/>
  <c r="I189" i="201"/>
  <c r="Q181" i="201"/>
  <c r="P181" i="201"/>
  <c r="N181" i="201"/>
  <c r="M181" i="201"/>
  <c r="K181" i="201"/>
  <c r="J181" i="201"/>
  <c r="H181" i="201"/>
  <c r="G181" i="201"/>
  <c r="E181" i="201"/>
  <c r="D181" i="201"/>
  <c r="C181" i="201"/>
  <c r="R180" i="201"/>
  <c r="O180" i="201"/>
  <c r="L180" i="201"/>
  <c r="I180" i="201"/>
  <c r="F180" i="201"/>
  <c r="R179" i="201"/>
  <c r="O179" i="201"/>
  <c r="L179" i="201"/>
  <c r="I179" i="201"/>
  <c r="F179" i="201"/>
  <c r="R178" i="201"/>
  <c r="O178" i="201"/>
  <c r="L178" i="201"/>
  <c r="I178" i="201"/>
  <c r="F178" i="201"/>
  <c r="R177" i="201"/>
  <c r="O177" i="201"/>
  <c r="L177" i="201"/>
  <c r="I177" i="201"/>
  <c r="F177" i="201"/>
  <c r="R176" i="201"/>
  <c r="O176" i="201"/>
  <c r="L176" i="201"/>
  <c r="I176" i="201"/>
  <c r="F176" i="201"/>
  <c r="R175" i="201"/>
  <c r="O175" i="201"/>
  <c r="L175" i="201"/>
  <c r="I175" i="201"/>
  <c r="F175" i="201"/>
  <c r="R174" i="201"/>
  <c r="O174" i="201"/>
  <c r="L174" i="201"/>
  <c r="I174" i="201"/>
  <c r="F174" i="201"/>
  <c r="R173" i="201"/>
  <c r="O173" i="201"/>
  <c r="L173" i="201"/>
  <c r="I173" i="201"/>
  <c r="F173" i="201"/>
  <c r="R172" i="201"/>
  <c r="O172" i="201"/>
  <c r="L172" i="201"/>
  <c r="I172" i="201"/>
  <c r="F172" i="201"/>
  <c r="Q171" i="201"/>
  <c r="P171" i="201"/>
  <c r="N171" i="201"/>
  <c r="M171" i="201"/>
  <c r="K171" i="201"/>
  <c r="J171" i="201"/>
  <c r="H171" i="201"/>
  <c r="G171" i="201"/>
  <c r="E171" i="201"/>
  <c r="D171" i="201"/>
  <c r="C171" i="201"/>
  <c r="R170" i="201"/>
  <c r="O170" i="201"/>
  <c r="L170" i="201"/>
  <c r="I170" i="201"/>
  <c r="F170" i="201"/>
  <c r="R169" i="201"/>
  <c r="O169" i="201"/>
  <c r="L169" i="201"/>
  <c r="I169" i="201"/>
  <c r="F169" i="201"/>
  <c r="R168" i="201"/>
  <c r="O168" i="201"/>
  <c r="L168" i="201"/>
  <c r="I168" i="201"/>
  <c r="F168" i="201"/>
  <c r="R167" i="201"/>
  <c r="O167" i="201"/>
  <c r="L167" i="201"/>
  <c r="I167" i="201"/>
  <c r="F167" i="201"/>
  <c r="R166" i="201"/>
  <c r="O166" i="201"/>
  <c r="L166" i="201"/>
  <c r="I166" i="201"/>
  <c r="F166" i="201"/>
  <c r="R165" i="201"/>
  <c r="O165" i="201"/>
  <c r="L165" i="201"/>
  <c r="I165" i="201"/>
  <c r="F165" i="201"/>
  <c r="R164" i="201"/>
  <c r="O164" i="201"/>
  <c r="L164" i="201"/>
  <c r="I164" i="201"/>
  <c r="F164" i="201"/>
  <c r="R163" i="201"/>
  <c r="O163" i="201"/>
  <c r="L163" i="201"/>
  <c r="I163" i="201"/>
  <c r="F163" i="201"/>
  <c r="R162" i="201"/>
  <c r="O162" i="201"/>
  <c r="L162" i="201"/>
  <c r="I162" i="201"/>
  <c r="F162" i="201"/>
  <c r="Q154" i="201"/>
  <c r="P154" i="201"/>
  <c r="N154" i="201"/>
  <c r="M154" i="201"/>
  <c r="K154" i="201"/>
  <c r="J154" i="201"/>
  <c r="H154" i="201"/>
  <c r="G154" i="201"/>
  <c r="E154" i="201"/>
  <c r="D154" i="201"/>
  <c r="C154" i="201"/>
  <c r="R153" i="201"/>
  <c r="O153" i="201"/>
  <c r="L153" i="201"/>
  <c r="I153" i="201"/>
  <c r="F153" i="201"/>
  <c r="R152" i="201"/>
  <c r="O152" i="201"/>
  <c r="L152" i="201"/>
  <c r="I152" i="201"/>
  <c r="F152" i="201"/>
  <c r="R151" i="201"/>
  <c r="O151" i="201"/>
  <c r="L151" i="201"/>
  <c r="I151" i="201"/>
  <c r="F151" i="201"/>
  <c r="R150" i="201"/>
  <c r="O150" i="201"/>
  <c r="L150" i="201"/>
  <c r="I150" i="201"/>
  <c r="F150" i="201"/>
  <c r="R149" i="201"/>
  <c r="O149" i="201"/>
  <c r="L149" i="201"/>
  <c r="I149" i="201"/>
  <c r="F149" i="201"/>
  <c r="R148" i="201"/>
  <c r="O148" i="201"/>
  <c r="L148" i="201"/>
  <c r="I148" i="201"/>
  <c r="F148" i="201"/>
  <c r="R147" i="201"/>
  <c r="O147" i="201"/>
  <c r="L147" i="201"/>
  <c r="I147" i="201"/>
  <c r="F147" i="201"/>
  <c r="R146" i="201"/>
  <c r="O146" i="201"/>
  <c r="L146" i="201"/>
  <c r="I146" i="201"/>
  <c r="F146" i="201"/>
  <c r="R145" i="201"/>
  <c r="O145" i="201"/>
  <c r="L145" i="201"/>
  <c r="I145" i="201"/>
  <c r="F145" i="201"/>
  <c r="Q144" i="201"/>
  <c r="P144" i="201"/>
  <c r="N144" i="201"/>
  <c r="M144" i="201"/>
  <c r="K144" i="201"/>
  <c r="J144" i="201"/>
  <c r="H144" i="201"/>
  <c r="G144" i="201"/>
  <c r="E144" i="201"/>
  <c r="D144" i="201"/>
  <c r="C144" i="201"/>
  <c r="R143" i="201"/>
  <c r="O143" i="201"/>
  <c r="L143" i="201"/>
  <c r="I143" i="201"/>
  <c r="F143" i="201"/>
  <c r="R142" i="201"/>
  <c r="O142" i="201"/>
  <c r="L142" i="201"/>
  <c r="I142" i="201"/>
  <c r="F142" i="201"/>
  <c r="R141" i="201"/>
  <c r="O141" i="201"/>
  <c r="L141" i="201"/>
  <c r="I141" i="201"/>
  <c r="F141" i="201"/>
  <c r="R140" i="201"/>
  <c r="O140" i="201"/>
  <c r="L140" i="201"/>
  <c r="I140" i="201"/>
  <c r="F140" i="201"/>
  <c r="R139" i="201"/>
  <c r="O139" i="201"/>
  <c r="L139" i="201"/>
  <c r="I139" i="201"/>
  <c r="F139" i="201"/>
  <c r="R138" i="201"/>
  <c r="O138" i="201"/>
  <c r="L138" i="201"/>
  <c r="I138" i="201"/>
  <c r="F138" i="201"/>
  <c r="R137" i="201"/>
  <c r="O137" i="201"/>
  <c r="L137" i="201"/>
  <c r="I137" i="201"/>
  <c r="F137" i="201"/>
  <c r="R136" i="201"/>
  <c r="O136" i="201"/>
  <c r="L136" i="201"/>
  <c r="I136" i="201"/>
  <c r="F136" i="201"/>
  <c r="R135" i="201"/>
  <c r="O135" i="201"/>
  <c r="L135" i="201"/>
  <c r="I135" i="201"/>
  <c r="F135" i="201"/>
  <c r="Q127" i="201"/>
  <c r="P127" i="201"/>
  <c r="N127" i="201"/>
  <c r="M127" i="201"/>
  <c r="K127" i="201"/>
  <c r="J127" i="201"/>
  <c r="H127" i="201"/>
  <c r="G127" i="201"/>
  <c r="E127" i="201"/>
  <c r="D127" i="201"/>
  <c r="C127" i="201"/>
  <c r="R126" i="201"/>
  <c r="O126" i="201"/>
  <c r="L126" i="201"/>
  <c r="I126" i="201"/>
  <c r="F126" i="201"/>
  <c r="R125" i="201"/>
  <c r="O125" i="201"/>
  <c r="L125" i="201"/>
  <c r="I125" i="201"/>
  <c r="F125" i="201"/>
  <c r="R124" i="201"/>
  <c r="O124" i="201"/>
  <c r="L124" i="201"/>
  <c r="I124" i="201"/>
  <c r="F124" i="201"/>
  <c r="R123" i="201"/>
  <c r="O123" i="201"/>
  <c r="L123" i="201"/>
  <c r="I123" i="201"/>
  <c r="F123" i="201"/>
  <c r="R122" i="201"/>
  <c r="O122" i="201"/>
  <c r="L122" i="201"/>
  <c r="I122" i="201"/>
  <c r="F122" i="201"/>
  <c r="R121" i="201"/>
  <c r="O121" i="201"/>
  <c r="L121" i="201"/>
  <c r="I121" i="201"/>
  <c r="F121" i="201"/>
  <c r="R120" i="201"/>
  <c r="O120" i="201"/>
  <c r="L120" i="201"/>
  <c r="I120" i="201"/>
  <c r="F120" i="201"/>
  <c r="R119" i="201"/>
  <c r="O119" i="201"/>
  <c r="L119" i="201"/>
  <c r="I119" i="201"/>
  <c r="F119" i="201"/>
  <c r="R118" i="201"/>
  <c r="O118" i="201"/>
  <c r="L118" i="201"/>
  <c r="I118" i="201"/>
  <c r="F118" i="201"/>
  <c r="Q117" i="201"/>
  <c r="P117" i="201"/>
  <c r="N117" i="201"/>
  <c r="M117" i="201"/>
  <c r="K117" i="201"/>
  <c r="J117" i="201"/>
  <c r="G117" i="201"/>
  <c r="E117" i="201"/>
  <c r="D117" i="201"/>
  <c r="C117" i="201"/>
  <c r="R116" i="201"/>
  <c r="O116" i="201"/>
  <c r="L116" i="201"/>
  <c r="I116" i="201"/>
  <c r="F116" i="201"/>
  <c r="R115" i="201"/>
  <c r="O115" i="201"/>
  <c r="L115" i="201"/>
  <c r="I115" i="201"/>
  <c r="F115" i="201"/>
  <c r="R114" i="201"/>
  <c r="O114" i="201"/>
  <c r="L114" i="201"/>
  <c r="I114" i="201"/>
  <c r="F114" i="201"/>
  <c r="R113" i="201"/>
  <c r="O113" i="201"/>
  <c r="L113" i="201"/>
  <c r="I113" i="201"/>
  <c r="F113" i="201"/>
  <c r="R112" i="201"/>
  <c r="O112" i="201"/>
  <c r="L112" i="201"/>
  <c r="I112" i="201"/>
  <c r="F112" i="201"/>
  <c r="R111" i="201"/>
  <c r="O111" i="201"/>
  <c r="L111" i="201"/>
  <c r="I111" i="201"/>
  <c r="F111" i="201"/>
  <c r="R110" i="201"/>
  <c r="O110" i="201"/>
  <c r="L110" i="201"/>
  <c r="I110" i="201"/>
  <c r="F110" i="201"/>
  <c r="R109" i="201"/>
  <c r="O109" i="201"/>
  <c r="L109" i="201"/>
  <c r="I109" i="201"/>
  <c r="F109" i="201"/>
  <c r="R108" i="201"/>
  <c r="O108" i="201"/>
  <c r="L108" i="201"/>
  <c r="I108" i="201"/>
  <c r="F108" i="201"/>
  <c r="Q101" i="201"/>
  <c r="P101" i="201"/>
  <c r="N101" i="201"/>
  <c r="M101" i="201"/>
  <c r="K101" i="201"/>
  <c r="J101" i="201"/>
  <c r="H101" i="201"/>
  <c r="G101" i="201"/>
  <c r="E101" i="201"/>
  <c r="D101" i="201"/>
  <c r="C101" i="201"/>
  <c r="R100" i="201"/>
  <c r="O100" i="201"/>
  <c r="L100" i="201"/>
  <c r="I100" i="201"/>
  <c r="F100" i="201"/>
  <c r="R99" i="201"/>
  <c r="O99" i="201"/>
  <c r="L99" i="201"/>
  <c r="I99" i="201"/>
  <c r="F99" i="201"/>
  <c r="R98" i="201"/>
  <c r="O98" i="201"/>
  <c r="L98" i="201"/>
  <c r="I98" i="201"/>
  <c r="F98" i="201"/>
  <c r="R97" i="201"/>
  <c r="O97" i="201"/>
  <c r="L97" i="201"/>
  <c r="I97" i="201"/>
  <c r="F97" i="201"/>
  <c r="R96" i="201"/>
  <c r="O96" i="201"/>
  <c r="L96" i="201"/>
  <c r="I96" i="201"/>
  <c r="F96" i="201"/>
  <c r="R95" i="201"/>
  <c r="O95" i="201"/>
  <c r="L95" i="201"/>
  <c r="I95" i="201"/>
  <c r="F95" i="201"/>
  <c r="R94" i="201"/>
  <c r="O94" i="201"/>
  <c r="L94" i="201"/>
  <c r="I94" i="201"/>
  <c r="F94" i="201"/>
  <c r="R93" i="201"/>
  <c r="O93" i="201"/>
  <c r="L93" i="201"/>
  <c r="I93" i="201"/>
  <c r="F93" i="201"/>
  <c r="R92" i="201"/>
  <c r="O92" i="201"/>
  <c r="L92" i="201"/>
  <c r="I92" i="201"/>
  <c r="F92" i="201"/>
  <c r="Q91" i="201"/>
  <c r="P91" i="201"/>
  <c r="N91" i="201"/>
  <c r="M91" i="201"/>
  <c r="K91" i="201"/>
  <c r="J91" i="201"/>
  <c r="H91" i="201"/>
  <c r="G91" i="201"/>
  <c r="E91" i="201"/>
  <c r="D91" i="201"/>
  <c r="C91" i="201"/>
  <c r="R90" i="201"/>
  <c r="O90" i="201"/>
  <c r="L90" i="201"/>
  <c r="I90" i="201"/>
  <c r="F90" i="201"/>
  <c r="R89" i="201"/>
  <c r="O89" i="201"/>
  <c r="L89" i="201"/>
  <c r="I89" i="201"/>
  <c r="F89" i="201"/>
  <c r="R88" i="201"/>
  <c r="O88" i="201"/>
  <c r="L88" i="201"/>
  <c r="I88" i="201"/>
  <c r="F88" i="201"/>
  <c r="R87" i="201"/>
  <c r="O87" i="201"/>
  <c r="L87" i="201"/>
  <c r="I87" i="201"/>
  <c r="F87" i="201"/>
  <c r="R86" i="201"/>
  <c r="O86" i="201"/>
  <c r="L86" i="201"/>
  <c r="I86" i="201"/>
  <c r="F86" i="201"/>
  <c r="R85" i="201"/>
  <c r="O85" i="201"/>
  <c r="L85" i="201"/>
  <c r="I85" i="201"/>
  <c r="F85" i="201"/>
  <c r="R84" i="201"/>
  <c r="O84" i="201"/>
  <c r="L84" i="201"/>
  <c r="I84" i="201"/>
  <c r="F84" i="201"/>
  <c r="R83" i="201"/>
  <c r="O83" i="201"/>
  <c r="L83" i="201"/>
  <c r="I83" i="201"/>
  <c r="F83" i="201"/>
  <c r="R82" i="201"/>
  <c r="O82" i="201"/>
  <c r="L82" i="201"/>
  <c r="I82" i="201"/>
  <c r="F82" i="201"/>
  <c r="Q73" i="201"/>
  <c r="P73" i="201"/>
  <c r="N73" i="201"/>
  <c r="M73" i="201"/>
  <c r="K73" i="201"/>
  <c r="J73" i="201"/>
  <c r="H73" i="201"/>
  <c r="G73" i="201"/>
  <c r="E73" i="201"/>
  <c r="D73" i="201"/>
  <c r="C73" i="201"/>
  <c r="R72" i="201"/>
  <c r="O72" i="201"/>
  <c r="L72" i="201"/>
  <c r="I72" i="201"/>
  <c r="F72" i="201"/>
  <c r="R71" i="201"/>
  <c r="O71" i="201"/>
  <c r="L71" i="201"/>
  <c r="I71" i="201"/>
  <c r="F71" i="201"/>
  <c r="R70" i="201"/>
  <c r="O70" i="201"/>
  <c r="L70" i="201"/>
  <c r="I70" i="201"/>
  <c r="F70" i="201"/>
  <c r="R69" i="201"/>
  <c r="O69" i="201"/>
  <c r="L69" i="201"/>
  <c r="I69" i="201"/>
  <c r="F69" i="201"/>
  <c r="R68" i="201"/>
  <c r="O68" i="201"/>
  <c r="L68" i="201"/>
  <c r="I68" i="201"/>
  <c r="F68" i="201"/>
  <c r="R67" i="201"/>
  <c r="O67" i="201"/>
  <c r="L67" i="201"/>
  <c r="I67" i="201"/>
  <c r="F67" i="201"/>
  <c r="R66" i="201"/>
  <c r="O66" i="201"/>
  <c r="L66" i="201"/>
  <c r="I66" i="201"/>
  <c r="F66" i="201"/>
  <c r="R65" i="201"/>
  <c r="O65" i="201"/>
  <c r="L65" i="201"/>
  <c r="I65" i="201"/>
  <c r="F65" i="201"/>
  <c r="R64" i="201"/>
  <c r="O64" i="201"/>
  <c r="L64" i="201"/>
  <c r="I64" i="201"/>
  <c r="F64" i="201"/>
  <c r="Q63" i="201"/>
  <c r="P63" i="201"/>
  <c r="N63" i="201"/>
  <c r="M63" i="201"/>
  <c r="K63" i="201"/>
  <c r="J63" i="201"/>
  <c r="H63" i="201"/>
  <c r="G63" i="201"/>
  <c r="E63" i="201"/>
  <c r="D63" i="201"/>
  <c r="C63" i="201"/>
  <c r="R62" i="201"/>
  <c r="O62" i="201"/>
  <c r="L62" i="201"/>
  <c r="I62" i="201"/>
  <c r="F62" i="201"/>
  <c r="R61" i="201"/>
  <c r="O61" i="201"/>
  <c r="L61" i="201"/>
  <c r="I61" i="201"/>
  <c r="F61" i="201"/>
  <c r="R60" i="201"/>
  <c r="O60" i="201"/>
  <c r="L60" i="201"/>
  <c r="I60" i="201"/>
  <c r="F60" i="201"/>
  <c r="R59" i="201"/>
  <c r="O59" i="201"/>
  <c r="L59" i="201"/>
  <c r="I59" i="201"/>
  <c r="F59" i="201"/>
  <c r="R58" i="201"/>
  <c r="O58" i="201"/>
  <c r="L58" i="201"/>
  <c r="I58" i="201"/>
  <c r="F58" i="201"/>
  <c r="R57" i="201"/>
  <c r="O57" i="201"/>
  <c r="L57" i="201"/>
  <c r="I57" i="201"/>
  <c r="F57" i="201"/>
  <c r="R56" i="201"/>
  <c r="O56" i="201"/>
  <c r="L56" i="201"/>
  <c r="I56" i="201"/>
  <c r="F56" i="201"/>
  <c r="R55" i="201"/>
  <c r="O55" i="201"/>
  <c r="L55" i="201"/>
  <c r="I55" i="201"/>
  <c r="F55" i="201"/>
  <c r="R54" i="201"/>
  <c r="O54" i="201"/>
  <c r="L54" i="201"/>
  <c r="I54" i="201"/>
  <c r="F54" i="201"/>
  <c r="Q45" i="201"/>
  <c r="P45" i="201"/>
  <c r="N45" i="201"/>
  <c r="M45" i="201"/>
  <c r="K45" i="201"/>
  <c r="J45" i="201"/>
  <c r="H45" i="201"/>
  <c r="G45" i="201"/>
  <c r="E45" i="201"/>
  <c r="D45" i="201"/>
  <c r="C45" i="201"/>
  <c r="R44" i="201"/>
  <c r="O44" i="201"/>
  <c r="L44" i="201"/>
  <c r="I44" i="201"/>
  <c r="F44" i="201"/>
  <c r="R43" i="201"/>
  <c r="O43" i="201"/>
  <c r="L43" i="201"/>
  <c r="I43" i="201"/>
  <c r="F43" i="201"/>
  <c r="R42" i="201"/>
  <c r="O42" i="201"/>
  <c r="L42" i="201"/>
  <c r="I42" i="201"/>
  <c r="F42" i="201"/>
  <c r="R41" i="201"/>
  <c r="O41" i="201"/>
  <c r="L41" i="201"/>
  <c r="I41" i="201"/>
  <c r="F41" i="201"/>
  <c r="R40" i="201"/>
  <c r="O40" i="201"/>
  <c r="L40" i="201"/>
  <c r="I40" i="201"/>
  <c r="F40" i="201"/>
  <c r="R39" i="201"/>
  <c r="O39" i="201"/>
  <c r="L39" i="201"/>
  <c r="I39" i="201"/>
  <c r="F39" i="201"/>
  <c r="R38" i="201"/>
  <c r="O38" i="201"/>
  <c r="L38" i="201"/>
  <c r="I38" i="201"/>
  <c r="F38" i="201"/>
  <c r="R37" i="201"/>
  <c r="O37" i="201"/>
  <c r="L37" i="201"/>
  <c r="I37" i="201"/>
  <c r="F37" i="201"/>
  <c r="R36" i="201"/>
  <c r="O36" i="201"/>
  <c r="L36" i="201"/>
  <c r="I36" i="201"/>
  <c r="F36" i="201"/>
  <c r="Q35" i="201"/>
  <c r="P35" i="201"/>
  <c r="N35" i="201"/>
  <c r="M35" i="201"/>
  <c r="K35" i="201"/>
  <c r="J35" i="201"/>
  <c r="H35" i="201"/>
  <c r="G35" i="201"/>
  <c r="E35" i="201"/>
  <c r="D35" i="201"/>
  <c r="C35" i="201"/>
  <c r="R34" i="201"/>
  <c r="O34" i="201"/>
  <c r="L34" i="201"/>
  <c r="I34" i="201"/>
  <c r="F34" i="201"/>
  <c r="R33" i="201"/>
  <c r="O33" i="201"/>
  <c r="L33" i="201"/>
  <c r="I33" i="201"/>
  <c r="F33" i="201"/>
  <c r="R32" i="201"/>
  <c r="O32" i="201"/>
  <c r="L32" i="201"/>
  <c r="I32" i="201"/>
  <c r="F32" i="201"/>
  <c r="R31" i="201"/>
  <c r="O31" i="201"/>
  <c r="L31" i="201"/>
  <c r="I31" i="201"/>
  <c r="F31" i="201"/>
  <c r="R30" i="201"/>
  <c r="O30" i="201"/>
  <c r="L30" i="201"/>
  <c r="I30" i="201"/>
  <c r="F30" i="201"/>
  <c r="R29" i="201"/>
  <c r="O29" i="201"/>
  <c r="L29" i="201"/>
  <c r="I29" i="201"/>
  <c r="F29" i="201"/>
  <c r="R28" i="201"/>
  <c r="O28" i="201"/>
  <c r="L28" i="201"/>
  <c r="I28" i="201"/>
  <c r="F28" i="201"/>
  <c r="R27" i="201"/>
  <c r="O27" i="201"/>
  <c r="L27" i="201"/>
  <c r="I27" i="201"/>
  <c r="F27" i="201"/>
  <c r="R26" i="201"/>
  <c r="O26" i="201"/>
  <c r="L26" i="201"/>
  <c r="I26" i="201"/>
  <c r="F26" i="201"/>
  <c r="R18" i="201"/>
  <c r="Q18" i="201"/>
  <c r="P18" i="201"/>
  <c r="R9" i="201"/>
  <c r="Q9" i="201"/>
  <c r="P9" i="201"/>
  <c r="N24" i="191"/>
  <c r="M24" i="191"/>
  <c r="K24" i="191"/>
  <c r="J24" i="191"/>
  <c r="H24" i="191"/>
  <c r="G24" i="191"/>
  <c r="E24" i="191"/>
  <c r="D24" i="191"/>
  <c r="C24" i="191"/>
  <c r="O23" i="191"/>
  <c r="L23" i="191"/>
  <c r="I23" i="191"/>
  <c r="F23" i="191"/>
  <c r="O22" i="191"/>
  <c r="L22" i="191"/>
  <c r="I22" i="191"/>
  <c r="F22" i="191"/>
  <c r="O21" i="191"/>
  <c r="L21" i="191"/>
  <c r="I21" i="191"/>
  <c r="F21" i="191"/>
  <c r="O20" i="191"/>
  <c r="L20" i="191"/>
  <c r="I20" i="191"/>
  <c r="F20" i="191"/>
  <c r="O19" i="191"/>
  <c r="L19" i="191"/>
  <c r="I19" i="191"/>
  <c r="F19" i="191"/>
  <c r="O18" i="191"/>
  <c r="L18" i="191"/>
  <c r="I18" i="191"/>
  <c r="F18" i="191"/>
  <c r="O17" i="191"/>
  <c r="L17" i="191"/>
  <c r="I17" i="191"/>
  <c r="F17" i="191"/>
  <c r="O16" i="191"/>
  <c r="L16" i="191"/>
  <c r="I16" i="191"/>
  <c r="F16" i="191"/>
  <c r="O15" i="191"/>
  <c r="L15" i="191"/>
  <c r="I15" i="191"/>
  <c r="F15" i="191"/>
  <c r="N14" i="191"/>
  <c r="M14" i="191"/>
  <c r="K14" i="191"/>
  <c r="J14" i="191"/>
  <c r="H14" i="191"/>
  <c r="G14" i="191"/>
  <c r="E14" i="191"/>
  <c r="D14" i="191"/>
  <c r="C14" i="191"/>
  <c r="O13" i="191"/>
  <c r="L13" i="191"/>
  <c r="I13" i="191"/>
  <c r="F13" i="191"/>
  <c r="O12" i="191"/>
  <c r="L12" i="191"/>
  <c r="I12" i="191"/>
  <c r="F12" i="191"/>
  <c r="O11" i="191"/>
  <c r="L11" i="191"/>
  <c r="I11" i="191"/>
  <c r="F11" i="191"/>
  <c r="O10" i="191"/>
  <c r="L10" i="191"/>
  <c r="I10" i="191"/>
  <c r="F10" i="191"/>
  <c r="O9" i="191"/>
  <c r="L9" i="191"/>
  <c r="I9" i="191"/>
  <c r="F9" i="191"/>
  <c r="O8" i="191"/>
  <c r="L8" i="191"/>
  <c r="I8" i="191"/>
  <c r="F8" i="191"/>
  <c r="O7" i="191"/>
  <c r="L7" i="191"/>
  <c r="I7" i="191"/>
  <c r="F7" i="191"/>
  <c r="O6" i="191"/>
  <c r="L6" i="191"/>
  <c r="I6" i="191"/>
  <c r="F6" i="191"/>
  <c r="O5" i="191"/>
  <c r="L5" i="191"/>
  <c r="I5" i="191"/>
  <c r="F5" i="191"/>
  <c r="C37" i="190"/>
  <c r="C14" i="176"/>
  <c r="C13" i="176"/>
  <c r="C15" i="176"/>
  <c r="C16" i="176"/>
  <c r="C12" i="176"/>
  <c r="C6" i="176"/>
  <c r="C5" i="176"/>
  <c r="C4" i="176"/>
  <c r="C7" i="176"/>
  <c r="J10" i="188"/>
  <c r="P10" i="188"/>
  <c r="C3" i="176"/>
  <c r="G14" i="187"/>
  <c r="Q44" i="188"/>
  <c r="P44" i="188"/>
  <c r="N44" i="188"/>
  <c r="M44" i="188"/>
  <c r="K44" i="188"/>
  <c r="J44" i="188"/>
  <c r="H44" i="188"/>
  <c r="G44" i="188"/>
  <c r="E44" i="188"/>
  <c r="D44" i="188"/>
  <c r="C44" i="188"/>
  <c r="R43" i="188"/>
  <c r="O43" i="188"/>
  <c r="L43" i="188"/>
  <c r="I43" i="188"/>
  <c r="F43" i="188"/>
  <c r="R42" i="188"/>
  <c r="O42" i="188"/>
  <c r="L42" i="188"/>
  <c r="I42" i="188"/>
  <c r="F42" i="188"/>
  <c r="R41" i="188"/>
  <c r="O41" i="188"/>
  <c r="L41" i="188"/>
  <c r="I41" i="188"/>
  <c r="F41" i="188"/>
  <c r="R40" i="188"/>
  <c r="O40" i="188"/>
  <c r="L40" i="188"/>
  <c r="I40" i="188"/>
  <c r="F40" i="188"/>
  <c r="R39" i="188"/>
  <c r="O39" i="188"/>
  <c r="L39" i="188"/>
  <c r="I39" i="188"/>
  <c r="F39" i="188"/>
  <c r="R38" i="188"/>
  <c r="O38" i="188"/>
  <c r="L38" i="188"/>
  <c r="I38" i="188"/>
  <c r="F38" i="188"/>
  <c r="R37" i="188"/>
  <c r="O37" i="188"/>
  <c r="L37" i="188"/>
  <c r="I37" i="188"/>
  <c r="F37" i="188"/>
  <c r="R36" i="188"/>
  <c r="O36" i="188"/>
  <c r="L36" i="188"/>
  <c r="I36" i="188"/>
  <c r="F36" i="188"/>
  <c r="R35" i="188"/>
  <c r="O35" i="188"/>
  <c r="L35" i="188"/>
  <c r="I35" i="188"/>
  <c r="F35" i="188"/>
  <c r="Q34" i="188"/>
  <c r="P34" i="188"/>
  <c r="N34" i="188"/>
  <c r="M34" i="188"/>
  <c r="K34" i="188"/>
  <c r="J34" i="188"/>
  <c r="H34" i="188"/>
  <c r="G34" i="188"/>
  <c r="E34" i="188"/>
  <c r="D34" i="188"/>
  <c r="C34" i="188"/>
  <c r="R33" i="188"/>
  <c r="O33" i="188"/>
  <c r="L33" i="188"/>
  <c r="I33" i="188"/>
  <c r="F33" i="188"/>
  <c r="R32" i="188"/>
  <c r="O32" i="188"/>
  <c r="L32" i="188"/>
  <c r="I32" i="188"/>
  <c r="F32" i="188"/>
  <c r="R31" i="188"/>
  <c r="O31" i="188"/>
  <c r="L31" i="188"/>
  <c r="I31" i="188"/>
  <c r="F31" i="188"/>
  <c r="R30" i="188"/>
  <c r="O30" i="188"/>
  <c r="L30" i="188"/>
  <c r="I30" i="188"/>
  <c r="F30" i="188"/>
  <c r="R29" i="188"/>
  <c r="O29" i="188"/>
  <c r="L29" i="188"/>
  <c r="I29" i="188"/>
  <c r="F29" i="188"/>
  <c r="R28" i="188"/>
  <c r="O28" i="188"/>
  <c r="L28" i="188"/>
  <c r="I28" i="188"/>
  <c r="F28" i="188"/>
  <c r="R27" i="188"/>
  <c r="O27" i="188"/>
  <c r="L27" i="188"/>
  <c r="I27" i="188"/>
  <c r="F27" i="188"/>
  <c r="R26" i="188"/>
  <c r="O26" i="188"/>
  <c r="L26" i="188"/>
  <c r="I26" i="188"/>
  <c r="F26" i="188"/>
  <c r="R25" i="188"/>
  <c r="O25" i="188"/>
  <c r="L25" i="188"/>
  <c r="I25" i="188"/>
  <c r="F25" i="188"/>
  <c r="Q24" i="187"/>
  <c r="P24" i="187"/>
  <c r="N24" i="187"/>
  <c r="M24" i="187"/>
  <c r="K24" i="187"/>
  <c r="J24" i="187"/>
  <c r="H24" i="187"/>
  <c r="G24" i="187"/>
  <c r="E24" i="187"/>
  <c r="D24" i="187"/>
  <c r="C24" i="187"/>
  <c r="R23" i="187"/>
  <c r="O23" i="187"/>
  <c r="L23" i="187"/>
  <c r="I23" i="187"/>
  <c r="F23" i="187"/>
  <c r="R22" i="187"/>
  <c r="O22" i="187"/>
  <c r="L22" i="187"/>
  <c r="I22" i="187"/>
  <c r="F22" i="187"/>
  <c r="R21" i="187"/>
  <c r="O21" i="187"/>
  <c r="L21" i="187"/>
  <c r="I21" i="187"/>
  <c r="F21" i="187"/>
  <c r="R20" i="187"/>
  <c r="O20" i="187"/>
  <c r="L20" i="187"/>
  <c r="I20" i="187"/>
  <c r="F20" i="187"/>
  <c r="R19" i="187"/>
  <c r="O19" i="187"/>
  <c r="L19" i="187"/>
  <c r="I19" i="187"/>
  <c r="F19" i="187"/>
  <c r="R18" i="187"/>
  <c r="O18" i="187"/>
  <c r="L18" i="187"/>
  <c r="I18" i="187"/>
  <c r="F18" i="187"/>
  <c r="R17" i="187"/>
  <c r="O17" i="187"/>
  <c r="L17" i="187"/>
  <c r="I17" i="187"/>
  <c r="F17" i="187"/>
  <c r="R16" i="187"/>
  <c r="O16" i="187"/>
  <c r="L16" i="187"/>
  <c r="I16" i="187"/>
  <c r="F16" i="187"/>
  <c r="R15" i="187"/>
  <c r="O15" i="187"/>
  <c r="L15" i="187"/>
  <c r="I15" i="187"/>
  <c r="F15" i="187"/>
  <c r="Q14" i="187"/>
  <c r="P14" i="187"/>
  <c r="N14" i="187"/>
  <c r="M14" i="187"/>
  <c r="K14" i="187"/>
  <c r="J14" i="187"/>
  <c r="H14" i="187"/>
  <c r="E14" i="187"/>
  <c r="D14" i="187"/>
  <c r="C14" i="187"/>
  <c r="R13" i="187"/>
  <c r="O13" i="187"/>
  <c r="L13" i="187"/>
  <c r="I13" i="187"/>
  <c r="F13" i="187"/>
  <c r="R12" i="187"/>
  <c r="O12" i="187"/>
  <c r="L12" i="187"/>
  <c r="I12" i="187"/>
  <c r="F12" i="187"/>
  <c r="R11" i="187"/>
  <c r="O11" i="187"/>
  <c r="L11" i="187"/>
  <c r="I11" i="187"/>
  <c r="F11" i="187"/>
  <c r="R10" i="187"/>
  <c r="O10" i="187"/>
  <c r="L10" i="187"/>
  <c r="I10" i="187"/>
  <c r="F10" i="187"/>
  <c r="R9" i="187"/>
  <c r="O9" i="187"/>
  <c r="L9" i="187"/>
  <c r="I9" i="187"/>
  <c r="F9" i="187"/>
  <c r="R8" i="187"/>
  <c r="O8" i="187"/>
  <c r="L8" i="187"/>
  <c r="I8" i="187"/>
  <c r="F8" i="187"/>
  <c r="R7" i="187"/>
  <c r="O7" i="187"/>
  <c r="L7" i="187"/>
  <c r="I7" i="187"/>
  <c r="F7" i="187"/>
  <c r="R6" i="187"/>
  <c r="O6" i="187"/>
  <c r="L6" i="187"/>
  <c r="I6" i="187"/>
  <c r="F6" i="187"/>
  <c r="R5" i="187"/>
  <c r="O5" i="187"/>
  <c r="L5" i="187"/>
  <c r="I5" i="187"/>
  <c r="F5" i="187"/>
  <c r="Q24" i="186"/>
  <c r="P24" i="186"/>
  <c r="N24" i="186"/>
  <c r="M24" i="186"/>
  <c r="K24" i="186"/>
  <c r="J24" i="186"/>
  <c r="H24" i="186"/>
  <c r="G24" i="186"/>
  <c r="E24" i="186"/>
  <c r="D24" i="186"/>
  <c r="C24" i="186"/>
  <c r="R23" i="186"/>
  <c r="O23" i="186"/>
  <c r="L23" i="186"/>
  <c r="I23" i="186"/>
  <c r="F23" i="186"/>
  <c r="R22" i="186"/>
  <c r="O22" i="186"/>
  <c r="L22" i="186"/>
  <c r="I22" i="186"/>
  <c r="F22" i="186"/>
  <c r="R21" i="186"/>
  <c r="O21" i="186"/>
  <c r="L21" i="186"/>
  <c r="I21" i="186"/>
  <c r="F21" i="186"/>
  <c r="R20" i="186"/>
  <c r="O20" i="186"/>
  <c r="L20" i="186"/>
  <c r="I20" i="186"/>
  <c r="F20" i="186"/>
  <c r="R19" i="186"/>
  <c r="O19" i="186"/>
  <c r="L19" i="186"/>
  <c r="I19" i="186"/>
  <c r="F19" i="186"/>
  <c r="R18" i="186"/>
  <c r="O18" i="186"/>
  <c r="L18" i="186"/>
  <c r="I18" i="186"/>
  <c r="F18" i="186"/>
  <c r="R17" i="186"/>
  <c r="O17" i="186"/>
  <c r="L17" i="186"/>
  <c r="I17" i="186"/>
  <c r="F17" i="186"/>
  <c r="R16" i="186"/>
  <c r="O16" i="186"/>
  <c r="L16" i="186"/>
  <c r="I16" i="186"/>
  <c r="F16" i="186"/>
  <c r="R15" i="186"/>
  <c r="O15" i="186"/>
  <c r="L15" i="186"/>
  <c r="I15" i="186"/>
  <c r="F15" i="186"/>
  <c r="Q14" i="186"/>
  <c r="P14" i="186"/>
  <c r="N14" i="186"/>
  <c r="M14" i="186"/>
  <c r="K14" i="186"/>
  <c r="J14" i="186"/>
  <c r="H14" i="186"/>
  <c r="G14" i="186"/>
  <c r="E14" i="186"/>
  <c r="D14" i="186"/>
  <c r="C14" i="186"/>
  <c r="R13" i="186"/>
  <c r="O13" i="186"/>
  <c r="L13" i="186"/>
  <c r="I13" i="186"/>
  <c r="F13" i="186"/>
  <c r="R12" i="186"/>
  <c r="O12" i="186"/>
  <c r="L12" i="186"/>
  <c r="I12" i="186"/>
  <c r="F12" i="186"/>
  <c r="R11" i="186"/>
  <c r="O11" i="186"/>
  <c r="L11" i="186"/>
  <c r="I11" i="186"/>
  <c r="F11" i="186"/>
  <c r="R10" i="186"/>
  <c r="O10" i="186"/>
  <c r="L10" i="186"/>
  <c r="I10" i="186"/>
  <c r="F10" i="186"/>
  <c r="R9" i="186"/>
  <c r="O9" i="186"/>
  <c r="L9" i="186"/>
  <c r="I9" i="186"/>
  <c r="F9" i="186"/>
  <c r="R8" i="186"/>
  <c r="O8" i="186"/>
  <c r="L8" i="186"/>
  <c r="I8" i="186"/>
  <c r="F8" i="186"/>
  <c r="R7" i="186"/>
  <c r="O7" i="186"/>
  <c r="L7" i="186"/>
  <c r="I7" i="186"/>
  <c r="F7" i="186"/>
  <c r="R6" i="186"/>
  <c r="O6" i="186"/>
  <c r="L6" i="186"/>
  <c r="I6" i="186"/>
  <c r="F6" i="186"/>
  <c r="R5" i="186"/>
  <c r="O5" i="186"/>
  <c r="L5" i="186"/>
  <c r="I5" i="186"/>
  <c r="F5" i="186"/>
  <c r="Q24" i="185"/>
  <c r="P24" i="185"/>
  <c r="N24" i="185"/>
  <c r="M24" i="185"/>
  <c r="K24" i="185"/>
  <c r="J24" i="185"/>
  <c r="H24" i="185"/>
  <c r="G24" i="185"/>
  <c r="E24" i="185"/>
  <c r="D24" i="185"/>
  <c r="C24" i="185"/>
  <c r="R23" i="185"/>
  <c r="O23" i="185"/>
  <c r="L23" i="185"/>
  <c r="I23" i="185"/>
  <c r="F23" i="185"/>
  <c r="R22" i="185"/>
  <c r="O22" i="185"/>
  <c r="L22" i="185"/>
  <c r="I22" i="185"/>
  <c r="F22" i="185"/>
  <c r="R21" i="185"/>
  <c r="O21" i="185"/>
  <c r="L21" i="185"/>
  <c r="I21" i="185"/>
  <c r="F21" i="185"/>
  <c r="R20" i="185"/>
  <c r="O20" i="185"/>
  <c r="L20" i="185"/>
  <c r="I20" i="185"/>
  <c r="F20" i="185"/>
  <c r="R19" i="185"/>
  <c r="O19" i="185"/>
  <c r="L19" i="185"/>
  <c r="I19" i="185"/>
  <c r="F19" i="185"/>
  <c r="R18" i="185"/>
  <c r="O18" i="185"/>
  <c r="L18" i="185"/>
  <c r="I18" i="185"/>
  <c r="F18" i="185"/>
  <c r="R17" i="185"/>
  <c r="O17" i="185"/>
  <c r="L17" i="185"/>
  <c r="I17" i="185"/>
  <c r="F17" i="185"/>
  <c r="R16" i="185"/>
  <c r="O16" i="185"/>
  <c r="L16" i="185"/>
  <c r="I16" i="185"/>
  <c r="F16" i="185"/>
  <c r="R15" i="185"/>
  <c r="O15" i="185"/>
  <c r="L15" i="185"/>
  <c r="I15" i="185"/>
  <c r="F15" i="185"/>
  <c r="F24" i="185" s="1"/>
  <c r="Q14" i="185"/>
  <c r="P14" i="185"/>
  <c r="N14" i="185"/>
  <c r="M14" i="185"/>
  <c r="K14" i="185"/>
  <c r="J14" i="185"/>
  <c r="H14" i="185"/>
  <c r="G14" i="185"/>
  <c r="E14" i="185"/>
  <c r="D14" i="185"/>
  <c r="C14" i="185"/>
  <c r="R13" i="185"/>
  <c r="O13" i="185"/>
  <c r="L13" i="185"/>
  <c r="I13" i="185"/>
  <c r="F13" i="185"/>
  <c r="R12" i="185"/>
  <c r="O12" i="185"/>
  <c r="L12" i="185"/>
  <c r="I12" i="185"/>
  <c r="F12" i="185"/>
  <c r="R11" i="185"/>
  <c r="O11" i="185"/>
  <c r="L11" i="185"/>
  <c r="I11" i="185"/>
  <c r="F11" i="185"/>
  <c r="R10" i="185"/>
  <c r="O10" i="185"/>
  <c r="L10" i="185"/>
  <c r="I10" i="185"/>
  <c r="F10" i="185"/>
  <c r="R9" i="185"/>
  <c r="O9" i="185"/>
  <c r="L9" i="185"/>
  <c r="I9" i="185"/>
  <c r="F9" i="185"/>
  <c r="R8" i="185"/>
  <c r="O8" i="185"/>
  <c r="L8" i="185"/>
  <c r="I8" i="185"/>
  <c r="F8" i="185"/>
  <c r="R7" i="185"/>
  <c r="O7" i="185"/>
  <c r="L7" i="185"/>
  <c r="I7" i="185"/>
  <c r="F7" i="185"/>
  <c r="R6" i="185"/>
  <c r="O6" i="185"/>
  <c r="L6" i="185"/>
  <c r="I6" i="185"/>
  <c r="F6" i="185"/>
  <c r="R5" i="185"/>
  <c r="O5" i="185"/>
  <c r="L5" i="185"/>
  <c r="I5" i="185"/>
  <c r="F5" i="185"/>
  <c r="F14" i="185" s="1"/>
  <c r="G209" i="201" l="1"/>
  <c r="AA43" i="201"/>
  <c r="AB43" i="201" s="1"/>
  <c r="AB42" i="201"/>
  <c r="C128" i="201"/>
  <c r="C155" i="201"/>
  <c r="C182" i="201"/>
  <c r="D128" i="201"/>
  <c r="D16" i="201" s="1"/>
  <c r="C102" i="201"/>
  <c r="M209" i="201"/>
  <c r="F117" i="201"/>
  <c r="F127" i="201"/>
  <c r="F128" i="201" s="1"/>
  <c r="F16" i="201" s="1"/>
  <c r="F171" i="201"/>
  <c r="F181" i="201"/>
  <c r="J209" i="201"/>
  <c r="N209" i="201"/>
  <c r="L154" i="201"/>
  <c r="E209" i="201"/>
  <c r="D209" i="201"/>
  <c r="O208" i="201"/>
  <c r="F208" i="201"/>
  <c r="L208" i="201"/>
  <c r="I208" i="201"/>
  <c r="C209" i="201"/>
  <c r="F198" i="201"/>
  <c r="I198" i="201"/>
  <c r="L198" i="201"/>
  <c r="O198" i="201"/>
  <c r="C74" i="201"/>
  <c r="R73" i="201"/>
  <c r="L73" i="201"/>
  <c r="I73" i="201"/>
  <c r="R63" i="201"/>
  <c r="P74" i="201"/>
  <c r="G6" i="201" s="1"/>
  <c r="Q74" i="201"/>
  <c r="H6" i="201" s="1"/>
  <c r="M74" i="201"/>
  <c r="N74" i="201"/>
  <c r="J74" i="201"/>
  <c r="M6" i="201" s="1"/>
  <c r="K74" i="201"/>
  <c r="N6" i="201" s="1"/>
  <c r="L63" i="201"/>
  <c r="G74" i="201"/>
  <c r="J6" i="201" s="1"/>
  <c r="I63" i="201"/>
  <c r="H74" i="201"/>
  <c r="K6" i="201" s="1"/>
  <c r="D74" i="201"/>
  <c r="D6" i="201" s="1"/>
  <c r="E74" i="201"/>
  <c r="E6" i="201" s="1"/>
  <c r="O63" i="201"/>
  <c r="O73" i="201"/>
  <c r="O74" i="201" s="1"/>
  <c r="F63" i="201"/>
  <c r="F73" i="201"/>
  <c r="C46" i="201"/>
  <c r="I45" i="201"/>
  <c r="P46" i="201"/>
  <c r="Q46" i="201"/>
  <c r="H5" i="201" s="1"/>
  <c r="M46" i="201"/>
  <c r="N46" i="201"/>
  <c r="J46" i="201"/>
  <c r="M5" i="201" s="1"/>
  <c r="K46" i="201"/>
  <c r="N5" i="201" s="1"/>
  <c r="G46" i="201"/>
  <c r="J5" i="201" s="1"/>
  <c r="I35" i="201"/>
  <c r="H46" i="201"/>
  <c r="K5" i="201" s="1"/>
  <c r="D46" i="201"/>
  <c r="D5" i="201" s="1"/>
  <c r="E46" i="201"/>
  <c r="E5" i="201" s="1"/>
  <c r="O35" i="201"/>
  <c r="O45" i="201"/>
  <c r="O46" i="201" s="1"/>
  <c r="L45" i="201"/>
  <c r="R101" i="201"/>
  <c r="R102" i="201" s="1"/>
  <c r="F101" i="201"/>
  <c r="R35" i="201"/>
  <c r="R45" i="201"/>
  <c r="R91" i="201"/>
  <c r="P102" i="201"/>
  <c r="Q102" i="201"/>
  <c r="M102" i="201"/>
  <c r="M7" i="201" s="1"/>
  <c r="N102" i="201"/>
  <c r="N7" i="201" s="1"/>
  <c r="L35" i="201"/>
  <c r="J102" i="201"/>
  <c r="J7" i="201" s="1"/>
  <c r="K102" i="201"/>
  <c r="K7" i="201" s="1"/>
  <c r="G102" i="201"/>
  <c r="G7" i="201" s="1"/>
  <c r="H102" i="201"/>
  <c r="H7" i="201" s="1"/>
  <c r="D102" i="201"/>
  <c r="D7" i="201" s="1"/>
  <c r="F35" i="201"/>
  <c r="F45" i="201"/>
  <c r="E102" i="201"/>
  <c r="E7" i="201" s="1"/>
  <c r="I91" i="201"/>
  <c r="L91" i="201"/>
  <c r="L101" i="201"/>
  <c r="F91" i="201"/>
  <c r="O91" i="201"/>
  <c r="O101" i="201"/>
  <c r="I101" i="201"/>
  <c r="H128" i="201"/>
  <c r="H16" i="201" s="1"/>
  <c r="P128" i="201"/>
  <c r="Q128" i="201"/>
  <c r="M128" i="201"/>
  <c r="M16" i="201" s="1"/>
  <c r="N128" i="201"/>
  <c r="N16" i="201" s="1"/>
  <c r="J128" i="201"/>
  <c r="J16" i="201" s="1"/>
  <c r="K128" i="201"/>
  <c r="K16" i="201" s="1"/>
  <c r="G128" i="201"/>
  <c r="G16" i="201" s="1"/>
  <c r="E128" i="201"/>
  <c r="E16" i="201" s="1"/>
  <c r="I117" i="201"/>
  <c r="I127" i="201"/>
  <c r="O127" i="201"/>
  <c r="L127" i="201"/>
  <c r="O117" i="201"/>
  <c r="R117" i="201"/>
  <c r="R127" i="201"/>
  <c r="R128" i="201" s="1"/>
  <c r="L117" i="201"/>
  <c r="F154" i="201"/>
  <c r="P155" i="201"/>
  <c r="Q155" i="201"/>
  <c r="M155" i="201"/>
  <c r="M17" i="201" s="1"/>
  <c r="N155" i="201"/>
  <c r="N17" i="201" s="1"/>
  <c r="L144" i="201"/>
  <c r="J155" i="201"/>
  <c r="J17" i="201" s="1"/>
  <c r="K155" i="201"/>
  <c r="K17" i="201" s="1"/>
  <c r="H155" i="201"/>
  <c r="H17" i="201" s="1"/>
  <c r="G155" i="201"/>
  <c r="G17" i="201" s="1"/>
  <c r="F144" i="201"/>
  <c r="D155" i="201"/>
  <c r="D17" i="201" s="1"/>
  <c r="E155" i="201"/>
  <c r="E17" i="201" s="1"/>
  <c r="I144" i="201"/>
  <c r="I154" i="201"/>
  <c r="O154" i="201"/>
  <c r="O144" i="201"/>
  <c r="R144" i="201"/>
  <c r="R154" i="201"/>
  <c r="R155" i="201" s="1"/>
  <c r="P182" i="201"/>
  <c r="Q182" i="201"/>
  <c r="M182" i="201"/>
  <c r="M8" i="201" s="1"/>
  <c r="N182" i="201"/>
  <c r="N8" i="201" s="1"/>
  <c r="J182" i="201"/>
  <c r="J8" i="201" s="1"/>
  <c r="K182" i="201"/>
  <c r="K8" i="201" s="1"/>
  <c r="H182" i="201"/>
  <c r="H8" i="201" s="1"/>
  <c r="G182" i="201"/>
  <c r="G8" i="201" s="1"/>
  <c r="D182" i="201"/>
  <c r="D8" i="201" s="1"/>
  <c r="E182" i="201"/>
  <c r="E8" i="201" s="1"/>
  <c r="I171" i="201"/>
  <c r="I181" i="201"/>
  <c r="L171" i="201"/>
  <c r="L181" i="201"/>
  <c r="O171" i="201"/>
  <c r="O181" i="201"/>
  <c r="R171" i="201"/>
  <c r="R181" i="201"/>
  <c r="R182" i="201" s="1"/>
  <c r="N25" i="191"/>
  <c r="D25" i="191"/>
  <c r="I14" i="191"/>
  <c r="F24" i="191"/>
  <c r="C25" i="191"/>
  <c r="I24" i="191"/>
  <c r="L24" i="191"/>
  <c r="E25" i="191"/>
  <c r="F14" i="191"/>
  <c r="O24" i="191"/>
  <c r="G25" i="191"/>
  <c r="H25" i="191"/>
  <c r="L14" i="191"/>
  <c r="J25" i="191"/>
  <c r="O14" i="191"/>
  <c r="K25" i="191"/>
  <c r="M25" i="191"/>
  <c r="F34" i="188"/>
  <c r="R34" i="188"/>
  <c r="F44" i="188"/>
  <c r="F45" i="188" s="1"/>
  <c r="F5" i="188" s="1"/>
  <c r="R44" i="188"/>
  <c r="R45" i="188" s="1"/>
  <c r="R5" i="188" s="1"/>
  <c r="M45" i="188"/>
  <c r="M5" i="188" s="1"/>
  <c r="I34" i="188"/>
  <c r="O34" i="188"/>
  <c r="I44" i="188"/>
  <c r="C45" i="188"/>
  <c r="H45" i="188"/>
  <c r="H5" i="188" s="1"/>
  <c r="N45" i="188"/>
  <c r="N5" i="188" s="1"/>
  <c r="L34" i="188"/>
  <c r="L44" i="188"/>
  <c r="D45" i="188"/>
  <c r="D5" i="188" s="1"/>
  <c r="J45" i="188"/>
  <c r="J5" i="188" s="1"/>
  <c r="P45" i="188"/>
  <c r="P5" i="188" s="1"/>
  <c r="G45" i="188"/>
  <c r="G5" i="188" s="1"/>
  <c r="O44" i="188"/>
  <c r="E45" i="188"/>
  <c r="E5" i="188" s="1"/>
  <c r="K45" i="188"/>
  <c r="K5" i="188" s="1"/>
  <c r="Q45" i="188"/>
  <c r="Q5" i="188" s="1"/>
  <c r="Q25" i="187"/>
  <c r="R24" i="187"/>
  <c r="R14" i="187"/>
  <c r="P25" i="187"/>
  <c r="N25" i="187"/>
  <c r="M25" i="187"/>
  <c r="K25" i="187"/>
  <c r="J25" i="187"/>
  <c r="H25" i="187"/>
  <c r="G25" i="187"/>
  <c r="F24" i="187"/>
  <c r="E25" i="187"/>
  <c r="F14" i="187"/>
  <c r="D25" i="187"/>
  <c r="C25" i="187"/>
  <c r="I24" i="187"/>
  <c r="O24" i="187"/>
  <c r="L24" i="187"/>
  <c r="I14" i="187"/>
  <c r="L14" i="187"/>
  <c r="O14" i="187"/>
  <c r="Q25" i="186"/>
  <c r="R24" i="186"/>
  <c r="R14" i="186"/>
  <c r="P25" i="186"/>
  <c r="N25" i="186"/>
  <c r="M25" i="186"/>
  <c r="K25" i="186"/>
  <c r="J25" i="186"/>
  <c r="H25" i="186"/>
  <c r="G25" i="186"/>
  <c r="E25" i="186"/>
  <c r="F24" i="186"/>
  <c r="F14" i="186"/>
  <c r="F25" i="186" s="1"/>
  <c r="D25" i="186"/>
  <c r="C25" i="186"/>
  <c r="I14" i="186"/>
  <c r="I24" i="186"/>
  <c r="O24" i="186"/>
  <c r="L14" i="186"/>
  <c r="L24" i="186"/>
  <c r="O14" i="186"/>
  <c r="R25" i="186"/>
  <c r="R24" i="185"/>
  <c r="Q25" i="185"/>
  <c r="P25" i="185"/>
  <c r="N25" i="185"/>
  <c r="M25" i="185"/>
  <c r="K25" i="185"/>
  <c r="J25" i="185"/>
  <c r="H25" i="185"/>
  <c r="G25" i="185"/>
  <c r="E25" i="185"/>
  <c r="R14" i="185"/>
  <c r="D25" i="185"/>
  <c r="C25" i="185"/>
  <c r="I14" i="185"/>
  <c r="I24" i="185"/>
  <c r="L14" i="185"/>
  <c r="L24" i="185"/>
  <c r="O14" i="185"/>
  <c r="O24" i="185"/>
  <c r="F25" i="185"/>
  <c r="R25" i="185"/>
  <c r="H18" i="201" l="1"/>
  <c r="I155" i="201"/>
  <c r="I17" i="201" s="1"/>
  <c r="G18" i="201"/>
  <c r="F155" i="201"/>
  <c r="F17" i="201" s="1"/>
  <c r="F18" i="201" s="1"/>
  <c r="E18" i="201"/>
  <c r="J18" i="201"/>
  <c r="M18" i="201"/>
  <c r="D18" i="201"/>
  <c r="K18" i="201"/>
  <c r="N18" i="201"/>
  <c r="I182" i="201"/>
  <c r="I8" i="201" s="1"/>
  <c r="G9" i="201"/>
  <c r="F182" i="201"/>
  <c r="F8" i="201" s="1"/>
  <c r="O102" i="201"/>
  <c r="O7" i="201" s="1"/>
  <c r="L182" i="201"/>
  <c r="L8" i="201" s="1"/>
  <c r="L74" i="201"/>
  <c r="O6" i="201" s="1"/>
  <c r="D9" i="201"/>
  <c r="J9" i="201"/>
  <c r="N9" i="201"/>
  <c r="M9" i="201"/>
  <c r="H9" i="201"/>
  <c r="E9" i="201"/>
  <c r="AB41" i="201"/>
  <c r="AA44" i="201"/>
  <c r="L155" i="201"/>
  <c r="L17" i="201" s="1"/>
  <c r="K9" i="201"/>
  <c r="O209" i="201"/>
  <c r="I209" i="201"/>
  <c r="L209" i="201"/>
  <c r="F209" i="201"/>
  <c r="R74" i="201"/>
  <c r="I6" i="201" s="1"/>
  <c r="I74" i="201"/>
  <c r="L6" i="201" s="1"/>
  <c r="F74" i="201"/>
  <c r="F6" i="201" s="1"/>
  <c r="L46" i="201"/>
  <c r="O5" i="201" s="1"/>
  <c r="R46" i="201"/>
  <c r="I5" i="201" s="1"/>
  <c r="I46" i="201"/>
  <c r="L5" i="201" s="1"/>
  <c r="F46" i="201"/>
  <c r="F5" i="201" s="1"/>
  <c r="L102" i="201"/>
  <c r="L7" i="201" s="1"/>
  <c r="F102" i="201"/>
  <c r="F7" i="201" s="1"/>
  <c r="I102" i="201"/>
  <c r="I7" i="201" s="1"/>
  <c r="I128" i="201"/>
  <c r="I16" i="201" s="1"/>
  <c r="L128" i="201"/>
  <c r="L16" i="201" s="1"/>
  <c r="O128" i="201"/>
  <c r="O16" i="201" s="1"/>
  <c r="O155" i="201"/>
  <c r="O17" i="201" s="1"/>
  <c r="O182" i="201"/>
  <c r="O8" i="201" s="1"/>
  <c r="O25" i="191"/>
  <c r="F25" i="191"/>
  <c r="L25" i="191"/>
  <c r="I25" i="191"/>
  <c r="R25" i="187"/>
  <c r="R7" i="188" s="1"/>
  <c r="R8" i="188" s="1"/>
  <c r="F15" i="188"/>
  <c r="F6" i="188"/>
  <c r="H15" i="188"/>
  <c r="H6" i="188"/>
  <c r="K6" i="188"/>
  <c r="K15" i="188"/>
  <c r="N15" i="188"/>
  <c r="N6" i="188"/>
  <c r="Q6" i="188"/>
  <c r="Q15" i="188"/>
  <c r="D16" i="188"/>
  <c r="D7" i="188"/>
  <c r="D8" i="188" s="1"/>
  <c r="E16" i="188"/>
  <c r="E7" i="188"/>
  <c r="G16" i="188"/>
  <c r="G7" i="188"/>
  <c r="J7" i="188"/>
  <c r="J16" i="188"/>
  <c r="M16" i="188"/>
  <c r="M7" i="188"/>
  <c r="P7" i="188"/>
  <c r="P8" i="188" s="1"/>
  <c r="P16" i="188"/>
  <c r="R15" i="188"/>
  <c r="R6" i="188"/>
  <c r="E6" i="188"/>
  <c r="E15" i="188"/>
  <c r="O25" i="185"/>
  <c r="I25" i="185"/>
  <c r="D6" i="188"/>
  <c r="D15" i="188"/>
  <c r="G6" i="188"/>
  <c r="G15" i="188"/>
  <c r="J15" i="188"/>
  <c r="J6" i="188"/>
  <c r="M6" i="188"/>
  <c r="M15" i="188"/>
  <c r="P15" i="188"/>
  <c r="P6" i="188"/>
  <c r="F25" i="187"/>
  <c r="H7" i="188"/>
  <c r="H8" i="188" s="1"/>
  <c r="H16" i="188"/>
  <c r="K16" i="188"/>
  <c r="K7" i="188"/>
  <c r="K8" i="188" s="1"/>
  <c r="N7" i="188"/>
  <c r="N8" i="188" s="1"/>
  <c r="N16" i="188"/>
  <c r="N17" i="188" s="1"/>
  <c r="Q16" i="188"/>
  <c r="Q7" i="188"/>
  <c r="Q8" i="188" s="1"/>
  <c r="L45" i="188"/>
  <c r="L5" i="188" s="1"/>
  <c r="O45" i="188"/>
  <c r="O5" i="188" s="1"/>
  <c r="I45" i="188"/>
  <c r="I5" i="188" s="1"/>
  <c r="L25" i="187"/>
  <c r="O25" i="187"/>
  <c r="I25" i="187"/>
  <c r="O25" i="186"/>
  <c r="I25" i="186"/>
  <c r="L25" i="186"/>
  <c r="L25" i="185"/>
  <c r="I18" i="201" l="1"/>
  <c r="L18" i="201"/>
  <c r="L9" i="201"/>
  <c r="O18" i="201"/>
  <c r="F9" i="201"/>
  <c r="O9" i="201"/>
  <c r="I9" i="201"/>
  <c r="R16" i="188"/>
  <c r="R17" i="188" s="1"/>
  <c r="P17" i="188"/>
  <c r="M8" i="188"/>
  <c r="M17" i="188"/>
  <c r="J8" i="188"/>
  <c r="J17" i="188"/>
  <c r="G17" i="188"/>
  <c r="G8" i="188"/>
  <c r="E8" i="188"/>
  <c r="E17" i="188"/>
  <c r="D17" i="188"/>
  <c r="O6" i="188"/>
  <c r="O15" i="188"/>
  <c r="F7" i="188"/>
  <c r="F8" i="188" s="1"/>
  <c r="F16" i="188"/>
  <c r="F17" i="188" s="1"/>
  <c r="Q17" i="188"/>
  <c r="K17" i="188"/>
  <c r="L15" i="188"/>
  <c r="L6" i="188"/>
  <c r="O16" i="188"/>
  <c r="O7" i="188"/>
  <c r="O8" i="188" s="1"/>
  <c r="I6" i="188"/>
  <c r="I15" i="188"/>
  <c r="I16" i="188"/>
  <c r="I7" i="188"/>
  <c r="L7" i="188"/>
  <c r="L16" i="188"/>
  <c r="H17" i="188"/>
  <c r="Q24" i="181"/>
  <c r="P24" i="181"/>
  <c r="N24" i="181"/>
  <c r="M24" i="181"/>
  <c r="K24" i="181"/>
  <c r="J24" i="181"/>
  <c r="H24" i="181"/>
  <c r="G24" i="181"/>
  <c r="E24" i="181"/>
  <c r="D24" i="181"/>
  <c r="C24" i="181"/>
  <c r="R23" i="181"/>
  <c r="O23" i="181"/>
  <c r="L23" i="181"/>
  <c r="I23" i="181"/>
  <c r="F23" i="181"/>
  <c r="R22" i="181"/>
  <c r="O22" i="181"/>
  <c r="L22" i="181"/>
  <c r="I22" i="181"/>
  <c r="F22" i="181"/>
  <c r="R21" i="181"/>
  <c r="O21" i="181"/>
  <c r="L21" i="181"/>
  <c r="I21" i="181"/>
  <c r="F21" i="181"/>
  <c r="R20" i="181"/>
  <c r="O20" i="181"/>
  <c r="L20" i="181"/>
  <c r="I20" i="181"/>
  <c r="F20" i="181"/>
  <c r="R19" i="181"/>
  <c r="O19" i="181"/>
  <c r="L19" i="181"/>
  <c r="I19" i="181"/>
  <c r="F19" i="181"/>
  <c r="R18" i="181"/>
  <c r="O18" i="181"/>
  <c r="L18" i="181"/>
  <c r="I18" i="181"/>
  <c r="F18" i="181"/>
  <c r="R17" i="181"/>
  <c r="O17" i="181"/>
  <c r="L17" i="181"/>
  <c r="I17" i="181"/>
  <c r="F17" i="181"/>
  <c r="R16" i="181"/>
  <c r="O16" i="181"/>
  <c r="L16" i="181"/>
  <c r="I16" i="181"/>
  <c r="F16" i="181"/>
  <c r="R15" i="181"/>
  <c r="O15" i="181"/>
  <c r="L15" i="181"/>
  <c r="I15" i="181"/>
  <c r="F15" i="181"/>
  <c r="Q14" i="181"/>
  <c r="P14" i="181"/>
  <c r="N14" i="181"/>
  <c r="M14" i="181"/>
  <c r="K14" i="181"/>
  <c r="J14" i="181"/>
  <c r="H14" i="181"/>
  <c r="G14" i="181"/>
  <c r="E14" i="181"/>
  <c r="D14" i="181"/>
  <c r="C14" i="181"/>
  <c r="R13" i="181"/>
  <c r="O13" i="181"/>
  <c r="L13" i="181"/>
  <c r="I13" i="181"/>
  <c r="F13" i="181"/>
  <c r="R12" i="181"/>
  <c r="O12" i="181"/>
  <c r="L12" i="181"/>
  <c r="I12" i="181"/>
  <c r="F12" i="181"/>
  <c r="R11" i="181"/>
  <c r="O11" i="181"/>
  <c r="L11" i="181"/>
  <c r="I11" i="181"/>
  <c r="F11" i="181"/>
  <c r="R10" i="181"/>
  <c r="O10" i="181"/>
  <c r="L10" i="181"/>
  <c r="I10" i="181"/>
  <c r="F10" i="181"/>
  <c r="R9" i="181"/>
  <c r="O9" i="181"/>
  <c r="L9" i="181"/>
  <c r="I9" i="181"/>
  <c r="F9" i="181"/>
  <c r="R8" i="181"/>
  <c r="O8" i="181"/>
  <c r="L8" i="181"/>
  <c r="I8" i="181"/>
  <c r="F8" i="181"/>
  <c r="R7" i="181"/>
  <c r="O7" i="181"/>
  <c r="L7" i="181"/>
  <c r="I7" i="181"/>
  <c r="F7" i="181"/>
  <c r="R6" i="181"/>
  <c r="O6" i="181"/>
  <c r="L6" i="181"/>
  <c r="I6" i="181"/>
  <c r="F6" i="181"/>
  <c r="R5" i="181"/>
  <c r="O5" i="181"/>
  <c r="L5" i="181"/>
  <c r="I5" i="181"/>
  <c r="F5" i="181"/>
  <c r="M9" i="180"/>
  <c r="Q91" i="180"/>
  <c r="P91" i="180"/>
  <c r="N91" i="180"/>
  <c r="M91" i="180"/>
  <c r="K91" i="180"/>
  <c r="J91" i="180"/>
  <c r="H91" i="180"/>
  <c r="G91" i="180"/>
  <c r="E91" i="180"/>
  <c r="D91" i="180"/>
  <c r="C91" i="180"/>
  <c r="R90" i="180"/>
  <c r="O90" i="180"/>
  <c r="L90" i="180"/>
  <c r="I90" i="180"/>
  <c r="F90" i="180"/>
  <c r="R89" i="180"/>
  <c r="O89" i="180"/>
  <c r="L89" i="180"/>
  <c r="I89" i="180"/>
  <c r="F89" i="180"/>
  <c r="R88" i="180"/>
  <c r="O88" i="180"/>
  <c r="L88" i="180"/>
  <c r="I88" i="180"/>
  <c r="F88" i="180"/>
  <c r="R87" i="180"/>
  <c r="O87" i="180"/>
  <c r="L87" i="180"/>
  <c r="I87" i="180"/>
  <c r="F87" i="180"/>
  <c r="R86" i="180"/>
  <c r="O86" i="180"/>
  <c r="L86" i="180"/>
  <c r="I86" i="180"/>
  <c r="F86" i="180"/>
  <c r="R85" i="180"/>
  <c r="O85" i="180"/>
  <c r="L85" i="180"/>
  <c r="I85" i="180"/>
  <c r="F85" i="180"/>
  <c r="R84" i="180"/>
  <c r="O84" i="180"/>
  <c r="L84" i="180"/>
  <c r="I84" i="180"/>
  <c r="F84" i="180"/>
  <c r="R83" i="180"/>
  <c r="O83" i="180"/>
  <c r="L83" i="180"/>
  <c r="I83" i="180"/>
  <c r="F83" i="180"/>
  <c r="R82" i="180"/>
  <c r="O82" i="180"/>
  <c r="L82" i="180"/>
  <c r="I82" i="180"/>
  <c r="F82" i="180"/>
  <c r="Q81" i="180"/>
  <c r="P81" i="180"/>
  <c r="N81" i="180"/>
  <c r="M81" i="180"/>
  <c r="K81" i="180"/>
  <c r="J81" i="180"/>
  <c r="H81" i="180"/>
  <c r="G81" i="180"/>
  <c r="E81" i="180"/>
  <c r="D81" i="180"/>
  <c r="C81" i="180"/>
  <c r="R80" i="180"/>
  <c r="O80" i="180"/>
  <c r="L80" i="180"/>
  <c r="I80" i="180"/>
  <c r="F80" i="180"/>
  <c r="R79" i="180"/>
  <c r="O79" i="180"/>
  <c r="L79" i="180"/>
  <c r="I79" i="180"/>
  <c r="F79" i="180"/>
  <c r="R78" i="180"/>
  <c r="O78" i="180"/>
  <c r="L78" i="180"/>
  <c r="I78" i="180"/>
  <c r="F78" i="180"/>
  <c r="R77" i="180"/>
  <c r="O77" i="180"/>
  <c r="L77" i="180"/>
  <c r="I77" i="180"/>
  <c r="F77" i="180"/>
  <c r="R76" i="180"/>
  <c r="O76" i="180"/>
  <c r="L76" i="180"/>
  <c r="I76" i="180"/>
  <c r="F76" i="180"/>
  <c r="R75" i="180"/>
  <c r="O75" i="180"/>
  <c r="L75" i="180"/>
  <c r="I75" i="180"/>
  <c r="F75" i="180"/>
  <c r="R74" i="180"/>
  <c r="O74" i="180"/>
  <c r="L74" i="180"/>
  <c r="I74" i="180"/>
  <c r="F74" i="180"/>
  <c r="R73" i="180"/>
  <c r="O73" i="180"/>
  <c r="L73" i="180"/>
  <c r="I73" i="180"/>
  <c r="F73" i="180"/>
  <c r="R72" i="180"/>
  <c r="O72" i="180"/>
  <c r="L72" i="180"/>
  <c r="I72" i="180"/>
  <c r="F72" i="180"/>
  <c r="Q63" i="180"/>
  <c r="P63" i="180"/>
  <c r="N63" i="180"/>
  <c r="M63" i="180"/>
  <c r="K63" i="180"/>
  <c r="J63" i="180"/>
  <c r="H63" i="180"/>
  <c r="G63" i="180"/>
  <c r="E63" i="180"/>
  <c r="D63" i="180"/>
  <c r="C63" i="180"/>
  <c r="R62" i="180"/>
  <c r="O62" i="180"/>
  <c r="L62" i="180"/>
  <c r="I62" i="180"/>
  <c r="F62" i="180"/>
  <c r="R61" i="180"/>
  <c r="O61" i="180"/>
  <c r="L61" i="180"/>
  <c r="I61" i="180"/>
  <c r="F61" i="180"/>
  <c r="R60" i="180"/>
  <c r="O60" i="180"/>
  <c r="L60" i="180"/>
  <c r="I60" i="180"/>
  <c r="F60" i="180"/>
  <c r="R59" i="180"/>
  <c r="O59" i="180"/>
  <c r="L59" i="180"/>
  <c r="I59" i="180"/>
  <c r="F59" i="180"/>
  <c r="R58" i="180"/>
  <c r="O58" i="180"/>
  <c r="L58" i="180"/>
  <c r="I58" i="180"/>
  <c r="F58" i="180"/>
  <c r="R57" i="180"/>
  <c r="O57" i="180"/>
  <c r="L57" i="180"/>
  <c r="I57" i="180"/>
  <c r="F57" i="180"/>
  <c r="R56" i="180"/>
  <c r="O56" i="180"/>
  <c r="L56" i="180"/>
  <c r="I56" i="180"/>
  <c r="F56" i="180"/>
  <c r="R55" i="180"/>
  <c r="O55" i="180"/>
  <c r="L55" i="180"/>
  <c r="I55" i="180"/>
  <c r="F55" i="180"/>
  <c r="R54" i="180"/>
  <c r="O54" i="180"/>
  <c r="L54" i="180"/>
  <c r="I54" i="180"/>
  <c r="F54" i="180"/>
  <c r="Q53" i="180"/>
  <c r="P53" i="180"/>
  <c r="N53" i="180"/>
  <c r="M53" i="180"/>
  <c r="K53" i="180"/>
  <c r="J53" i="180"/>
  <c r="H53" i="180"/>
  <c r="G53" i="180"/>
  <c r="E53" i="180"/>
  <c r="D53" i="180"/>
  <c r="C53" i="180"/>
  <c r="R52" i="180"/>
  <c r="O52" i="180"/>
  <c r="L52" i="180"/>
  <c r="I52" i="180"/>
  <c r="F52" i="180"/>
  <c r="R51" i="180"/>
  <c r="O51" i="180"/>
  <c r="L51" i="180"/>
  <c r="I51" i="180"/>
  <c r="F51" i="180"/>
  <c r="R50" i="180"/>
  <c r="O50" i="180"/>
  <c r="L50" i="180"/>
  <c r="I50" i="180"/>
  <c r="F50" i="180"/>
  <c r="R49" i="180"/>
  <c r="O49" i="180"/>
  <c r="L49" i="180"/>
  <c r="I49" i="180"/>
  <c r="F49" i="180"/>
  <c r="R48" i="180"/>
  <c r="O48" i="180"/>
  <c r="L48" i="180"/>
  <c r="I48" i="180"/>
  <c r="F48" i="180"/>
  <c r="R47" i="180"/>
  <c r="O47" i="180"/>
  <c r="L47" i="180"/>
  <c r="I47" i="180"/>
  <c r="F47" i="180"/>
  <c r="R46" i="180"/>
  <c r="O46" i="180"/>
  <c r="L46" i="180"/>
  <c r="I46" i="180"/>
  <c r="F46" i="180"/>
  <c r="R45" i="180"/>
  <c r="O45" i="180"/>
  <c r="L45" i="180"/>
  <c r="I45" i="180"/>
  <c r="F45" i="180"/>
  <c r="R44" i="180"/>
  <c r="O44" i="180"/>
  <c r="L44" i="180"/>
  <c r="I44" i="180"/>
  <c r="F44" i="180"/>
  <c r="Q35" i="180"/>
  <c r="P35" i="180"/>
  <c r="N35" i="180"/>
  <c r="M35" i="180"/>
  <c r="K35" i="180"/>
  <c r="J35" i="180"/>
  <c r="H35" i="180"/>
  <c r="G35" i="180"/>
  <c r="E35" i="180"/>
  <c r="D35" i="180"/>
  <c r="C35" i="180"/>
  <c r="R34" i="180"/>
  <c r="O34" i="180"/>
  <c r="L34" i="180"/>
  <c r="I34" i="180"/>
  <c r="F34" i="180"/>
  <c r="R33" i="180"/>
  <c r="O33" i="180"/>
  <c r="L33" i="180"/>
  <c r="I33" i="180"/>
  <c r="F33" i="180"/>
  <c r="R32" i="180"/>
  <c r="O32" i="180"/>
  <c r="L32" i="180"/>
  <c r="I32" i="180"/>
  <c r="F32" i="180"/>
  <c r="R31" i="180"/>
  <c r="O31" i="180"/>
  <c r="L31" i="180"/>
  <c r="I31" i="180"/>
  <c r="F31" i="180"/>
  <c r="R30" i="180"/>
  <c r="O30" i="180"/>
  <c r="L30" i="180"/>
  <c r="I30" i="180"/>
  <c r="F30" i="180"/>
  <c r="R29" i="180"/>
  <c r="O29" i="180"/>
  <c r="L29" i="180"/>
  <c r="I29" i="180"/>
  <c r="F29" i="180"/>
  <c r="R28" i="180"/>
  <c r="O28" i="180"/>
  <c r="L28" i="180"/>
  <c r="I28" i="180"/>
  <c r="F28" i="180"/>
  <c r="R27" i="180"/>
  <c r="O27" i="180"/>
  <c r="L27" i="180"/>
  <c r="I27" i="180"/>
  <c r="F27" i="180"/>
  <c r="R26" i="180"/>
  <c r="O26" i="180"/>
  <c r="L26" i="180"/>
  <c r="I26" i="180"/>
  <c r="F26" i="180"/>
  <c r="Q25" i="180"/>
  <c r="P25" i="180"/>
  <c r="N25" i="180"/>
  <c r="M25" i="180"/>
  <c r="K25" i="180"/>
  <c r="J25" i="180"/>
  <c r="H25" i="180"/>
  <c r="G25" i="180"/>
  <c r="E25" i="180"/>
  <c r="D25" i="180"/>
  <c r="C25" i="180"/>
  <c r="R24" i="180"/>
  <c r="O24" i="180"/>
  <c r="L24" i="180"/>
  <c r="I24" i="180"/>
  <c r="F24" i="180"/>
  <c r="R23" i="180"/>
  <c r="O23" i="180"/>
  <c r="L23" i="180"/>
  <c r="I23" i="180"/>
  <c r="F23" i="180"/>
  <c r="R22" i="180"/>
  <c r="O22" i="180"/>
  <c r="L22" i="180"/>
  <c r="I22" i="180"/>
  <c r="F22" i="180"/>
  <c r="R21" i="180"/>
  <c r="O21" i="180"/>
  <c r="L21" i="180"/>
  <c r="I21" i="180"/>
  <c r="F21" i="180"/>
  <c r="R20" i="180"/>
  <c r="O20" i="180"/>
  <c r="L20" i="180"/>
  <c r="I20" i="180"/>
  <c r="F20" i="180"/>
  <c r="R19" i="180"/>
  <c r="O19" i="180"/>
  <c r="L19" i="180"/>
  <c r="I19" i="180"/>
  <c r="F19" i="180"/>
  <c r="R18" i="180"/>
  <c r="O18" i="180"/>
  <c r="L18" i="180"/>
  <c r="I18" i="180"/>
  <c r="F18" i="180"/>
  <c r="R17" i="180"/>
  <c r="O17" i="180"/>
  <c r="L17" i="180"/>
  <c r="I17" i="180"/>
  <c r="F17" i="180"/>
  <c r="R16" i="180"/>
  <c r="O16" i="180"/>
  <c r="L16" i="180"/>
  <c r="I16" i="180"/>
  <c r="F16" i="180"/>
  <c r="E24" i="179"/>
  <c r="O17" i="188" l="1"/>
  <c r="L8" i="188"/>
  <c r="I8" i="188"/>
  <c r="I17" i="188"/>
  <c r="L17" i="188"/>
  <c r="N25" i="181"/>
  <c r="M25" i="181"/>
  <c r="H25" i="181"/>
  <c r="G25" i="181"/>
  <c r="Q25" i="181"/>
  <c r="P25" i="181"/>
  <c r="K25" i="181"/>
  <c r="J25" i="181"/>
  <c r="E25" i="181"/>
  <c r="D25" i="181"/>
  <c r="C25" i="181"/>
  <c r="I14" i="181"/>
  <c r="I24" i="181"/>
  <c r="R14" i="181"/>
  <c r="R24" i="181"/>
  <c r="O14" i="181"/>
  <c r="O24" i="181"/>
  <c r="L14" i="181"/>
  <c r="L24" i="181"/>
  <c r="F14" i="181"/>
  <c r="F24" i="181"/>
  <c r="F63" i="180"/>
  <c r="D36" i="180"/>
  <c r="E36" i="180"/>
  <c r="R63" i="180"/>
  <c r="L63" i="180"/>
  <c r="R81" i="180"/>
  <c r="L81" i="180"/>
  <c r="F81" i="180"/>
  <c r="F25" i="180"/>
  <c r="L25" i="180"/>
  <c r="R25" i="180"/>
  <c r="F35" i="180"/>
  <c r="L35" i="180"/>
  <c r="R35" i="180"/>
  <c r="F53" i="180"/>
  <c r="L53" i="180"/>
  <c r="R53" i="180"/>
  <c r="F91" i="180"/>
  <c r="L91" i="180"/>
  <c r="L92" i="180" s="1"/>
  <c r="R91" i="180"/>
  <c r="R92" i="180" s="1"/>
  <c r="P36" i="180"/>
  <c r="P5" i="180" s="1"/>
  <c r="D64" i="180"/>
  <c r="D6" i="180" s="1"/>
  <c r="G64" i="180"/>
  <c r="G6" i="180" s="1"/>
  <c r="J64" i="180"/>
  <c r="J6" i="180" s="1"/>
  <c r="M64" i="180"/>
  <c r="M6" i="180" s="1"/>
  <c r="P64" i="180"/>
  <c r="P6" i="180" s="1"/>
  <c r="D92" i="180"/>
  <c r="G92" i="180"/>
  <c r="J92" i="180"/>
  <c r="M92" i="180"/>
  <c r="P92" i="180"/>
  <c r="D5" i="180"/>
  <c r="G36" i="180"/>
  <c r="G5" i="180" s="1"/>
  <c r="J36" i="180"/>
  <c r="J5" i="180" s="1"/>
  <c r="M36" i="180"/>
  <c r="M5" i="180" s="1"/>
  <c r="M7" i="180" s="1"/>
  <c r="I25" i="180"/>
  <c r="O25" i="180"/>
  <c r="I35" i="180"/>
  <c r="I36" i="180" s="1"/>
  <c r="I5" i="180" s="1"/>
  <c r="O35" i="180"/>
  <c r="C36" i="180"/>
  <c r="E5" i="180"/>
  <c r="H36" i="180"/>
  <c r="H5" i="180" s="1"/>
  <c r="K36" i="180"/>
  <c r="K5" i="180" s="1"/>
  <c r="N36" i="180"/>
  <c r="N5" i="180" s="1"/>
  <c r="Q36" i="180"/>
  <c r="Q5" i="180" s="1"/>
  <c r="I53" i="180"/>
  <c r="O53" i="180"/>
  <c r="I63" i="180"/>
  <c r="I64" i="180" s="1"/>
  <c r="O63" i="180"/>
  <c r="O64" i="180" s="1"/>
  <c r="O6" i="180" s="1"/>
  <c r="C64" i="180"/>
  <c r="E64" i="180"/>
  <c r="E6" i="180" s="1"/>
  <c r="H64" i="180"/>
  <c r="H6" i="180" s="1"/>
  <c r="K64" i="180"/>
  <c r="K6" i="180" s="1"/>
  <c r="N64" i="180"/>
  <c r="N6" i="180" s="1"/>
  <c r="Q64" i="180"/>
  <c r="Q6" i="180" s="1"/>
  <c r="I81" i="180"/>
  <c r="O81" i="180"/>
  <c r="I91" i="180"/>
  <c r="O91" i="180"/>
  <c r="O92" i="180" s="1"/>
  <c r="C92" i="180"/>
  <c r="E92" i="180"/>
  <c r="H92" i="180"/>
  <c r="K92" i="180"/>
  <c r="N92" i="180"/>
  <c r="Q92" i="180"/>
  <c r="Q24" i="179"/>
  <c r="P24" i="179"/>
  <c r="N24" i="179"/>
  <c r="M24" i="179"/>
  <c r="K24" i="179"/>
  <c r="J24" i="179"/>
  <c r="H24" i="179"/>
  <c r="G24" i="179"/>
  <c r="D24" i="179"/>
  <c r="C24" i="179"/>
  <c r="R23" i="179"/>
  <c r="O23" i="179"/>
  <c r="L23" i="179"/>
  <c r="I23" i="179"/>
  <c r="F23" i="179"/>
  <c r="R22" i="179"/>
  <c r="O22" i="179"/>
  <c r="L22" i="179"/>
  <c r="I22" i="179"/>
  <c r="F22" i="179"/>
  <c r="R21" i="179"/>
  <c r="O21" i="179"/>
  <c r="L21" i="179"/>
  <c r="I21" i="179"/>
  <c r="F21" i="179"/>
  <c r="R20" i="179"/>
  <c r="O20" i="179"/>
  <c r="L20" i="179"/>
  <c r="I20" i="179"/>
  <c r="F20" i="179"/>
  <c r="R19" i="179"/>
  <c r="O19" i="179"/>
  <c r="L19" i="179"/>
  <c r="I19" i="179"/>
  <c r="F19" i="179"/>
  <c r="R18" i="179"/>
  <c r="O18" i="179"/>
  <c r="L18" i="179"/>
  <c r="I18" i="179"/>
  <c r="F18" i="179"/>
  <c r="R17" i="179"/>
  <c r="O17" i="179"/>
  <c r="L17" i="179"/>
  <c r="I17" i="179"/>
  <c r="F17" i="179"/>
  <c r="R16" i="179"/>
  <c r="O16" i="179"/>
  <c r="L16" i="179"/>
  <c r="I16" i="179"/>
  <c r="F16" i="179"/>
  <c r="R15" i="179"/>
  <c r="O15" i="179"/>
  <c r="L15" i="179"/>
  <c r="I15" i="179"/>
  <c r="F15" i="179"/>
  <c r="Q14" i="179"/>
  <c r="P14" i="179"/>
  <c r="N14" i="179"/>
  <c r="M14" i="179"/>
  <c r="K14" i="179"/>
  <c r="J14" i="179"/>
  <c r="H14" i="179"/>
  <c r="G14" i="179"/>
  <c r="E14" i="179"/>
  <c r="D14" i="179"/>
  <c r="C14" i="179"/>
  <c r="R13" i="179"/>
  <c r="O13" i="179"/>
  <c r="L13" i="179"/>
  <c r="I13" i="179"/>
  <c r="F13" i="179"/>
  <c r="R12" i="179"/>
  <c r="O12" i="179"/>
  <c r="L12" i="179"/>
  <c r="I12" i="179"/>
  <c r="F12" i="179"/>
  <c r="R11" i="179"/>
  <c r="O11" i="179"/>
  <c r="L11" i="179"/>
  <c r="I11" i="179"/>
  <c r="F11" i="179"/>
  <c r="R10" i="179"/>
  <c r="O10" i="179"/>
  <c r="L10" i="179"/>
  <c r="I10" i="179"/>
  <c r="F10" i="179"/>
  <c r="R9" i="179"/>
  <c r="O9" i="179"/>
  <c r="L9" i="179"/>
  <c r="I9" i="179"/>
  <c r="F9" i="179"/>
  <c r="R8" i="179"/>
  <c r="O8" i="179"/>
  <c r="L8" i="179"/>
  <c r="I8" i="179"/>
  <c r="F8" i="179"/>
  <c r="R7" i="179"/>
  <c r="O7" i="179"/>
  <c r="L7" i="179"/>
  <c r="I7" i="179"/>
  <c r="F7" i="179"/>
  <c r="R6" i="179"/>
  <c r="O6" i="179"/>
  <c r="L6" i="179"/>
  <c r="I6" i="179"/>
  <c r="F6" i="179"/>
  <c r="R5" i="179"/>
  <c r="O5" i="179"/>
  <c r="L5" i="179"/>
  <c r="I5" i="179"/>
  <c r="F5" i="179"/>
  <c r="F25" i="181" l="1"/>
  <c r="R25" i="181"/>
  <c r="O25" i="181"/>
  <c r="L25" i="181"/>
  <c r="I25" i="181"/>
  <c r="F64" i="180"/>
  <c r="E7" i="180"/>
  <c r="L64" i="180"/>
  <c r="R64" i="180"/>
  <c r="R6" i="180" s="1"/>
  <c r="O36" i="180"/>
  <c r="O5" i="180" s="1"/>
  <c r="O7" i="180" s="1"/>
  <c r="L36" i="180"/>
  <c r="L5" i="180" s="1"/>
  <c r="L7" i="180" s="1"/>
  <c r="F36" i="180"/>
  <c r="F5" i="180" s="1"/>
  <c r="F7" i="180" s="1"/>
  <c r="R36" i="180"/>
  <c r="R5" i="180" s="1"/>
  <c r="R7" i="180" s="1"/>
  <c r="I92" i="180"/>
  <c r="F92" i="180"/>
  <c r="K7" i="180"/>
  <c r="G7" i="180"/>
  <c r="Q7" i="180"/>
  <c r="P7" i="180"/>
  <c r="N7" i="180"/>
  <c r="H7" i="180"/>
  <c r="J7" i="180"/>
  <c r="D7" i="180"/>
  <c r="I7" i="180"/>
  <c r="N25" i="179"/>
  <c r="Q25" i="179"/>
  <c r="E25" i="179"/>
  <c r="P25" i="179"/>
  <c r="H25" i="179"/>
  <c r="G25" i="179"/>
  <c r="D25" i="179"/>
  <c r="M25" i="179"/>
  <c r="K25" i="179"/>
  <c r="J25" i="179"/>
  <c r="C25" i="179"/>
  <c r="F24" i="179"/>
  <c r="I24" i="179"/>
  <c r="L24" i="179"/>
  <c r="O24" i="179"/>
  <c r="R24" i="179"/>
  <c r="F14" i="179"/>
  <c r="I14" i="179"/>
  <c r="L14" i="179"/>
  <c r="O14" i="179"/>
  <c r="R14" i="179"/>
  <c r="C37" i="176"/>
  <c r="Q24" i="177"/>
  <c r="P24" i="177"/>
  <c r="N24" i="177"/>
  <c r="M24" i="177"/>
  <c r="K24" i="177"/>
  <c r="J24" i="177"/>
  <c r="H24" i="177"/>
  <c r="G24" i="177"/>
  <c r="E24" i="177"/>
  <c r="D24" i="177"/>
  <c r="C24" i="177"/>
  <c r="R23" i="177"/>
  <c r="O23" i="177"/>
  <c r="L23" i="177"/>
  <c r="I23" i="177"/>
  <c r="F23" i="177"/>
  <c r="R22" i="177"/>
  <c r="O22" i="177"/>
  <c r="L22" i="177"/>
  <c r="I22" i="177"/>
  <c r="F22" i="177"/>
  <c r="R21" i="177"/>
  <c r="O21" i="177"/>
  <c r="L21" i="177"/>
  <c r="I21" i="177"/>
  <c r="F21" i="177"/>
  <c r="R20" i="177"/>
  <c r="O20" i="177"/>
  <c r="L20" i="177"/>
  <c r="I20" i="177"/>
  <c r="F20" i="177"/>
  <c r="R19" i="177"/>
  <c r="O19" i="177"/>
  <c r="L19" i="177"/>
  <c r="I19" i="177"/>
  <c r="F19" i="177"/>
  <c r="R18" i="177"/>
  <c r="O18" i="177"/>
  <c r="L18" i="177"/>
  <c r="I18" i="177"/>
  <c r="F18" i="177"/>
  <c r="R17" i="177"/>
  <c r="O17" i="177"/>
  <c r="L17" i="177"/>
  <c r="I17" i="177"/>
  <c r="F17" i="177"/>
  <c r="R16" i="177"/>
  <c r="O16" i="177"/>
  <c r="L16" i="177"/>
  <c r="I16" i="177"/>
  <c r="F16" i="177"/>
  <c r="R15" i="177"/>
  <c r="O15" i="177"/>
  <c r="L15" i="177"/>
  <c r="I15" i="177"/>
  <c r="F15" i="177"/>
  <c r="Q14" i="177"/>
  <c r="P14" i="177"/>
  <c r="N14" i="177"/>
  <c r="M14" i="177"/>
  <c r="K14" i="177"/>
  <c r="J14" i="177"/>
  <c r="H14" i="177"/>
  <c r="G14" i="177"/>
  <c r="E14" i="177"/>
  <c r="D14" i="177"/>
  <c r="C14" i="177"/>
  <c r="R13" i="177"/>
  <c r="O13" i="177"/>
  <c r="L13" i="177"/>
  <c r="I13" i="177"/>
  <c r="F13" i="177"/>
  <c r="R12" i="177"/>
  <c r="O12" i="177"/>
  <c r="L12" i="177"/>
  <c r="I12" i="177"/>
  <c r="F12" i="177"/>
  <c r="R11" i="177"/>
  <c r="O11" i="177"/>
  <c r="L11" i="177"/>
  <c r="I11" i="177"/>
  <c r="F11" i="177"/>
  <c r="R10" i="177"/>
  <c r="O10" i="177"/>
  <c r="L10" i="177"/>
  <c r="I10" i="177"/>
  <c r="F10" i="177"/>
  <c r="R9" i="177"/>
  <c r="O9" i="177"/>
  <c r="L9" i="177"/>
  <c r="I9" i="177"/>
  <c r="F9" i="177"/>
  <c r="R8" i="177"/>
  <c r="O8" i="177"/>
  <c r="L8" i="177"/>
  <c r="I8" i="177"/>
  <c r="F8" i="177"/>
  <c r="R7" i="177"/>
  <c r="O7" i="177"/>
  <c r="L7" i="177"/>
  <c r="I7" i="177"/>
  <c r="F7" i="177"/>
  <c r="R6" i="177"/>
  <c r="O6" i="177"/>
  <c r="L6" i="177"/>
  <c r="I6" i="177"/>
  <c r="F6" i="177"/>
  <c r="R5" i="177"/>
  <c r="O5" i="177"/>
  <c r="L5" i="177"/>
  <c r="I5" i="177"/>
  <c r="F5" i="177"/>
  <c r="C25" i="177" l="1"/>
  <c r="R25" i="179"/>
  <c r="O25" i="179"/>
  <c r="L25" i="179"/>
  <c r="I25" i="179"/>
  <c r="F25" i="179"/>
  <c r="N25" i="177"/>
  <c r="M25" i="177"/>
  <c r="H25" i="177"/>
  <c r="G25" i="177"/>
  <c r="Q25" i="177"/>
  <c r="R24" i="177"/>
  <c r="R25" i="177" s="1"/>
  <c r="R14" i="177"/>
  <c r="P25" i="177"/>
  <c r="K25" i="177"/>
  <c r="L14" i="177"/>
  <c r="J25" i="177"/>
  <c r="E25" i="177"/>
  <c r="F24" i="177"/>
  <c r="F14" i="177"/>
  <c r="F25" i="177" s="1"/>
  <c r="D25" i="177"/>
  <c r="L24" i="177"/>
  <c r="I24" i="177"/>
  <c r="O24" i="177"/>
  <c r="I14" i="177"/>
  <c r="O14" i="177"/>
  <c r="C14" i="162"/>
  <c r="C13" i="162"/>
  <c r="C12" i="162"/>
  <c r="C7" i="162"/>
  <c r="C5" i="162"/>
  <c r="C4" i="162"/>
  <c r="C3" i="162"/>
  <c r="C36" i="162"/>
  <c r="C35" i="162"/>
  <c r="C33" i="162"/>
  <c r="L25" i="177" l="1"/>
  <c r="O25" i="177"/>
  <c r="I25" i="177"/>
  <c r="C6" i="162"/>
  <c r="N24" i="175" l="1"/>
  <c r="M24" i="175"/>
  <c r="K24" i="175"/>
  <c r="J24" i="175"/>
  <c r="H24" i="175"/>
  <c r="G24" i="175"/>
  <c r="E24" i="175"/>
  <c r="D24" i="175"/>
  <c r="C24" i="175"/>
  <c r="O23" i="175"/>
  <c r="L23" i="175"/>
  <c r="I23" i="175"/>
  <c r="F23" i="175"/>
  <c r="O22" i="175"/>
  <c r="L22" i="175"/>
  <c r="I22" i="175"/>
  <c r="F22" i="175"/>
  <c r="O21" i="175"/>
  <c r="L21" i="175"/>
  <c r="I21" i="175"/>
  <c r="F21" i="175"/>
  <c r="O20" i="175"/>
  <c r="L20" i="175"/>
  <c r="I20" i="175"/>
  <c r="F20" i="175"/>
  <c r="O19" i="175"/>
  <c r="L19" i="175"/>
  <c r="I19" i="175"/>
  <c r="F19" i="175"/>
  <c r="O18" i="175"/>
  <c r="L18" i="175"/>
  <c r="I18" i="175"/>
  <c r="F18" i="175"/>
  <c r="O17" i="175"/>
  <c r="L17" i="175"/>
  <c r="I17" i="175"/>
  <c r="F17" i="175"/>
  <c r="O16" i="175"/>
  <c r="L16" i="175"/>
  <c r="I16" i="175"/>
  <c r="F16" i="175"/>
  <c r="O15" i="175"/>
  <c r="L15" i="175"/>
  <c r="I15" i="175"/>
  <c r="F15" i="175"/>
  <c r="N14" i="175"/>
  <c r="M14" i="175"/>
  <c r="K14" i="175"/>
  <c r="J14" i="175"/>
  <c r="H14" i="175"/>
  <c r="G14" i="175"/>
  <c r="E14" i="175"/>
  <c r="D14" i="175"/>
  <c r="C14" i="175"/>
  <c r="O13" i="175"/>
  <c r="L13" i="175"/>
  <c r="I13" i="175"/>
  <c r="F13" i="175"/>
  <c r="O12" i="175"/>
  <c r="L12" i="175"/>
  <c r="I12" i="175"/>
  <c r="F12" i="175"/>
  <c r="O11" i="175"/>
  <c r="L11" i="175"/>
  <c r="I11" i="175"/>
  <c r="F11" i="175"/>
  <c r="O10" i="175"/>
  <c r="L10" i="175"/>
  <c r="I10" i="175"/>
  <c r="F10" i="175"/>
  <c r="O9" i="175"/>
  <c r="L9" i="175"/>
  <c r="I9" i="175"/>
  <c r="F9" i="175"/>
  <c r="O8" i="175"/>
  <c r="L8" i="175"/>
  <c r="I8" i="175"/>
  <c r="F8" i="175"/>
  <c r="O7" i="175"/>
  <c r="L7" i="175"/>
  <c r="I7" i="175"/>
  <c r="F7" i="175"/>
  <c r="O6" i="175"/>
  <c r="L6" i="175"/>
  <c r="I6" i="175"/>
  <c r="F6" i="175"/>
  <c r="O5" i="175"/>
  <c r="L5" i="175"/>
  <c r="I5" i="175"/>
  <c r="F5" i="175"/>
  <c r="M25" i="175" l="1"/>
  <c r="O14" i="175"/>
  <c r="K25" i="175"/>
  <c r="I24" i="175"/>
  <c r="E25" i="175"/>
  <c r="N25" i="175"/>
  <c r="J25" i="175"/>
  <c r="L24" i="175"/>
  <c r="G25" i="175"/>
  <c r="H25" i="175"/>
  <c r="D25" i="175"/>
  <c r="F24" i="175"/>
  <c r="C25" i="175"/>
  <c r="O24" i="175"/>
  <c r="O25" i="175" s="1"/>
  <c r="I14" i="175"/>
  <c r="F14" i="175"/>
  <c r="F25" i="175" s="1"/>
  <c r="L14" i="175"/>
  <c r="Z50" i="171"/>
  <c r="Z52" i="171" s="1"/>
  <c r="Z47" i="171"/>
  <c r="H118" i="171"/>
  <c r="P10" i="171"/>
  <c r="M10" i="171"/>
  <c r="Z26" i="171"/>
  <c r="Z28" i="171" s="1"/>
  <c r="Z30" i="171" s="1"/>
  <c r="Z57" i="171" l="1"/>
  <c r="Z55" i="171"/>
  <c r="Z58" i="171"/>
  <c r="Z56" i="171"/>
  <c r="Z64" i="171" s="1"/>
  <c r="Z54" i="171"/>
  <c r="Z35" i="171"/>
  <c r="Z62" i="171" s="1"/>
  <c r="Z33" i="171"/>
  <c r="Z34" i="171"/>
  <c r="Z32" i="171"/>
  <c r="Z36" i="171"/>
  <c r="I25" i="175"/>
  <c r="L25" i="175"/>
  <c r="C37" i="173"/>
  <c r="Z37" i="171" l="1"/>
  <c r="Z63" i="171"/>
  <c r="Z59" i="171"/>
  <c r="K24" i="172"/>
  <c r="J24" i="172"/>
  <c r="H24" i="172"/>
  <c r="G24" i="172"/>
  <c r="E24" i="172"/>
  <c r="D24" i="172"/>
  <c r="C24" i="172"/>
  <c r="L23" i="172"/>
  <c r="I23" i="172"/>
  <c r="F23" i="172"/>
  <c r="L22" i="172"/>
  <c r="I22" i="172"/>
  <c r="F22" i="172"/>
  <c r="L21" i="172"/>
  <c r="I21" i="172"/>
  <c r="F21" i="172"/>
  <c r="L20" i="172"/>
  <c r="I20" i="172"/>
  <c r="F20" i="172"/>
  <c r="L19" i="172"/>
  <c r="I19" i="172"/>
  <c r="F19" i="172"/>
  <c r="L18" i="172"/>
  <c r="I18" i="172"/>
  <c r="F18" i="172"/>
  <c r="L17" i="172"/>
  <c r="I17" i="172"/>
  <c r="F17" i="172"/>
  <c r="L16" i="172"/>
  <c r="I16" i="172"/>
  <c r="F16" i="172"/>
  <c r="L15" i="172"/>
  <c r="I15" i="172"/>
  <c r="F15" i="172"/>
  <c r="K14" i="172"/>
  <c r="J14" i="172"/>
  <c r="J25" i="172" s="1"/>
  <c r="H14" i="172"/>
  <c r="H25" i="172" s="1"/>
  <c r="G14" i="172"/>
  <c r="E14" i="172"/>
  <c r="D14" i="172"/>
  <c r="C14" i="172"/>
  <c r="L13" i="172"/>
  <c r="I13" i="172"/>
  <c r="F13" i="172"/>
  <c r="L12" i="172"/>
  <c r="I12" i="172"/>
  <c r="F12" i="172"/>
  <c r="L11" i="172"/>
  <c r="I11" i="172"/>
  <c r="F11" i="172"/>
  <c r="L10" i="172"/>
  <c r="I10" i="172"/>
  <c r="F10" i="172"/>
  <c r="L9" i="172"/>
  <c r="I9" i="172"/>
  <c r="F9" i="172"/>
  <c r="L8" i="172"/>
  <c r="I8" i="172"/>
  <c r="F8" i="172"/>
  <c r="L7" i="172"/>
  <c r="I7" i="172"/>
  <c r="F7" i="172"/>
  <c r="L6" i="172"/>
  <c r="I6" i="172"/>
  <c r="F6" i="172"/>
  <c r="L5" i="172"/>
  <c r="I5" i="172"/>
  <c r="F5" i="172"/>
  <c r="Q128" i="171"/>
  <c r="P128" i="171"/>
  <c r="N128" i="171"/>
  <c r="M128" i="171"/>
  <c r="K128" i="171"/>
  <c r="J128" i="171"/>
  <c r="H128" i="171"/>
  <c r="G128" i="171"/>
  <c r="E128" i="171"/>
  <c r="D128" i="171"/>
  <c r="C128" i="171"/>
  <c r="R127" i="171"/>
  <c r="O127" i="171"/>
  <c r="L127" i="171"/>
  <c r="I127" i="171"/>
  <c r="F127" i="171"/>
  <c r="R126" i="171"/>
  <c r="O126" i="171"/>
  <c r="L126" i="171"/>
  <c r="I126" i="171"/>
  <c r="F126" i="171"/>
  <c r="R125" i="171"/>
  <c r="O125" i="171"/>
  <c r="L125" i="171"/>
  <c r="I125" i="171"/>
  <c r="F125" i="171"/>
  <c r="R124" i="171"/>
  <c r="O124" i="171"/>
  <c r="L124" i="171"/>
  <c r="I124" i="171"/>
  <c r="F124" i="171"/>
  <c r="R123" i="171"/>
  <c r="O123" i="171"/>
  <c r="L123" i="171"/>
  <c r="I123" i="171"/>
  <c r="F123" i="171"/>
  <c r="R122" i="171"/>
  <c r="O122" i="171"/>
  <c r="L122" i="171"/>
  <c r="I122" i="171"/>
  <c r="F122" i="171"/>
  <c r="R121" i="171"/>
  <c r="O121" i="171"/>
  <c r="L121" i="171"/>
  <c r="I121" i="171"/>
  <c r="F121" i="171"/>
  <c r="R120" i="171"/>
  <c r="O120" i="171"/>
  <c r="L120" i="171"/>
  <c r="I120" i="171"/>
  <c r="F120" i="171"/>
  <c r="R119" i="171"/>
  <c r="O119" i="171"/>
  <c r="L119" i="171"/>
  <c r="I119" i="171"/>
  <c r="F119" i="171"/>
  <c r="Q118" i="171"/>
  <c r="P118" i="171"/>
  <c r="N118" i="171"/>
  <c r="M118" i="171"/>
  <c r="K118" i="171"/>
  <c r="J118" i="171"/>
  <c r="G118" i="171"/>
  <c r="E118" i="171"/>
  <c r="D118" i="171"/>
  <c r="C118" i="171"/>
  <c r="R117" i="171"/>
  <c r="O117" i="171"/>
  <c r="L117" i="171"/>
  <c r="I117" i="171"/>
  <c r="F117" i="171"/>
  <c r="R116" i="171"/>
  <c r="O116" i="171"/>
  <c r="L116" i="171"/>
  <c r="I116" i="171"/>
  <c r="F116" i="171"/>
  <c r="R115" i="171"/>
  <c r="O115" i="171"/>
  <c r="L115" i="171"/>
  <c r="I115" i="171"/>
  <c r="F115" i="171"/>
  <c r="R114" i="171"/>
  <c r="O114" i="171"/>
  <c r="L114" i="171"/>
  <c r="I114" i="171"/>
  <c r="F114" i="171"/>
  <c r="R113" i="171"/>
  <c r="O113" i="171"/>
  <c r="L113" i="171"/>
  <c r="I113" i="171"/>
  <c r="F113" i="171"/>
  <c r="R112" i="171"/>
  <c r="O112" i="171"/>
  <c r="L112" i="171"/>
  <c r="I112" i="171"/>
  <c r="F112" i="171"/>
  <c r="R111" i="171"/>
  <c r="O111" i="171"/>
  <c r="L111" i="171"/>
  <c r="I111" i="171"/>
  <c r="F111" i="171"/>
  <c r="R110" i="171"/>
  <c r="O110" i="171"/>
  <c r="L110" i="171"/>
  <c r="I110" i="171"/>
  <c r="F110" i="171"/>
  <c r="R109" i="171"/>
  <c r="O109" i="171"/>
  <c r="L109" i="171"/>
  <c r="I109" i="171"/>
  <c r="F109" i="171"/>
  <c r="Q100" i="171"/>
  <c r="P100" i="171"/>
  <c r="N100" i="171"/>
  <c r="M100" i="171"/>
  <c r="K100" i="171"/>
  <c r="J100" i="171"/>
  <c r="H100" i="171"/>
  <c r="G100" i="171"/>
  <c r="E100" i="171"/>
  <c r="D100" i="171"/>
  <c r="C100" i="171"/>
  <c r="R99" i="171"/>
  <c r="O99" i="171"/>
  <c r="L99" i="171"/>
  <c r="I99" i="171"/>
  <c r="F99" i="171"/>
  <c r="R98" i="171"/>
  <c r="O98" i="171"/>
  <c r="L98" i="171"/>
  <c r="I98" i="171"/>
  <c r="F98" i="171"/>
  <c r="R97" i="171"/>
  <c r="O97" i="171"/>
  <c r="L97" i="171"/>
  <c r="I97" i="171"/>
  <c r="F97" i="171"/>
  <c r="R96" i="171"/>
  <c r="O96" i="171"/>
  <c r="L96" i="171"/>
  <c r="I96" i="171"/>
  <c r="F96" i="171"/>
  <c r="R95" i="171"/>
  <c r="O95" i="171"/>
  <c r="L95" i="171"/>
  <c r="I95" i="171"/>
  <c r="F95" i="171"/>
  <c r="R94" i="171"/>
  <c r="O94" i="171"/>
  <c r="L94" i="171"/>
  <c r="I94" i="171"/>
  <c r="F94" i="171"/>
  <c r="R93" i="171"/>
  <c r="O93" i="171"/>
  <c r="L93" i="171"/>
  <c r="I93" i="171"/>
  <c r="F93" i="171"/>
  <c r="R92" i="171"/>
  <c r="O92" i="171"/>
  <c r="L92" i="171"/>
  <c r="I92" i="171"/>
  <c r="F92" i="171"/>
  <c r="R91" i="171"/>
  <c r="O91" i="171"/>
  <c r="L91" i="171"/>
  <c r="I91" i="171"/>
  <c r="F91" i="171"/>
  <c r="Q90" i="171"/>
  <c r="P90" i="171"/>
  <c r="N90" i="171"/>
  <c r="M90" i="171"/>
  <c r="K90" i="171"/>
  <c r="J90" i="171"/>
  <c r="H90" i="171"/>
  <c r="G90" i="171"/>
  <c r="E90" i="171"/>
  <c r="D90" i="171"/>
  <c r="C90" i="171"/>
  <c r="R89" i="171"/>
  <c r="O89" i="171"/>
  <c r="L89" i="171"/>
  <c r="I89" i="171"/>
  <c r="F89" i="171"/>
  <c r="R88" i="171"/>
  <c r="O88" i="171"/>
  <c r="L88" i="171"/>
  <c r="I88" i="171"/>
  <c r="F88" i="171"/>
  <c r="R87" i="171"/>
  <c r="O87" i="171"/>
  <c r="L87" i="171"/>
  <c r="I87" i="171"/>
  <c r="F87" i="171"/>
  <c r="R86" i="171"/>
  <c r="O86" i="171"/>
  <c r="L86" i="171"/>
  <c r="I86" i="171"/>
  <c r="F86" i="171"/>
  <c r="R85" i="171"/>
  <c r="O85" i="171"/>
  <c r="L85" i="171"/>
  <c r="I85" i="171"/>
  <c r="F85" i="171"/>
  <c r="R84" i="171"/>
  <c r="O84" i="171"/>
  <c r="L84" i="171"/>
  <c r="I84" i="171"/>
  <c r="F84" i="171"/>
  <c r="R83" i="171"/>
  <c r="O83" i="171"/>
  <c r="L83" i="171"/>
  <c r="I83" i="171"/>
  <c r="F83" i="171"/>
  <c r="R82" i="171"/>
  <c r="O82" i="171"/>
  <c r="L82" i="171"/>
  <c r="I82" i="171"/>
  <c r="F82" i="171"/>
  <c r="R81" i="171"/>
  <c r="O81" i="171"/>
  <c r="L81" i="171"/>
  <c r="I81" i="171"/>
  <c r="F81" i="171"/>
  <c r="Q72" i="171"/>
  <c r="P72" i="171"/>
  <c r="N72" i="171"/>
  <c r="M72" i="171"/>
  <c r="K72" i="171"/>
  <c r="J72" i="171"/>
  <c r="H72" i="171"/>
  <c r="G72" i="171"/>
  <c r="E72" i="171"/>
  <c r="D72" i="171"/>
  <c r="C72" i="171"/>
  <c r="R71" i="171"/>
  <c r="O71" i="171"/>
  <c r="L71" i="171"/>
  <c r="I71" i="171"/>
  <c r="F71" i="171"/>
  <c r="R70" i="171"/>
  <c r="O70" i="171"/>
  <c r="L70" i="171"/>
  <c r="I70" i="171"/>
  <c r="F70" i="171"/>
  <c r="R69" i="171"/>
  <c r="O69" i="171"/>
  <c r="L69" i="171"/>
  <c r="I69" i="171"/>
  <c r="F69" i="171"/>
  <c r="R68" i="171"/>
  <c r="O68" i="171"/>
  <c r="L68" i="171"/>
  <c r="I68" i="171"/>
  <c r="F68" i="171"/>
  <c r="R67" i="171"/>
  <c r="O67" i="171"/>
  <c r="L67" i="171"/>
  <c r="I67" i="171"/>
  <c r="F67" i="171"/>
  <c r="R66" i="171"/>
  <c r="O66" i="171"/>
  <c r="L66" i="171"/>
  <c r="I66" i="171"/>
  <c r="F66" i="171"/>
  <c r="R65" i="171"/>
  <c r="O65" i="171"/>
  <c r="L65" i="171"/>
  <c r="I65" i="171"/>
  <c r="F65" i="171"/>
  <c r="R64" i="171"/>
  <c r="O64" i="171"/>
  <c r="L64" i="171"/>
  <c r="I64" i="171"/>
  <c r="F64" i="171"/>
  <c r="R63" i="171"/>
  <c r="O63" i="171"/>
  <c r="L63" i="171"/>
  <c r="I63" i="171"/>
  <c r="F63" i="171"/>
  <c r="Q62" i="171"/>
  <c r="P62" i="171"/>
  <c r="N62" i="171"/>
  <c r="M62" i="171"/>
  <c r="K62" i="171"/>
  <c r="J62" i="171"/>
  <c r="H62" i="171"/>
  <c r="G62" i="171"/>
  <c r="E62" i="171"/>
  <c r="D62" i="171"/>
  <c r="C62" i="171"/>
  <c r="R61" i="171"/>
  <c r="O61" i="171"/>
  <c r="L61" i="171"/>
  <c r="I61" i="171"/>
  <c r="F61" i="171"/>
  <c r="R60" i="171"/>
  <c r="O60" i="171"/>
  <c r="L60" i="171"/>
  <c r="I60" i="171"/>
  <c r="F60" i="171"/>
  <c r="R59" i="171"/>
  <c r="O59" i="171"/>
  <c r="L59" i="171"/>
  <c r="I59" i="171"/>
  <c r="F59" i="171"/>
  <c r="R58" i="171"/>
  <c r="O58" i="171"/>
  <c r="L58" i="171"/>
  <c r="I58" i="171"/>
  <c r="F58" i="171"/>
  <c r="R57" i="171"/>
  <c r="O57" i="171"/>
  <c r="L57" i="171"/>
  <c r="I57" i="171"/>
  <c r="F57" i="171"/>
  <c r="R56" i="171"/>
  <c r="O56" i="171"/>
  <c r="L56" i="171"/>
  <c r="I56" i="171"/>
  <c r="F56" i="171"/>
  <c r="R55" i="171"/>
  <c r="O55" i="171"/>
  <c r="L55" i="171"/>
  <c r="I55" i="171"/>
  <c r="F55" i="171"/>
  <c r="R54" i="171"/>
  <c r="O54" i="171"/>
  <c r="L54" i="171"/>
  <c r="I54" i="171"/>
  <c r="F54" i="171"/>
  <c r="R53" i="171"/>
  <c r="O53" i="171"/>
  <c r="L53" i="171"/>
  <c r="I53" i="171"/>
  <c r="F53" i="171"/>
  <c r="Q44" i="171"/>
  <c r="P44" i="171"/>
  <c r="N44" i="171"/>
  <c r="M44" i="171"/>
  <c r="K44" i="171"/>
  <c r="J44" i="171"/>
  <c r="H44" i="171"/>
  <c r="G44" i="171"/>
  <c r="E44" i="171"/>
  <c r="D44" i="171"/>
  <c r="C44" i="171"/>
  <c r="R43" i="171"/>
  <c r="O43" i="171"/>
  <c r="L43" i="171"/>
  <c r="I43" i="171"/>
  <c r="F43" i="171"/>
  <c r="R42" i="171"/>
  <c r="O42" i="171"/>
  <c r="L42" i="171"/>
  <c r="I42" i="171"/>
  <c r="F42" i="171"/>
  <c r="R41" i="171"/>
  <c r="O41" i="171"/>
  <c r="L41" i="171"/>
  <c r="I41" i="171"/>
  <c r="F41" i="171"/>
  <c r="R40" i="171"/>
  <c r="O40" i="171"/>
  <c r="L40" i="171"/>
  <c r="I40" i="171"/>
  <c r="F40" i="171"/>
  <c r="R39" i="171"/>
  <c r="O39" i="171"/>
  <c r="L39" i="171"/>
  <c r="I39" i="171"/>
  <c r="F39" i="171"/>
  <c r="R38" i="171"/>
  <c r="O38" i="171"/>
  <c r="L38" i="171"/>
  <c r="I38" i="171"/>
  <c r="F38" i="171"/>
  <c r="R37" i="171"/>
  <c r="O37" i="171"/>
  <c r="L37" i="171"/>
  <c r="I37" i="171"/>
  <c r="F37" i="171"/>
  <c r="R36" i="171"/>
  <c r="O36" i="171"/>
  <c r="L36" i="171"/>
  <c r="I36" i="171"/>
  <c r="F36" i="171"/>
  <c r="R35" i="171"/>
  <c r="O35" i="171"/>
  <c r="L35" i="171"/>
  <c r="I35" i="171"/>
  <c r="F35" i="171"/>
  <c r="Q34" i="171"/>
  <c r="P34" i="171"/>
  <c r="N34" i="171"/>
  <c r="M34" i="171"/>
  <c r="K34" i="171"/>
  <c r="J34" i="171"/>
  <c r="H34" i="171"/>
  <c r="G34" i="171"/>
  <c r="E34" i="171"/>
  <c r="D34" i="171"/>
  <c r="C34" i="171"/>
  <c r="R33" i="171"/>
  <c r="O33" i="171"/>
  <c r="L33" i="171"/>
  <c r="I33" i="171"/>
  <c r="F33" i="171"/>
  <c r="R32" i="171"/>
  <c r="O32" i="171"/>
  <c r="L32" i="171"/>
  <c r="I32" i="171"/>
  <c r="F32" i="171"/>
  <c r="R31" i="171"/>
  <c r="O31" i="171"/>
  <c r="L31" i="171"/>
  <c r="I31" i="171"/>
  <c r="F31" i="171"/>
  <c r="R30" i="171"/>
  <c r="O30" i="171"/>
  <c r="L30" i="171"/>
  <c r="I30" i="171"/>
  <c r="F30" i="171"/>
  <c r="R29" i="171"/>
  <c r="O29" i="171"/>
  <c r="L29" i="171"/>
  <c r="I29" i="171"/>
  <c r="F29" i="171"/>
  <c r="R28" i="171"/>
  <c r="O28" i="171"/>
  <c r="L28" i="171"/>
  <c r="I28" i="171"/>
  <c r="F28" i="171"/>
  <c r="R27" i="171"/>
  <c r="O27" i="171"/>
  <c r="L27" i="171"/>
  <c r="I27" i="171"/>
  <c r="F27" i="171"/>
  <c r="R26" i="171"/>
  <c r="O26" i="171"/>
  <c r="L26" i="171"/>
  <c r="I26" i="171"/>
  <c r="F26" i="171"/>
  <c r="R25" i="171"/>
  <c r="O25" i="171"/>
  <c r="L25" i="171"/>
  <c r="I25" i="171"/>
  <c r="F25" i="171"/>
  <c r="I24" i="172" l="1"/>
  <c r="I14" i="172"/>
  <c r="E25" i="172"/>
  <c r="L14" i="172"/>
  <c r="F24" i="172"/>
  <c r="L24" i="172"/>
  <c r="C25" i="172"/>
  <c r="K25" i="172"/>
  <c r="G25" i="172"/>
  <c r="F14" i="172"/>
  <c r="D25" i="172"/>
  <c r="F34" i="171"/>
  <c r="L34" i="171"/>
  <c r="R34" i="171"/>
  <c r="F44" i="171"/>
  <c r="L44" i="171"/>
  <c r="R44" i="171"/>
  <c r="O44" i="171"/>
  <c r="F62" i="171"/>
  <c r="L62" i="171"/>
  <c r="R62" i="171"/>
  <c r="F90" i="171"/>
  <c r="L90" i="171"/>
  <c r="R90" i="171"/>
  <c r="F100" i="171"/>
  <c r="L100" i="171"/>
  <c r="R100" i="171"/>
  <c r="F118" i="171"/>
  <c r="L118" i="171"/>
  <c r="R118" i="171"/>
  <c r="F128" i="171"/>
  <c r="L128" i="171"/>
  <c r="R128" i="171"/>
  <c r="D73" i="171"/>
  <c r="D6" i="171" s="1"/>
  <c r="G73" i="171"/>
  <c r="G6" i="171" s="1"/>
  <c r="J73" i="171"/>
  <c r="J6" i="171" s="1"/>
  <c r="M73" i="171"/>
  <c r="M6" i="171" s="1"/>
  <c r="P73" i="171"/>
  <c r="P6" i="171" s="1"/>
  <c r="D101" i="171"/>
  <c r="D7" i="171" s="1"/>
  <c r="G101" i="171"/>
  <c r="G7" i="171" s="1"/>
  <c r="J101" i="171"/>
  <c r="J7" i="171" s="1"/>
  <c r="M101" i="171"/>
  <c r="M7" i="171" s="1"/>
  <c r="P101" i="171"/>
  <c r="P7" i="171" s="1"/>
  <c r="D129" i="171"/>
  <c r="D16" i="171" s="1"/>
  <c r="D17" i="171" s="1"/>
  <c r="G129" i="171"/>
  <c r="G16" i="171" s="1"/>
  <c r="G17" i="171" s="1"/>
  <c r="J129" i="171"/>
  <c r="J16" i="171" s="1"/>
  <c r="J17" i="171" s="1"/>
  <c r="M129" i="171"/>
  <c r="M16" i="171" s="1"/>
  <c r="M17" i="171" s="1"/>
  <c r="P129" i="171"/>
  <c r="P16" i="171" s="1"/>
  <c r="P17" i="171" s="1"/>
  <c r="I34" i="171"/>
  <c r="O34" i="171"/>
  <c r="I62" i="171"/>
  <c r="O62" i="171"/>
  <c r="I72" i="171"/>
  <c r="O72" i="171"/>
  <c r="F72" i="171"/>
  <c r="L72" i="171"/>
  <c r="R72" i="171"/>
  <c r="C73" i="171"/>
  <c r="E73" i="171"/>
  <c r="E6" i="171" s="1"/>
  <c r="H73" i="171"/>
  <c r="H6" i="171" s="1"/>
  <c r="K73" i="171"/>
  <c r="K6" i="171" s="1"/>
  <c r="N73" i="171"/>
  <c r="N6" i="171" s="1"/>
  <c r="Q73" i="171"/>
  <c r="Q6" i="171" s="1"/>
  <c r="I90" i="171"/>
  <c r="O90" i="171"/>
  <c r="I100" i="171"/>
  <c r="O100" i="171"/>
  <c r="C101" i="171"/>
  <c r="E101" i="171"/>
  <c r="E7" i="171" s="1"/>
  <c r="H101" i="171"/>
  <c r="H7" i="171" s="1"/>
  <c r="K101" i="171"/>
  <c r="K7" i="171" s="1"/>
  <c r="N101" i="171"/>
  <c r="N7" i="171" s="1"/>
  <c r="Q101" i="171"/>
  <c r="Q7" i="171" s="1"/>
  <c r="I118" i="171"/>
  <c r="O118" i="171"/>
  <c r="I128" i="171"/>
  <c r="O128" i="171"/>
  <c r="C129" i="171"/>
  <c r="E129" i="171"/>
  <c r="E16" i="171" s="1"/>
  <c r="E17" i="171" s="1"/>
  <c r="H129" i="171"/>
  <c r="H16" i="171" s="1"/>
  <c r="H17" i="171" s="1"/>
  <c r="K129" i="171"/>
  <c r="K16" i="171" s="1"/>
  <c r="K17" i="171" s="1"/>
  <c r="N129" i="171"/>
  <c r="N16" i="171" s="1"/>
  <c r="N17" i="171" s="1"/>
  <c r="Q129" i="171"/>
  <c r="Q16" i="171" s="1"/>
  <c r="Q17" i="171" s="1"/>
  <c r="C45" i="171"/>
  <c r="E45" i="171"/>
  <c r="E5" i="171" s="1"/>
  <c r="E8" i="171" s="1"/>
  <c r="H45" i="171"/>
  <c r="H5" i="171" s="1"/>
  <c r="K45" i="171"/>
  <c r="K5" i="171" s="1"/>
  <c r="N45" i="171"/>
  <c r="N5" i="171" s="1"/>
  <c r="Q45" i="171"/>
  <c r="Q5" i="171" s="1"/>
  <c r="Q8" i="171" s="1"/>
  <c r="I44" i="171"/>
  <c r="D45" i="171"/>
  <c r="D5" i="171" s="1"/>
  <c r="D8" i="171" s="1"/>
  <c r="G45" i="171"/>
  <c r="G5" i="171" s="1"/>
  <c r="J45" i="171"/>
  <c r="J5" i="171" s="1"/>
  <c r="J8" i="171" s="1"/>
  <c r="M45" i="171"/>
  <c r="M5" i="171" s="1"/>
  <c r="P45" i="171"/>
  <c r="P5" i="171" s="1"/>
  <c r="P8" i="171" s="1"/>
  <c r="N8" i="171" l="1"/>
  <c r="M8" i="171"/>
  <c r="I129" i="171"/>
  <c r="I16" i="171" s="1"/>
  <c r="I17" i="171" s="1"/>
  <c r="H8" i="171"/>
  <c r="G8" i="171"/>
  <c r="O101" i="171"/>
  <c r="O7" i="171" s="1"/>
  <c r="K8" i="171"/>
  <c r="O45" i="171"/>
  <c r="O5" i="171" s="1"/>
  <c r="O73" i="171"/>
  <c r="O6" i="171" s="1"/>
  <c r="I73" i="171"/>
  <c r="I6" i="171" s="1"/>
  <c r="I25" i="172"/>
  <c r="F25" i="172"/>
  <c r="L25" i="172"/>
  <c r="I101" i="171"/>
  <c r="I7" i="171" s="1"/>
  <c r="O129" i="171"/>
  <c r="O16" i="171" s="1"/>
  <c r="O17" i="171" s="1"/>
  <c r="L73" i="171"/>
  <c r="L6" i="171" s="1"/>
  <c r="F129" i="171"/>
  <c r="F16" i="171" s="1"/>
  <c r="F17" i="171" s="1"/>
  <c r="R73" i="171"/>
  <c r="R6" i="171" s="1"/>
  <c r="F73" i="171"/>
  <c r="F6" i="171" s="1"/>
  <c r="R129" i="171"/>
  <c r="R16" i="171" s="1"/>
  <c r="R17" i="171" s="1"/>
  <c r="L129" i="171"/>
  <c r="L16" i="171" s="1"/>
  <c r="L17" i="171" s="1"/>
  <c r="R101" i="171"/>
  <c r="R7" i="171" s="1"/>
  <c r="F101" i="171"/>
  <c r="F7" i="171" s="1"/>
  <c r="L101" i="171"/>
  <c r="L7" i="171" s="1"/>
  <c r="R45" i="171"/>
  <c r="R5" i="171" s="1"/>
  <c r="L45" i="171"/>
  <c r="L5" i="171" s="1"/>
  <c r="L8" i="171" s="1"/>
  <c r="F45" i="171"/>
  <c r="F5" i="171" s="1"/>
  <c r="F8" i="171" s="1"/>
  <c r="I45" i="171"/>
  <c r="I5" i="171" s="1"/>
  <c r="I8" i="171" s="1"/>
  <c r="J78" i="170"/>
  <c r="J79" i="170"/>
  <c r="J80" i="170"/>
  <c r="J77" i="170"/>
  <c r="H81" i="170"/>
  <c r="J81" i="170" s="1"/>
  <c r="B71" i="170"/>
  <c r="O8" i="171" l="1"/>
  <c r="R8" i="171"/>
  <c r="J82" i="170"/>
  <c r="B82" i="170"/>
  <c r="B72" i="170" l="1"/>
  <c r="B74" i="170" s="1"/>
  <c r="C74" i="170" s="1"/>
  <c r="Q51" i="170"/>
  <c r="P51" i="170"/>
  <c r="N51" i="170"/>
  <c r="M51" i="170"/>
  <c r="K51" i="170"/>
  <c r="J51" i="170"/>
  <c r="H51" i="170"/>
  <c r="G51" i="170"/>
  <c r="E51" i="170"/>
  <c r="D51" i="170"/>
  <c r="C51" i="170"/>
  <c r="R50" i="170"/>
  <c r="O50" i="170"/>
  <c r="L50" i="170"/>
  <c r="I50" i="170"/>
  <c r="F50" i="170"/>
  <c r="R49" i="170"/>
  <c r="O49" i="170"/>
  <c r="L49" i="170"/>
  <c r="I49" i="170"/>
  <c r="F49" i="170"/>
  <c r="R48" i="170"/>
  <c r="O48" i="170"/>
  <c r="L48" i="170"/>
  <c r="I48" i="170"/>
  <c r="F48" i="170"/>
  <c r="R47" i="170"/>
  <c r="O47" i="170"/>
  <c r="L47" i="170"/>
  <c r="I47" i="170"/>
  <c r="F47" i="170"/>
  <c r="R46" i="170"/>
  <c r="O46" i="170"/>
  <c r="L46" i="170"/>
  <c r="I46" i="170"/>
  <c r="F46" i="170"/>
  <c r="R45" i="170"/>
  <c r="O45" i="170"/>
  <c r="L45" i="170"/>
  <c r="I45" i="170"/>
  <c r="F45" i="170"/>
  <c r="R44" i="170"/>
  <c r="O44" i="170"/>
  <c r="L44" i="170"/>
  <c r="I44" i="170"/>
  <c r="F44" i="170"/>
  <c r="R43" i="170"/>
  <c r="O43" i="170"/>
  <c r="L43" i="170"/>
  <c r="I43" i="170"/>
  <c r="F43" i="170"/>
  <c r="R42" i="170"/>
  <c r="O42" i="170"/>
  <c r="L42" i="170"/>
  <c r="I42" i="170"/>
  <c r="F42" i="170"/>
  <c r="Q41" i="170"/>
  <c r="P41" i="170"/>
  <c r="N41" i="170"/>
  <c r="M41" i="170"/>
  <c r="K41" i="170"/>
  <c r="J41" i="170"/>
  <c r="H41" i="170"/>
  <c r="G41" i="170"/>
  <c r="E41" i="170"/>
  <c r="D41" i="170"/>
  <c r="C41" i="170"/>
  <c r="R40" i="170"/>
  <c r="O40" i="170"/>
  <c r="L40" i="170"/>
  <c r="I40" i="170"/>
  <c r="F40" i="170"/>
  <c r="R39" i="170"/>
  <c r="O39" i="170"/>
  <c r="L39" i="170"/>
  <c r="I39" i="170"/>
  <c r="F39" i="170"/>
  <c r="R38" i="170"/>
  <c r="O38" i="170"/>
  <c r="L38" i="170"/>
  <c r="I38" i="170"/>
  <c r="F38" i="170"/>
  <c r="R37" i="170"/>
  <c r="O37" i="170"/>
  <c r="L37" i="170"/>
  <c r="I37" i="170"/>
  <c r="F37" i="170"/>
  <c r="R36" i="170"/>
  <c r="O36" i="170"/>
  <c r="L36" i="170"/>
  <c r="I36" i="170"/>
  <c r="F36" i="170"/>
  <c r="R35" i="170"/>
  <c r="O35" i="170"/>
  <c r="L35" i="170"/>
  <c r="I35" i="170"/>
  <c r="F35" i="170"/>
  <c r="R34" i="170"/>
  <c r="O34" i="170"/>
  <c r="L34" i="170"/>
  <c r="I34" i="170"/>
  <c r="F34" i="170"/>
  <c r="R33" i="170"/>
  <c r="O33" i="170"/>
  <c r="L33" i="170"/>
  <c r="I33" i="170"/>
  <c r="F33" i="170"/>
  <c r="R32" i="170"/>
  <c r="O32" i="170"/>
  <c r="L32" i="170"/>
  <c r="I32" i="170"/>
  <c r="F32" i="170"/>
  <c r="Q24" i="170"/>
  <c r="P24" i="170"/>
  <c r="N24" i="170"/>
  <c r="M24" i="170"/>
  <c r="K24" i="170"/>
  <c r="J24" i="170"/>
  <c r="H24" i="170"/>
  <c r="G24" i="170"/>
  <c r="E24" i="170"/>
  <c r="D24" i="170"/>
  <c r="C24" i="170"/>
  <c r="R23" i="170"/>
  <c r="O23" i="170"/>
  <c r="L23" i="170"/>
  <c r="I23" i="170"/>
  <c r="F23" i="170"/>
  <c r="R22" i="170"/>
  <c r="O22" i="170"/>
  <c r="L22" i="170"/>
  <c r="I22" i="170"/>
  <c r="F22" i="170"/>
  <c r="R21" i="170"/>
  <c r="O21" i="170"/>
  <c r="L21" i="170"/>
  <c r="I21" i="170"/>
  <c r="F21" i="170"/>
  <c r="R20" i="170"/>
  <c r="O20" i="170"/>
  <c r="L20" i="170"/>
  <c r="I20" i="170"/>
  <c r="F20" i="170"/>
  <c r="R19" i="170"/>
  <c r="O19" i="170"/>
  <c r="L19" i="170"/>
  <c r="I19" i="170"/>
  <c r="F19" i="170"/>
  <c r="R18" i="170"/>
  <c r="O18" i="170"/>
  <c r="L18" i="170"/>
  <c r="I18" i="170"/>
  <c r="F18" i="170"/>
  <c r="R17" i="170"/>
  <c r="O17" i="170"/>
  <c r="L17" i="170"/>
  <c r="I17" i="170"/>
  <c r="F17" i="170"/>
  <c r="R16" i="170"/>
  <c r="O16" i="170"/>
  <c r="L16" i="170"/>
  <c r="I16" i="170"/>
  <c r="F16" i="170"/>
  <c r="R15" i="170"/>
  <c r="O15" i="170"/>
  <c r="L15" i="170"/>
  <c r="I15" i="170"/>
  <c r="F15" i="170"/>
  <c r="Q14" i="170"/>
  <c r="P14" i="170"/>
  <c r="N14" i="170"/>
  <c r="M14" i="170"/>
  <c r="K14" i="170"/>
  <c r="J14" i="170"/>
  <c r="H14" i="170"/>
  <c r="G14" i="170"/>
  <c r="E14" i="170"/>
  <c r="D14" i="170"/>
  <c r="C14" i="170"/>
  <c r="R13" i="170"/>
  <c r="O13" i="170"/>
  <c r="L13" i="170"/>
  <c r="I13" i="170"/>
  <c r="F13" i="170"/>
  <c r="R12" i="170"/>
  <c r="O12" i="170"/>
  <c r="L12" i="170"/>
  <c r="I12" i="170"/>
  <c r="F12" i="170"/>
  <c r="R11" i="170"/>
  <c r="O11" i="170"/>
  <c r="L11" i="170"/>
  <c r="I11" i="170"/>
  <c r="F11" i="170"/>
  <c r="R10" i="170"/>
  <c r="O10" i="170"/>
  <c r="L10" i="170"/>
  <c r="I10" i="170"/>
  <c r="F10" i="170"/>
  <c r="R9" i="170"/>
  <c r="O9" i="170"/>
  <c r="L9" i="170"/>
  <c r="I9" i="170"/>
  <c r="F9" i="170"/>
  <c r="R8" i="170"/>
  <c r="O8" i="170"/>
  <c r="L8" i="170"/>
  <c r="I8" i="170"/>
  <c r="F8" i="170"/>
  <c r="R7" i="170"/>
  <c r="O7" i="170"/>
  <c r="L7" i="170"/>
  <c r="I7" i="170"/>
  <c r="F7" i="170"/>
  <c r="R6" i="170"/>
  <c r="O6" i="170"/>
  <c r="L6" i="170"/>
  <c r="I6" i="170"/>
  <c r="F6" i="170"/>
  <c r="R5" i="170"/>
  <c r="O5" i="170"/>
  <c r="L5" i="170"/>
  <c r="I5" i="170"/>
  <c r="F5" i="170"/>
  <c r="L51" i="170" l="1"/>
  <c r="O51" i="170"/>
  <c r="I51" i="170"/>
  <c r="F51" i="170"/>
  <c r="R51" i="170"/>
  <c r="L41" i="170"/>
  <c r="I41" i="170"/>
  <c r="O41" i="170"/>
  <c r="F41" i="170"/>
  <c r="R41" i="170"/>
  <c r="O14" i="170"/>
  <c r="O24" i="170"/>
  <c r="F14" i="170"/>
  <c r="R14" i="170"/>
  <c r="F24" i="170"/>
  <c r="R24" i="170"/>
  <c r="G25" i="170"/>
  <c r="G58" i="170" s="1"/>
  <c r="M25" i="170"/>
  <c r="M58" i="170" s="1"/>
  <c r="G52" i="170"/>
  <c r="G59" i="170" s="1"/>
  <c r="M52" i="170"/>
  <c r="M59" i="170" s="1"/>
  <c r="I14" i="170"/>
  <c r="I24" i="170"/>
  <c r="C25" i="170"/>
  <c r="H25" i="170"/>
  <c r="H58" i="170" s="1"/>
  <c r="N25" i="170"/>
  <c r="N58" i="170" s="1"/>
  <c r="C52" i="170"/>
  <c r="H52" i="170"/>
  <c r="H59" i="170" s="1"/>
  <c r="N52" i="170"/>
  <c r="N59" i="170" s="1"/>
  <c r="L14" i="170"/>
  <c r="L24" i="170"/>
  <c r="D25" i="170"/>
  <c r="D58" i="170" s="1"/>
  <c r="J25" i="170"/>
  <c r="J58" i="170" s="1"/>
  <c r="P25" i="170"/>
  <c r="P58" i="170" s="1"/>
  <c r="D52" i="170"/>
  <c r="D59" i="170" s="1"/>
  <c r="J52" i="170"/>
  <c r="J59" i="170" s="1"/>
  <c r="P52" i="170"/>
  <c r="P59" i="170" s="1"/>
  <c r="E25" i="170"/>
  <c r="E58" i="170" s="1"/>
  <c r="K25" i="170"/>
  <c r="K58" i="170" s="1"/>
  <c r="Q25" i="170"/>
  <c r="Q58" i="170" s="1"/>
  <c r="E52" i="170"/>
  <c r="E59" i="170" s="1"/>
  <c r="K52" i="170"/>
  <c r="K59" i="170" s="1"/>
  <c r="Q52" i="170"/>
  <c r="Q59" i="170" s="1"/>
  <c r="I52" i="170"/>
  <c r="I59" i="170" s="1"/>
  <c r="N24" i="169"/>
  <c r="M24" i="169"/>
  <c r="K24" i="169"/>
  <c r="J24" i="169"/>
  <c r="H24" i="169"/>
  <c r="G24" i="169"/>
  <c r="E24" i="169"/>
  <c r="D24" i="169"/>
  <c r="C24" i="169"/>
  <c r="O23" i="169"/>
  <c r="L23" i="169"/>
  <c r="I23" i="169"/>
  <c r="F23" i="169"/>
  <c r="O22" i="169"/>
  <c r="L22" i="169"/>
  <c r="I22" i="169"/>
  <c r="F22" i="169"/>
  <c r="O21" i="169"/>
  <c r="L21" i="169"/>
  <c r="I21" i="169"/>
  <c r="F21" i="169"/>
  <c r="O20" i="169"/>
  <c r="L20" i="169"/>
  <c r="I20" i="169"/>
  <c r="F20" i="169"/>
  <c r="O19" i="169"/>
  <c r="L19" i="169"/>
  <c r="I19" i="169"/>
  <c r="F19" i="169"/>
  <c r="O18" i="169"/>
  <c r="L18" i="169"/>
  <c r="I18" i="169"/>
  <c r="F18" i="169"/>
  <c r="O17" i="169"/>
  <c r="L17" i="169"/>
  <c r="I17" i="169"/>
  <c r="F17" i="169"/>
  <c r="O16" i="169"/>
  <c r="L16" i="169"/>
  <c r="I16" i="169"/>
  <c r="F16" i="169"/>
  <c r="O15" i="169"/>
  <c r="L15" i="169"/>
  <c r="I15" i="169"/>
  <c r="F15" i="169"/>
  <c r="N14" i="169"/>
  <c r="M14" i="169"/>
  <c r="K14" i="169"/>
  <c r="J14" i="169"/>
  <c r="H14" i="169"/>
  <c r="G14" i="169"/>
  <c r="E14" i="169"/>
  <c r="D14" i="169"/>
  <c r="C14" i="169"/>
  <c r="O13" i="169"/>
  <c r="L13" i="169"/>
  <c r="I13" i="169"/>
  <c r="F13" i="169"/>
  <c r="O12" i="169"/>
  <c r="L12" i="169"/>
  <c r="I12" i="169"/>
  <c r="F12" i="169"/>
  <c r="O11" i="169"/>
  <c r="L11" i="169"/>
  <c r="I11" i="169"/>
  <c r="F11" i="169"/>
  <c r="O10" i="169"/>
  <c r="L10" i="169"/>
  <c r="I10" i="169"/>
  <c r="F10" i="169"/>
  <c r="O9" i="169"/>
  <c r="L9" i="169"/>
  <c r="I9" i="169"/>
  <c r="F9" i="169"/>
  <c r="O8" i="169"/>
  <c r="L8" i="169"/>
  <c r="I8" i="169"/>
  <c r="F8" i="169"/>
  <c r="O7" i="169"/>
  <c r="L7" i="169"/>
  <c r="I7" i="169"/>
  <c r="F7" i="169"/>
  <c r="O6" i="169"/>
  <c r="L6" i="169"/>
  <c r="I6" i="169"/>
  <c r="F6" i="169"/>
  <c r="O5" i="169"/>
  <c r="L5" i="169"/>
  <c r="I5" i="169"/>
  <c r="F5" i="169"/>
  <c r="L25" i="170" l="1"/>
  <c r="L58" i="170" s="1"/>
  <c r="O52" i="170"/>
  <c r="O59" i="170" s="1"/>
  <c r="D60" i="170"/>
  <c r="Q60" i="170"/>
  <c r="L52" i="170"/>
  <c r="L59" i="170" s="1"/>
  <c r="L60" i="170" s="1"/>
  <c r="F52" i="170"/>
  <c r="F59" i="170" s="1"/>
  <c r="R52" i="170"/>
  <c r="R59" i="170" s="1"/>
  <c r="I25" i="170"/>
  <c r="I58" i="170" s="1"/>
  <c r="I60" i="170" s="1"/>
  <c r="R25" i="170"/>
  <c r="R58" i="170" s="1"/>
  <c r="F25" i="170"/>
  <c r="F58" i="170" s="1"/>
  <c r="O25" i="170"/>
  <c r="O58" i="170" s="1"/>
  <c r="J60" i="170"/>
  <c r="H60" i="170"/>
  <c r="K60" i="170"/>
  <c r="M60" i="170"/>
  <c r="E60" i="170"/>
  <c r="P60" i="170"/>
  <c r="N60" i="170"/>
  <c r="G60" i="170"/>
  <c r="N25" i="169"/>
  <c r="O14" i="169"/>
  <c r="M25" i="169"/>
  <c r="J25" i="169"/>
  <c r="K25" i="169"/>
  <c r="H25" i="169"/>
  <c r="G25" i="169"/>
  <c r="E25" i="169"/>
  <c r="D25" i="169"/>
  <c r="C25" i="169"/>
  <c r="O24" i="169"/>
  <c r="L24" i="169"/>
  <c r="F24" i="169"/>
  <c r="I24" i="169"/>
  <c r="F14" i="169"/>
  <c r="I14" i="169"/>
  <c r="L14" i="169"/>
  <c r="R76" i="166"/>
  <c r="O76" i="166"/>
  <c r="L76" i="166"/>
  <c r="I76" i="166"/>
  <c r="F76" i="166"/>
  <c r="R75" i="166"/>
  <c r="O75" i="166"/>
  <c r="L75" i="166"/>
  <c r="I75" i="166"/>
  <c r="F75" i="166"/>
  <c r="R74" i="166"/>
  <c r="O74" i="166"/>
  <c r="L74" i="166"/>
  <c r="I74" i="166"/>
  <c r="F74" i="166"/>
  <c r="R73" i="166"/>
  <c r="O73" i="166"/>
  <c r="L73" i="166"/>
  <c r="I73" i="166"/>
  <c r="F73" i="166"/>
  <c r="R72" i="166"/>
  <c r="O72" i="166"/>
  <c r="L72" i="166"/>
  <c r="I72" i="166"/>
  <c r="F72" i="166"/>
  <c r="R71" i="166"/>
  <c r="O71" i="166"/>
  <c r="L71" i="166"/>
  <c r="I71" i="166"/>
  <c r="F71" i="166"/>
  <c r="R70" i="166"/>
  <c r="O70" i="166"/>
  <c r="L70" i="166"/>
  <c r="I70" i="166"/>
  <c r="F70" i="166"/>
  <c r="R69" i="166"/>
  <c r="O69" i="166"/>
  <c r="L69" i="166"/>
  <c r="I69" i="166"/>
  <c r="F69" i="166"/>
  <c r="R68" i="166"/>
  <c r="O68" i="166"/>
  <c r="L68" i="166"/>
  <c r="I68" i="166"/>
  <c r="F68" i="166"/>
  <c r="Q67" i="166"/>
  <c r="P67" i="166"/>
  <c r="N67" i="166"/>
  <c r="M67" i="166"/>
  <c r="K67" i="166"/>
  <c r="J67" i="166"/>
  <c r="H67" i="166"/>
  <c r="G67" i="166"/>
  <c r="E67" i="166"/>
  <c r="D67" i="166"/>
  <c r="R66" i="166"/>
  <c r="O66" i="166"/>
  <c r="L66" i="166"/>
  <c r="I66" i="166"/>
  <c r="F66" i="166"/>
  <c r="R65" i="166"/>
  <c r="O65" i="166"/>
  <c r="L65" i="166"/>
  <c r="I65" i="166"/>
  <c r="F65" i="166"/>
  <c r="R64" i="166"/>
  <c r="O64" i="166"/>
  <c r="L64" i="166"/>
  <c r="I64" i="166"/>
  <c r="F64" i="166"/>
  <c r="R63" i="166"/>
  <c r="O63" i="166"/>
  <c r="L63" i="166"/>
  <c r="I63" i="166"/>
  <c r="F63" i="166"/>
  <c r="R62" i="166"/>
  <c r="O62" i="166"/>
  <c r="L62" i="166"/>
  <c r="I62" i="166"/>
  <c r="F62" i="166"/>
  <c r="R61" i="166"/>
  <c r="O61" i="166"/>
  <c r="L61" i="166"/>
  <c r="I61" i="166"/>
  <c r="F61" i="166"/>
  <c r="R60" i="166"/>
  <c r="O60" i="166"/>
  <c r="L60" i="166"/>
  <c r="I60" i="166"/>
  <c r="F60" i="166"/>
  <c r="R59" i="166"/>
  <c r="O59" i="166"/>
  <c r="L59" i="166"/>
  <c r="I59" i="166"/>
  <c r="F59" i="166"/>
  <c r="R58" i="166"/>
  <c r="O58" i="166"/>
  <c r="L58" i="166"/>
  <c r="I58" i="166"/>
  <c r="I67" i="166" s="1"/>
  <c r="F58" i="166"/>
  <c r="O60" i="170" l="1"/>
  <c r="F60" i="170"/>
  <c r="R60" i="170"/>
  <c r="L67" i="166"/>
  <c r="O67" i="166"/>
  <c r="F67" i="166"/>
  <c r="R67" i="166"/>
  <c r="O25" i="169"/>
  <c r="L25" i="169"/>
  <c r="I25" i="169"/>
  <c r="F25" i="169"/>
  <c r="N24" i="167"/>
  <c r="M24" i="167"/>
  <c r="K24" i="167"/>
  <c r="J24" i="167"/>
  <c r="H24" i="167"/>
  <c r="G24" i="167"/>
  <c r="E24" i="167"/>
  <c r="D24" i="167"/>
  <c r="C24" i="167"/>
  <c r="O23" i="167"/>
  <c r="L23" i="167"/>
  <c r="I23" i="167"/>
  <c r="F23" i="167"/>
  <c r="O22" i="167"/>
  <c r="L22" i="167"/>
  <c r="I22" i="167"/>
  <c r="F22" i="167"/>
  <c r="O21" i="167"/>
  <c r="L21" i="167"/>
  <c r="I21" i="167"/>
  <c r="F21" i="167"/>
  <c r="O20" i="167"/>
  <c r="L20" i="167"/>
  <c r="I20" i="167"/>
  <c r="F20" i="167"/>
  <c r="O19" i="167"/>
  <c r="L19" i="167"/>
  <c r="I19" i="167"/>
  <c r="F19" i="167"/>
  <c r="O18" i="167"/>
  <c r="L18" i="167"/>
  <c r="I18" i="167"/>
  <c r="F18" i="167"/>
  <c r="O17" i="167"/>
  <c r="L17" i="167"/>
  <c r="I17" i="167"/>
  <c r="F17" i="167"/>
  <c r="O16" i="167"/>
  <c r="L16" i="167"/>
  <c r="I16" i="167"/>
  <c r="F16" i="167"/>
  <c r="O15" i="167"/>
  <c r="L15" i="167"/>
  <c r="I15" i="167"/>
  <c r="F15" i="167"/>
  <c r="N14" i="167"/>
  <c r="M14" i="167"/>
  <c r="K14" i="167"/>
  <c r="J14" i="167"/>
  <c r="H14" i="167"/>
  <c r="G14" i="167"/>
  <c r="E14" i="167"/>
  <c r="D14" i="167"/>
  <c r="C14" i="167"/>
  <c r="O13" i="167"/>
  <c r="L13" i="167"/>
  <c r="I13" i="167"/>
  <c r="F13" i="167"/>
  <c r="O12" i="167"/>
  <c r="L12" i="167"/>
  <c r="I12" i="167"/>
  <c r="F12" i="167"/>
  <c r="O11" i="167"/>
  <c r="L11" i="167"/>
  <c r="I11" i="167"/>
  <c r="F11" i="167"/>
  <c r="O10" i="167"/>
  <c r="L10" i="167"/>
  <c r="I10" i="167"/>
  <c r="F10" i="167"/>
  <c r="O9" i="167"/>
  <c r="L9" i="167"/>
  <c r="I9" i="167"/>
  <c r="F9" i="167"/>
  <c r="O8" i="167"/>
  <c r="L8" i="167"/>
  <c r="I8" i="167"/>
  <c r="F8" i="167"/>
  <c r="O7" i="167"/>
  <c r="L7" i="167"/>
  <c r="I7" i="167"/>
  <c r="F7" i="167"/>
  <c r="O6" i="167"/>
  <c r="L6" i="167"/>
  <c r="I6" i="167"/>
  <c r="F6" i="167"/>
  <c r="O5" i="167"/>
  <c r="L5" i="167"/>
  <c r="I5" i="167"/>
  <c r="F5" i="167"/>
  <c r="D25" i="167" l="1"/>
  <c r="H25" i="167"/>
  <c r="I24" i="167"/>
  <c r="G25" i="167"/>
  <c r="N25" i="167"/>
  <c r="O14" i="167"/>
  <c r="M25" i="167"/>
  <c r="K25" i="167"/>
  <c r="L24" i="167"/>
  <c r="J25" i="167"/>
  <c r="E25" i="167"/>
  <c r="L14" i="167"/>
  <c r="O24" i="167"/>
  <c r="F24" i="167"/>
  <c r="I14" i="167"/>
  <c r="I25" i="167" s="1"/>
  <c r="F14" i="167"/>
  <c r="C25" i="167"/>
  <c r="Q77" i="166"/>
  <c r="P77" i="166"/>
  <c r="N77" i="166"/>
  <c r="M77" i="166"/>
  <c r="K77" i="166"/>
  <c r="J77" i="166"/>
  <c r="H77" i="166"/>
  <c r="G77" i="166"/>
  <c r="E77" i="166"/>
  <c r="D77" i="166"/>
  <c r="C77" i="166"/>
  <c r="C67" i="166"/>
  <c r="Q51" i="166"/>
  <c r="P51" i="166"/>
  <c r="N51" i="166"/>
  <c r="M51" i="166"/>
  <c r="K51" i="166"/>
  <c r="J51" i="166"/>
  <c r="H51" i="166"/>
  <c r="G51" i="166"/>
  <c r="E51" i="166"/>
  <c r="D51" i="166"/>
  <c r="C51" i="166"/>
  <c r="R50" i="166"/>
  <c r="O50" i="166"/>
  <c r="L50" i="166"/>
  <c r="I50" i="166"/>
  <c r="F50" i="166"/>
  <c r="R49" i="166"/>
  <c r="O49" i="166"/>
  <c r="L49" i="166"/>
  <c r="I49" i="166"/>
  <c r="F49" i="166"/>
  <c r="R48" i="166"/>
  <c r="O48" i="166"/>
  <c r="L48" i="166"/>
  <c r="I48" i="166"/>
  <c r="F48" i="166"/>
  <c r="R47" i="166"/>
  <c r="O47" i="166"/>
  <c r="L47" i="166"/>
  <c r="I47" i="166"/>
  <c r="F47" i="166"/>
  <c r="R46" i="166"/>
  <c r="O46" i="166"/>
  <c r="L46" i="166"/>
  <c r="I46" i="166"/>
  <c r="F46" i="166"/>
  <c r="R45" i="166"/>
  <c r="O45" i="166"/>
  <c r="L45" i="166"/>
  <c r="I45" i="166"/>
  <c r="F45" i="166"/>
  <c r="R44" i="166"/>
  <c r="O44" i="166"/>
  <c r="L44" i="166"/>
  <c r="I44" i="166"/>
  <c r="F44" i="166"/>
  <c r="R43" i="166"/>
  <c r="O43" i="166"/>
  <c r="L43" i="166"/>
  <c r="I43" i="166"/>
  <c r="F43" i="166"/>
  <c r="R42" i="166"/>
  <c r="O42" i="166"/>
  <c r="L42" i="166"/>
  <c r="I42" i="166"/>
  <c r="F42" i="166"/>
  <c r="Q41" i="166"/>
  <c r="P41" i="166"/>
  <c r="N41" i="166"/>
  <c r="M41" i="166"/>
  <c r="K41" i="166"/>
  <c r="J41" i="166"/>
  <c r="H41" i="166"/>
  <c r="G41" i="166"/>
  <c r="E41" i="166"/>
  <c r="D41" i="166"/>
  <c r="C41" i="166"/>
  <c r="R40" i="166"/>
  <c r="O40" i="166"/>
  <c r="L40" i="166"/>
  <c r="I40" i="166"/>
  <c r="F40" i="166"/>
  <c r="R39" i="166"/>
  <c r="O39" i="166"/>
  <c r="L39" i="166"/>
  <c r="I39" i="166"/>
  <c r="F39" i="166"/>
  <c r="R38" i="166"/>
  <c r="O38" i="166"/>
  <c r="L38" i="166"/>
  <c r="I38" i="166"/>
  <c r="F38" i="166"/>
  <c r="R37" i="166"/>
  <c r="O37" i="166"/>
  <c r="L37" i="166"/>
  <c r="I37" i="166"/>
  <c r="F37" i="166"/>
  <c r="R36" i="166"/>
  <c r="O36" i="166"/>
  <c r="L36" i="166"/>
  <c r="I36" i="166"/>
  <c r="F36" i="166"/>
  <c r="R35" i="166"/>
  <c r="O35" i="166"/>
  <c r="L35" i="166"/>
  <c r="I35" i="166"/>
  <c r="F35" i="166"/>
  <c r="R34" i="166"/>
  <c r="O34" i="166"/>
  <c r="L34" i="166"/>
  <c r="I34" i="166"/>
  <c r="F34" i="166"/>
  <c r="R33" i="166"/>
  <c r="O33" i="166"/>
  <c r="L33" i="166"/>
  <c r="I33" i="166"/>
  <c r="F33" i="166"/>
  <c r="R32" i="166"/>
  <c r="O32" i="166"/>
  <c r="L32" i="166"/>
  <c r="I32" i="166"/>
  <c r="F32" i="166"/>
  <c r="Q24" i="166"/>
  <c r="P24" i="166"/>
  <c r="N24" i="166"/>
  <c r="M24" i="166"/>
  <c r="K24" i="166"/>
  <c r="J24" i="166"/>
  <c r="H24" i="166"/>
  <c r="G24" i="166"/>
  <c r="E24" i="166"/>
  <c r="D24" i="166"/>
  <c r="C24" i="166"/>
  <c r="R23" i="166"/>
  <c r="O23" i="166"/>
  <c r="L23" i="166"/>
  <c r="I23" i="166"/>
  <c r="F23" i="166"/>
  <c r="R22" i="166"/>
  <c r="O22" i="166"/>
  <c r="L22" i="166"/>
  <c r="I22" i="166"/>
  <c r="F22" i="166"/>
  <c r="R21" i="166"/>
  <c r="O21" i="166"/>
  <c r="L21" i="166"/>
  <c r="I21" i="166"/>
  <c r="F21" i="166"/>
  <c r="R20" i="166"/>
  <c r="O20" i="166"/>
  <c r="L20" i="166"/>
  <c r="I20" i="166"/>
  <c r="F20" i="166"/>
  <c r="R19" i="166"/>
  <c r="O19" i="166"/>
  <c r="L19" i="166"/>
  <c r="I19" i="166"/>
  <c r="F19" i="166"/>
  <c r="R18" i="166"/>
  <c r="O18" i="166"/>
  <c r="L18" i="166"/>
  <c r="I18" i="166"/>
  <c r="F18" i="166"/>
  <c r="R17" i="166"/>
  <c r="O17" i="166"/>
  <c r="L17" i="166"/>
  <c r="I17" i="166"/>
  <c r="F17" i="166"/>
  <c r="R16" i="166"/>
  <c r="O16" i="166"/>
  <c r="L16" i="166"/>
  <c r="I16" i="166"/>
  <c r="F16" i="166"/>
  <c r="R15" i="166"/>
  <c r="O15" i="166"/>
  <c r="L15" i="166"/>
  <c r="I15" i="166"/>
  <c r="F15" i="166"/>
  <c r="Q14" i="166"/>
  <c r="P14" i="166"/>
  <c r="N14" i="166"/>
  <c r="M14" i="166"/>
  <c r="K14" i="166"/>
  <c r="J14" i="166"/>
  <c r="H14" i="166"/>
  <c r="G14" i="166"/>
  <c r="E14" i="166"/>
  <c r="D14" i="166"/>
  <c r="C14" i="166"/>
  <c r="R13" i="166"/>
  <c r="O13" i="166"/>
  <c r="L13" i="166"/>
  <c r="I13" i="166"/>
  <c r="F13" i="166"/>
  <c r="R12" i="166"/>
  <c r="O12" i="166"/>
  <c r="L12" i="166"/>
  <c r="I12" i="166"/>
  <c r="F12" i="166"/>
  <c r="R11" i="166"/>
  <c r="O11" i="166"/>
  <c r="L11" i="166"/>
  <c r="I11" i="166"/>
  <c r="F11" i="166"/>
  <c r="R10" i="166"/>
  <c r="O10" i="166"/>
  <c r="L10" i="166"/>
  <c r="I10" i="166"/>
  <c r="F10" i="166"/>
  <c r="R9" i="166"/>
  <c r="O9" i="166"/>
  <c r="L9" i="166"/>
  <c r="I9" i="166"/>
  <c r="F9" i="166"/>
  <c r="R8" i="166"/>
  <c r="O8" i="166"/>
  <c r="L8" i="166"/>
  <c r="I8" i="166"/>
  <c r="F8" i="166"/>
  <c r="R7" i="166"/>
  <c r="O7" i="166"/>
  <c r="L7" i="166"/>
  <c r="I7" i="166"/>
  <c r="F7" i="166"/>
  <c r="R6" i="166"/>
  <c r="O6" i="166"/>
  <c r="L6" i="166"/>
  <c r="I6" i="166"/>
  <c r="F6" i="166"/>
  <c r="R5" i="166"/>
  <c r="O5" i="166"/>
  <c r="L5" i="166"/>
  <c r="I5" i="166"/>
  <c r="F5" i="166"/>
  <c r="L25" i="167" l="1"/>
  <c r="O25" i="167"/>
  <c r="F25" i="167"/>
  <c r="R77" i="166"/>
  <c r="G52" i="166"/>
  <c r="G84" i="166" s="1"/>
  <c r="F77" i="166"/>
  <c r="G78" i="166"/>
  <c r="G85" i="166" s="1"/>
  <c r="H52" i="166"/>
  <c r="H84" i="166" s="1"/>
  <c r="N52" i="166"/>
  <c r="N84" i="166" s="1"/>
  <c r="I77" i="166"/>
  <c r="C78" i="166"/>
  <c r="H78" i="166"/>
  <c r="H85" i="166" s="1"/>
  <c r="N78" i="166"/>
  <c r="N85" i="166" s="1"/>
  <c r="M52" i="166"/>
  <c r="M84" i="166" s="1"/>
  <c r="D52" i="166"/>
  <c r="D84" i="166" s="1"/>
  <c r="J52" i="166"/>
  <c r="J84" i="166" s="1"/>
  <c r="P52" i="166"/>
  <c r="P84" i="166" s="1"/>
  <c r="L77" i="166"/>
  <c r="D78" i="166"/>
  <c r="D85" i="166" s="1"/>
  <c r="J78" i="166"/>
  <c r="J85" i="166" s="1"/>
  <c r="P78" i="166"/>
  <c r="P85" i="166" s="1"/>
  <c r="M78" i="166"/>
  <c r="M85" i="166" s="1"/>
  <c r="E52" i="166"/>
  <c r="E84" i="166" s="1"/>
  <c r="K52" i="166"/>
  <c r="K84" i="166" s="1"/>
  <c r="Q52" i="166"/>
  <c r="Q84" i="166" s="1"/>
  <c r="O77" i="166"/>
  <c r="E78" i="166"/>
  <c r="E85" i="166" s="1"/>
  <c r="K78" i="166"/>
  <c r="K85" i="166" s="1"/>
  <c r="Q78" i="166"/>
  <c r="Q85" i="166" s="1"/>
  <c r="R78" i="166"/>
  <c r="R85" i="166" s="1"/>
  <c r="K25" i="166"/>
  <c r="J25" i="166"/>
  <c r="E25" i="166"/>
  <c r="D25" i="166"/>
  <c r="F41" i="166"/>
  <c r="R41" i="166"/>
  <c r="Q25" i="166"/>
  <c r="P25" i="166"/>
  <c r="N25" i="166"/>
  <c r="M25" i="166"/>
  <c r="H25" i="166"/>
  <c r="G25" i="166"/>
  <c r="O51" i="166"/>
  <c r="F51" i="166"/>
  <c r="I51" i="166"/>
  <c r="R51" i="166"/>
  <c r="L51" i="166"/>
  <c r="I41" i="166"/>
  <c r="C52" i="166"/>
  <c r="L41" i="166"/>
  <c r="O41" i="166"/>
  <c r="O24" i="166"/>
  <c r="R24" i="166"/>
  <c r="L24" i="166"/>
  <c r="F24" i="166"/>
  <c r="I24" i="166"/>
  <c r="C25" i="166"/>
  <c r="O14" i="166"/>
  <c r="R14" i="166"/>
  <c r="F14" i="166"/>
  <c r="L14" i="166"/>
  <c r="I14" i="166"/>
  <c r="Q24" i="165"/>
  <c r="P24" i="165"/>
  <c r="N24" i="165"/>
  <c r="M24" i="165"/>
  <c r="K24" i="165"/>
  <c r="J24" i="165"/>
  <c r="H24" i="165"/>
  <c r="G24" i="165"/>
  <c r="E24" i="165"/>
  <c r="D24" i="165"/>
  <c r="C24" i="165"/>
  <c r="R23" i="165"/>
  <c r="O23" i="165"/>
  <c r="L23" i="165"/>
  <c r="I23" i="165"/>
  <c r="F23" i="165"/>
  <c r="R22" i="165"/>
  <c r="O22" i="165"/>
  <c r="L22" i="165"/>
  <c r="I22" i="165"/>
  <c r="F22" i="165"/>
  <c r="R21" i="165"/>
  <c r="O21" i="165"/>
  <c r="L21" i="165"/>
  <c r="I21" i="165"/>
  <c r="F21" i="165"/>
  <c r="R20" i="165"/>
  <c r="O20" i="165"/>
  <c r="L20" i="165"/>
  <c r="I20" i="165"/>
  <c r="F20" i="165"/>
  <c r="R19" i="165"/>
  <c r="O19" i="165"/>
  <c r="L19" i="165"/>
  <c r="I19" i="165"/>
  <c r="F19" i="165"/>
  <c r="R18" i="165"/>
  <c r="O18" i="165"/>
  <c r="L18" i="165"/>
  <c r="I18" i="165"/>
  <c r="F18" i="165"/>
  <c r="R17" i="165"/>
  <c r="O17" i="165"/>
  <c r="L17" i="165"/>
  <c r="I17" i="165"/>
  <c r="F17" i="165"/>
  <c r="R16" i="165"/>
  <c r="O16" i="165"/>
  <c r="L16" i="165"/>
  <c r="I16" i="165"/>
  <c r="F16" i="165"/>
  <c r="R15" i="165"/>
  <c r="O15" i="165"/>
  <c r="L15" i="165"/>
  <c r="I15" i="165"/>
  <c r="F15" i="165"/>
  <c r="Q14" i="165"/>
  <c r="P14" i="165"/>
  <c r="N14" i="165"/>
  <c r="M14" i="165"/>
  <c r="K14" i="165"/>
  <c r="J14" i="165"/>
  <c r="H14" i="165"/>
  <c r="G14" i="165"/>
  <c r="E14" i="165"/>
  <c r="D14" i="165"/>
  <c r="C14" i="165"/>
  <c r="R13" i="165"/>
  <c r="O13" i="165"/>
  <c r="L13" i="165"/>
  <c r="I13" i="165"/>
  <c r="F13" i="165"/>
  <c r="R12" i="165"/>
  <c r="O12" i="165"/>
  <c r="L12" i="165"/>
  <c r="I12" i="165"/>
  <c r="F12" i="165"/>
  <c r="R11" i="165"/>
  <c r="O11" i="165"/>
  <c r="L11" i="165"/>
  <c r="I11" i="165"/>
  <c r="F11" i="165"/>
  <c r="R10" i="165"/>
  <c r="O10" i="165"/>
  <c r="L10" i="165"/>
  <c r="I10" i="165"/>
  <c r="F10" i="165"/>
  <c r="R9" i="165"/>
  <c r="O9" i="165"/>
  <c r="L9" i="165"/>
  <c r="I9" i="165"/>
  <c r="F9" i="165"/>
  <c r="R8" i="165"/>
  <c r="O8" i="165"/>
  <c r="L8" i="165"/>
  <c r="I8" i="165"/>
  <c r="F8" i="165"/>
  <c r="R7" i="165"/>
  <c r="O7" i="165"/>
  <c r="L7" i="165"/>
  <c r="I7" i="165"/>
  <c r="F7" i="165"/>
  <c r="R6" i="165"/>
  <c r="O6" i="165"/>
  <c r="L6" i="165"/>
  <c r="I6" i="165"/>
  <c r="F6" i="165"/>
  <c r="R5" i="165"/>
  <c r="O5" i="165"/>
  <c r="L5" i="165"/>
  <c r="I5" i="165"/>
  <c r="F5" i="165"/>
  <c r="F78" i="166" l="1"/>
  <c r="F85" i="166" s="1"/>
  <c r="N86" i="166"/>
  <c r="L78" i="166"/>
  <c r="L85" i="166" s="1"/>
  <c r="G86" i="166"/>
  <c r="P86" i="166"/>
  <c r="E86" i="166"/>
  <c r="O78" i="166"/>
  <c r="O85" i="166" s="1"/>
  <c r="J86" i="166"/>
  <c r="I78" i="166"/>
  <c r="I85" i="166" s="1"/>
  <c r="O52" i="166"/>
  <c r="O84" i="166" s="1"/>
  <c r="Q86" i="166"/>
  <c r="F52" i="166"/>
  <c r="F84" i="166" s="1"/>
  <c r="M86" i="166"/>
  <c r="H86" i="166"/>
  <c r="K86" i="166"/>
  <c r="D86" i="166"/>
  <c r="R52" i="166"/>
  <c r="R84" i="166" s="1"/>
  <c r="I52" i="166"/>
  <c r="I84" i="166" s="1"/>
  <c r="L52" i="166"/>
  <c r="L84" i="166" s="1"/>
  <c r="R25" i="166"/>
  <c r="O25" i="166"/>
  <c r="F25" i="166"/>
  <c r="L25" i="166"/>
  <c r="I25" i="166"/>
  <c r="N25" i="165"/>
  <c r="M25" i="165"/>
  <c r="Q25" i="165"/>
  <c r="P25" i="165"/>
  <c r="H25" i="165"/>
  <c r="K25" i="165"/>
  <c r="J25" i="165"/>
  <c r="G25" i="165"/>
  <c r="E25" i="165"/>
  <c r="D25" i="165"/>
  <c r="C25" i="165"/>
  <c r="F24" i="165"/>
  <c r="R24" i="165"/>
  <c r="I24" i="165"/>
  <c r="I14" i="165"/>
  <c r="R14" i="165"/>
  <c r="F14" i="165"/>
  <c r="O24" i="165"/>
  <c r="O14" i="165"/>
  <c r="L24" i="165"/>
  <c r="L14" i="165"/>
  <c r="H41" i="164"/>
  <c r="O86" i="166" l="1"/>
  <c r="F86" i="166"/>
  <c r="L86" i="166"/>
  <c r="I86" i="166"/>
  <c r="R86" i="166"/>
  <c r="F25" i="165"/>
  <c r="R25" i="165"/>
  <c r="I25" i="165"/>
  <c r="L25" i="165"/>
  <c r="O25" i="165"/>
  <c r="Q51" i="164"/>
  <c r="P51" i="164"/>
  <c r="N51" i="164"/>
  <c r="M51" i="164"/>
  <c r="K51" i="164"/>
  <c r="J51" i="164"/>
  <c r="H51" i="164"/>
  <c r="G51" i="164"/>
  <c r="E51" i="164"/>
  <c r="D51" i="164"/>
  <c r="C51" i="164"/>
  <c r="R50" i="164"/>
  <c r="O50" i="164"/>
  <c r="L50" i="164"/>
  <c r="I50" i="164"/>
  <c r="F50" i="164"/>
  <c r="R49" i="164"/>
  <c r="O49" i="164"/>
  <c r="L49" i="164"/>
  <c r="I49" i="164"/>
  <c r="F49" i="164"/>
  <c r="R48" i="164"/>
  <c r="O48" i="164"/>
  <c r="L48" i="164"/>
  <c r="I48" i="164"/>
  <c r="F48" i="164"/>
  <c r="R47" i="164"/>
  <c r="O47" i="164"/>
  <c r="L47" i="164"/>
  <c r="I47" i="164"/>
  <c r="F47" i="164"/>
  <c r="R46" i="164"/>
  <c r="O46" i="164"/>
  <c r="L46" i="164"/>
  <c r="I46" i="164"/>
  <c r="F46" i="164"/>
  <c r="R45" i="164"/>
  <c r="O45" i="164"/>
  <c r="L45" i="164"/>
  <c r="I45" i="164"/>
  <c r="F45" i="164"/>
  <c r="R44" i="164"/>
  <c r="O44" i="164"/>
  <c r="L44" i="164"/>
  <c r="I44" i="164"/>
  <c r="F44" i="164"/>
  <c r="R43" i="164"/>
  <c r="O43" i="164"/>
  <c r="L43" i="164"/>
  <c r="I43" i="164"/>
  <c r="F43" i="164"/>
  <c r="R42" i="164"/>
  <c r="O42" i="164"/>
  <c r="L42" i="164"/>
  <c r="I42" i="164"/>
  <c r="F42" i="164"/>
  <c r="Q41" i="164"/>
  <c r="P41" i="164"/>
  <c r="N41" i="164"/>
  <c r="M41" i="164"/>
  <c r="K41" i="164"/>
  <c r="J41" i="164"/>
  <c r="G41" i="164"/>
  <c r="E41" i="164"/>
  <c r="D41" i="164"/>
  <c r="C41" i="164"/>
  <c r="R40" i="164"/>
  <c r="O40" i="164"/>
  <c r="L40" i="164"/>
  <c r="I40" i="164"/>
  <c r="F40" i="164"/>
  <c r="R39" i="164"/>
  <c r="O39" i="164"/>
  <c r="L39" i="164"/>
  <c r="I39" i="164"/>
  <c r="F39" i="164"/>
  <c r="R38" i="164"/>
  <c r="O38" i="164"/>
  <c r="L38" i="164"/>
  <c r="I38" i="164"/>
  <c r="F38" i="164"/>
  <c r="R37" i="164"/>
  <c r="O37" i="164"/>
  <c r="L37" i="164"/>
  <c r="I37" i="164"/>
  <c r="F37" i="164"/>
  <c r="R36" i="164"/>
  <c r="O36" i="164"/>
  <c r="L36" i="164"/>
  <c r="I36" i="164"/>
  <c r="F36" i="164"/>
  <c r="R35" i="164"/>
  <c r="O35" i="164"/>
  <c r="L35" i="164"/>
  <c r="I35" i="164"/>
  <c r="F35" i="164"/>
  <c r="R34" i="164"/>
  <c r="O34" i="164"/>
  <c r="L34" i="164"/>
  <c r="I34" i="164"/>
  <c r="F34" i="164"/>
  <c r="R33" i="164"/>
  <c r="O33" i="164"/>
  <c r="L33" i="164"/>
  <c r="I33" i="164"/>
  <c r="F33" i="164"/>
  <c r="R32" i="164"/>
  <c r="O32" i="164"/>
  <c r="L32" i="164"/>
  <c r="I32" i="164"/>
  <c r="F32" i="164"/>
  <c r="Q24" i="164"/>
  <c r="P24" i="164"/>
  <c r="N24" i="164"/>
  <c r="M24" i="164"/>
  <c r="K24" i="164"/>
  <c r="J24" i="164"/>
  <c r="H24" i="164"/>
  <c r="G24" i="164"/>
  <c r="E24" i="164"/>
  <c r="D24" i="164"/>
  <c r="C24" i="164"/>
  <c r="R23" i="164"/>
  <c r="O23" i="164"/>
  <c r="L23" i="164"/>
  <c r="I23" i="164"/>
  <c r="F23" i="164"/>
  <c r="R22" i="164"/>
  <c r="O22" i="164"/>
  <c r="L22" i="164"/>
  <c r="I22" i="164"/>
  <c r="F22" i="164"/>
  <c r="R21" i="164"/>
  <c r="O21" i="164"/>
  <c r="L21" i="164"/>
  <c r="I21" i="164"/>
  <c r="F21" i="164"/>
  <c r="R20" i="164"/>
  <c r="O20" i="164"/>
  <c r="L20" i="164"/>
  <c r="I20" i="164"/>
  <c r="F20" i="164"/>
  <c r="R19" i="164"/>
  <c r="O19" i="164"/>
  <c r="L19" i="164"/>
  <c r="I19" i="164"/>
  <c r="F19" i="164"/>
  <c r="R18" i="164"/>
  <c r="O18" i="164"/>
  <c r="L18" i="164"/>
  <c r="I18" i="164"/>
  <c r="F18" i="164"/>
  <c r="R17" i="164"/>
  <c r="O17" i="164"/>
  <c r="L17" i="164"/>
  <c r="I17" i="164"/>
  <c r="F17" i="164"/>
  <c r="R16" i="164"/>
  <c r="O16" i="164"/>
  <c r="L16" i="164"/>
  <c r="I16" i="164"/>
  <c r="F16" i="164"/>
  <c r="R15" i="164"/>
  <c r="O15" i="164"/>
  <c r="L15" i="164"/>
  <c r="I15" i="164"/>
  <c r="F15" i="164"/>
  <c r="Q14" i="164"/>
  <c r="P14" i="164"/>
  <c r="N14" i="164"/>
  <c r="M14" i="164"/>
  <c r="K14" i="164"/>
  <c r="J14" i="164"/>
  <c r="H14" i="164"/>
  <c r="G14" i="164"/>
  <c r="E14" i="164"/>
  <c r="D14" i="164"/>
  <c r="C14" i="164"/>
  <c r="R13" i="164"/>
  <c r="O13" i="164"/>
  <c r="L13" i="164"/>
  <c r="I13" i="164"/>
  <c r="F13" i="164"/>
  <c r="R12" i="164"/>
  <c r="O12" i="164"/>
  <c r="L12" i="164"/>
  <c r="I12" i="164"/>
  <c r="F12" i="164"/>
  <c r="R11" i="164"/>
  <c r="O11" i="164"/>
  <c r="L11" i="164"/>
  <c r="I11" i="164"/>
  <c r="F11" i="164"/>
  <c r="R10" i="164"/>
  <c r="O10" i="164"/>
  <c r="L10" i="164"/>
  <c r="I10" i="164"/>
  <c r="F10" i="164"/>
  <c r="R9" i="164"/>
  <c r="O9" i="164"/>
  <c r="L9" i="164"/>
  <c r="I9" i="164"/>
  <c r="F9" i="164"/>
  <c r="R8" i="164"/>
  <c r="O8" i="164"/>
  <c r="L8" i="164"/>
  <c r="I8" i="164"/>
  <c r="F8" i="164"/>
  <c r="R7" i="164"/>
  <c r="O7" i="164"/>
  <c r="L7" i="164"/>
  <c r="I7" i="164"/>
  <c r="F7" i="164"/>
  <c r="R6" i="164"/>
  <c r="O6" i="164"/>
  <c r="L6" i="164"/>
  <c r="I6" i="164"/>
  <c r="F6" i="164"/>
  <c r="R5" i="164"/>
  <c r="O5" i="164"/>
  <c r="L5" i="164"/>
  <c r="I5" i="164"/>
  <c r="F5" i="164"/>
  <c r="D52" i="164" l="1"/>
  <c r="D59" i="164" s="1"/>
  <c r="H52" i="164"/>
  <c r="H59" i="164" s="1"/>
  <c r="F24" i="164"/>
  <c r="R51" i="164"/>
  <c r="C52" i="164"/>
  <c r="L51" i="164"/>
  <c r="I41" i="164"/>
  <c r="P52" i="164"/>
  <c r="P59" i="164" s="1"/>
  <c r="Q52" i="164"/>
  <c r="Q59" i="164" s="1"/>
  <c r="N52" i="164"/>
  <c r="N59" i="164" s="1"/>
  <c r="O41" i="164"/>
  <c r="L41" i="164"/>
  <c r="J52" i="164"/>
  <c r="J59" i="164" s="1"/>
  <c r="K52" i="164"/>
  <c r="K59" i="164" s="1"/>
  <c r="G52" i="164"/>
  <c r="G59" i="164" s="1"/>
  <c r="I51" i="164"/>
  <c r="F51" i="164"/>
  <c r="Q25" i="164"/>
  <c r="Q58" i="164" s="1"/>
  <c r="P25" i="164"/>
  <c r="P58" i="164" s="1"/>
  <c r="R24" i="164"/>
  <c r="N25" i="164"/>
  <c r="N58" i="164" s="1"/>
  <c r="O24" i="164"/>
  <c r="M25" i="164"/>
  <c r="M58" i="164" s="1"/>
  <c r="K25" i="164"/>
  <c r="K58" i="164" s="1"/>
  <c r="J25" i="164"/>
  <c r="J58" i="164" s="1"/>
  <c r="H25" i="164"/>
  <c r="H58" i="164" s="1"/>
  <c r="E25" i="164"/>
  <c r="E58" i="164" s="1"/>
  <c r="D25" i="164"/>
  <c r="D58" i="164" s="1"/>
  <c r="I14" i="164"/>
  <c r="R14" i="164"/>
  <c r="F14" i="164"/>
  <c r="F25" i="164" s="1"/>
  <c r="F58" i="164" s="1"/>
  <c r="O14" i="164"/>
  <c r="O25" i="164" s="1"/>
  <c r="O58" i="164" s="1"/>
  <c r="M52" i="164"/>
  <c r="M59" i="164" s="1"/>
  <c r="L14" i="164"/>
  <c r="I24" i="164"/>
  <c r="C25" i="164"/>
  <c r="G25" i="164"/>
  <c r="G58" i="164" s="1"/>
  <c r="L24" i="164"/>
  <c r="F41" i="164"/>
  <c r="R41" i="164"/>
  <c r="O51" i="164"/>
  <c r="E52" i="164"/>
  <c r="E59" i="164" s="1"/>
  <c r="E60" i="164" l="1"/>
  <c r="H60" i="164"/>
  <c r="Q60" i="164"/>
  <c r="D60" i="164"/>
  <c r="M60" i="164"/>
  <c r="J60" i="164"/>
  <c r="R52" i="164"/>
  <c r="R59" i="164" s="1"/>
  <c r="G60" i="164"/>
  <c r="I25" i="164"/>
  <c r="I58" i="164" s="1"/>
  <c r="L52" i="164"/>
  <c r="L59" i="164" s="1"/>
  <c r="I52" i="164"/>
  <c r="I59" i="164" s="1"/>
  <c r="I60" i="164" s="1"/>
  <c r="P60" i="164"/>
  <c r="O52" i="164"/>
  <c r="O59" i="164" s="1"/>
  <c r="O60" i="164" s="1"/>
  <c r="N60" i="164"/>
  <c r="K60" i="164"/>
  <c r="F52" i="164"/>
  <c r="F59" i="164" s="1"/>
  <c r="F60" i="164" s="1"/>
  <c r="R25" i="164"/>
  <c r="R58" i="164" s="1"/>
  <c r="L25" i="164"/>
  <c r="L58" i="164" s="1"/>
  <c r="Q24" i="163"/>
  <c r="P24" i="163"/>
  <c r="N24" i="163"/>
  <c r="M24" i="163"/>
  <c r="K24" i="163"/>
  <c r="J24" i="163"/>
  <c r="H24" i="163"/>
  <c r="G24" i="163"/>
  <c r="E24" i="163"/>
  <c r="D24" i="163"/>
  <c r="C24" i="163"/>
  <c r="R23" i="163"/>
  <c r="O23" i="163"/>
  <c r="L23" i="163"/>
  <c r="I23" i="163"/>
  <c r="F23" i="163"/>
  <c r="R22" i="163"/>
  <c r="O22" i="163"/>
  <c r="L22" i="163"/>
  <c r="I22" i="163"/>
  <c r="F22" i="163"/>
  <c r="R21" i="163"/>
  <c r="O21" i="163"/>
  <c r="L21" i="163"/>
  <c r="I21" i="163"/>
  <c r="F21" i="163"/>
  <c r="R20" i="163"/>
  <c r="O20" i="163"/>
  <c r="L20" i="163"/>
  <c r="I20" i="163"/>
  <c r="F20" i="163"/>
  <c r="R19" i="163"/>
  <c r="O19" i="163"/>
  <c r="L19" i="163"/>
  <c r="I19" i="163"/>
  <c r="F19" i="163"/>
  <c r="R18" i="163"/>
  <c r="O18" i="163"/>
  <c r="L18" i="163"/>
  <c r="I18" i="163"/>
  <c r="F18" i="163"/>
  <c r="R17" i="163"/>
  <c r="O17" i="163"/>
  <c r="L17" i="163"/>
  <c r="I17" i="163"/>
  <c r="F17" i="163"/>
  <c r="R16" i="163"/>
  <c r="O16" i="163"/>
  <c r="L16" i="163"/>
  <c r="I16" i="163"/>
  <c r="F16" i="163"/>
  <c r="R15" i="163"/>
  <c r="O15" i="163"/>
  <c r="L15" i="163"/>
  <c r="I15" i="163"/>
  <c r="F15" i="163"/>
  <c r="Q14" i="163"/>
  <c r="P14" i="163"/>
  <c r="N14" i="163"/>
  <c r="M14" i="163"/>
  <c r="K14" i="163"/>
  <c r="J14" i="163"/>
  <c r="H14" i="163"/>
  <c r="G14" i="163"/>
  <c r="E14" i="163"/>
  <c r="D14" i="163"/>
  <c r="C14" i="163"/>
  <c r="R13" i="163"/>
  <c r="O13" i="163"/>
  <c r="L13" i="163"/>
  <c r="I13" i="163"/>
  <c r="F13" i="163"/>
  <c r="R12" i="163"/>
  <c r="O12" i="163"/>
  <c r="L12" i="163"/>
  <c r="I12" i="163"/>
  <c r="F12" i="163"/>
  <c r="R11" i="163"/>
  <c r="O11" i="163"/>
  <c r="L11" i="163"/>
  <c r="I11" i="163"/>
  <c r="F11" i="163"/>
  <c r="R10" i="163"/>
  <c r="O10" i="163"/>
  <c r="L10" i="163"/>
  <c r="I10" i="163"/>
  <c r="F10" i="163"/>
  <c r="R9" i="163"/>
  <c r="O9" i="163"/>
  <c r="L9" i="163"/>
  <c r="I9" i="163"/>
  <c r="F9" i="163"/>
  <c r="R8" i="163"/>
  <c r="O8" i="163"/>
  <c r="L8" i="163"/>
  <c r="I8" i="163"/>
  <c r="F8" i="163"/>
  <c r="R7" i="163"/>
  <c r="O7" i="163"/>
  <c r="L7" i="163"/>
  <c r="I7" i="163"/>
  <c r="F7" i="163"/>
  <c r="R6" i="163"/>
  <c r="O6" i="163"/>
  <c r="L6" i="163"/>
  <c r="I6" i="163"/>
  <c r="F6" i="163"/>
  <c r="R5" i="163"/>
  <c r="O5" i="163"/>
  <c r="L5" i="163"/>
  <c r="I5" i="163"/>
  <c r="F5" i="163"/>
  <c r="C37" i="162"/>
  <c r="L60" i="164" l="1"/>
  <c r="R60" i="164"/>
  <c r="F24" i="163"/>
  <c r="R24" i="163"/>
  <c r="C25" i="163"/>
  <c r="F14" i="163"/>
  <c r="R14" i="163"/>
  <c r="P25" i="163"/>
  <c r="Q25" i="163"/>
  <c r="M25" i="163"/>
  <c r="N25" i="163"/>
  <c r="O14" i="163"/>
  <c r="O24" i="163"/>
  <c r="L24" i="163"/>
  <c r="L14" i="163"/>
  <c r="J25" i="163"/>
  <c r="K25" i="163"/>
  <c r="G25" i="163"/>
  <c r="H25" i="163"/>
  <c r="I14" i="163"/>
  <c r="I24" i="163"/>
  <c r="D25" i="163"/>
  <c r="E25" i="163"/>
  <c r="C7" i="154"/>
  <c r="K24" i="160"/>
  <c r="J24" i="160"/>
  <c r="H24" i="160"/>
  <c r="G24" i="160"/>
  <c r="E24" i="160"/>
  <c r="D24" i="160"/>
  <c r="C24" i="160"/>
  <c r="L23" i="160"/>
  <c r="I23" i="160"/>
  <c r="F23" i="160"/>
  <c r="L22" i="160"/>
  <c r="I22" i="160"/>
  <c r="F22" i="160"/>
  <c r="L21" i="160"/>
  <c r="I21" i="160"/>
  <c r="F21" i="160"/>
  <c r="L20" i="160"/>
  <c r="I20" i="160"/>
  <c r="F20" i="160"/>
  <c r="L19" i="160"/>
  <c r="I19" i="160"/>
  <c r="F19" i="160"/>
  <c r="L18" i="160"/>
  <c r="I18" i="160"/>
  <c r="F18" i="160"/>
  <c r="L17" i="160"/>
  <c r="I17" i="160"/>
  <c r="F17" i="160"/>
  <c r="L16" i="160"/>
  <c r="I16" i="160"/>
  <c r="F16" i="160"/>
  <c r="L15" i="160"/>
  <c r="I15" i="160"/>
  <c r="F15" i="160"/>
  <c r="K14" i="160"/>
  <c r="J14" i="160"/>
  <c r="H14" i="160"/>
  <c r="G14" i="160"/>
  <c r="E14" i="160"/>
  <c r="D14" i="160"/>
  <c r="C14" i="160"/>
  <c r="L13" i="160"/>
  <c r="I13" i="160"/>
  <c r="F13" i="160"/>
  <c r="L12" i="160"/>
  <c r="I12" i="160"/>
  <c r="F12" i="160"/>
  <c r="L11" i="160"/>
  <c r="I11" i="160"/>
  <c r="F11" i="160"/>
  <c r="L10" i="160"/>
  <c r="I10" i="160"/>
  <c r="F10" i="160"/>
  <c r="L9" i="160"/>
  <c r="I9" i="160"/>
  <c r="F9" i="160"/>
  <c r="L8" i="160"/>
  <c r="I8" i="160"/>
  <c r="F8" i="160"/>
  <c r="L7" i="160"/>
  <c r="I7" i="160"/>
  <c r="F7" i="160"/>
  <c r="L6" i="160"/>
  <c r="I6" i="160"/>
  <c r="F6" i="160"/>
  <c r="L5" i="160"/>
  <c r="I5" i="160"/>
  <c r="F5" i="160"/>
  <c r="F25" i="163" l="1"/>
  <c r="R25" i="163"/>
  <c r="L25" i="163"/>
  <c r="O25" i="163"/>
  <c r="I25" i="163"/>
  <c r="J25" i="160"/>
  <c r="K25" i="160"/>
  <c r="H25" i="160"/>
  <c r="G25" i="160"/>
  <c r="D25" i="160"/>
  <c r="E25" i="160"/>
  <c r="C25" i="160"/>
  <c r="L14" i="160"/>
  <c r="I14" i="160"/>
  <c r="L24" i="160"/>
  <c r="I24" i="160"/>
  <c r="F14" i="160"/>
  <c r="F24" i="160"/>
  <c r="C24" i="154"/>
  <c r="X11" i="159"/>
  <c r="V37" i="159"/>
  <c r="X54" i="159" s="1"/>
  <c r="Y54" i="159" s="1"/>
  <c r="Y71" i="159" s="1"/>
  <c r="I25" i="160" l="1"/>
  <c r="F25" i="160"/>
  <c r="L25" i="160"/>
  <c r="V42" i="159"/>
  <c r="X55" i="159" s="1"/>
  <c r="Y55" i="159" s="1"/>
  <c r="Y72" i="159" s="1"/>
  <c r="V29" i="159"/>
  <c r="X53" i="159" s="1"/>
  <c r="Y53" i="159" s="1"/>
  <c r="Y70" i="159" s="1"/>
  <c r="V20" i="159"/>
  <c r="X52" i="159" s="1"/>
  <c r="Y52" i="159" s="1"/>
  <c r="Y69" i="159" s="1"/>
  <c r="V12" i="159"/>
  <c r="C28" i="154"/>
  <c r="C5" i="154"/>
  <c r="C4" i="154"/>
  <c r="X51" i="159" l="1"/>
  <c r="Y51" i="159" s="1"/>
  <c r="Y68" i="159" s="1"/>
  <c r="V11" i="159"/>
  <c r="AB37" i="159"/>
  <c r="AA37" i="159"/>
  <c r="Z37" i="159"/>
  <c r="F82" i="159" l="1"/>
  <c r="I82" i="159"/>
  <c r="L82" i="159"/>
  <c r="O82" i="159"/>
  <c r="R82" i="159"/>
  <c r="F83" i="159"/>
  <c r="I83" i="159"/>
  <c r="L83" i="159"/>
  <c r="O83" i="159"/>
  <c r="R83" i="159"/>
  <c r="F84" i="159"/>
  <c r="I84" i="159"/>
  <c r="L84" i="159"/>
  <c r="O84" i="159"/>
  <c r="R84" i="159"/>
  <c r="F85" i="159"/>
  <c r="I85" i="159"/>
  <c r="L85" i="159"/>
  <c r="O85" i="159"/>
  <c r="R85" i="159"/>
  <c r="F86" i="159"/>
  <c r="I86" i="159"/>
  <c r="L86" i="159"/>
  <c r="O86" i="159"/>
  <c r="R86" i="159"/>
  <c r="F87" i="159"/>
  <c r="I87" i="159"/>
  <c r="L87" i="159"/>
  <c r="O87" i="159"/>
  <c r="R87" i="159"/>
  <c r="F88" i="159"/>
  <c r="I88" i="159"/>
  <c r="L88" i="159"/>
  <c r="O88" i="159"/>
  <c r="R88" i="159"/>
  <c r="F89" i="159"/>
  <c r="I89" i="159"/>
  <c r="L89" i="159"/>
  <c r="O89" i="159"/>
  <c r="R89" i="159"/>
  <c r="F90" i="159"/>
  <c r="I90" i="159"/>
  <c r="L90" i="159"/>
  <c r="O90" i="159"/>
  <c r="R90" i="159"/>
  <c r="C91" i="159"/>
  <c r="D91" i="159"/>
  <c r="E91" i="159"/>
  <c r="G91" i="159"/>
  <c r="H91" i="159"/>
  <c r="J91" i="159"/>
  <c r="K91" i="159"/>
  <c r="M91" i="159"/>
  <c r="N91" i="159"/>
  <c r="P91" i="159"/>
  <c r="Q91" i="159"/>
  <c r="F92" i="159"/>
  <c r="I92" i="159"/>
  <c r="L92" i="159"/>
  <c r="O92" i="159"/>
  <c r="R92" i="159"/>
  <c r="F93" i="159"/>
  <c r="I93" i="159"/>
  <c r="L93" i="159"/>
  <c r="O93" i="159"/>
  <c r="R93" i="159"/>
  <c r="F94" i="159"/>
  <c r="I94" i="159"/>
  <c r="L94" i="159"/>
  <c r="O94" i="159"/>
  <c r="R94" i="159"/>
  <c r="F95" i="159"/>
  <c r="I95" i="159"/>
  <c r="L95" i="159"/>
  <c r="O95" i="159"/>
  <c r="R95" i="159"/>
  <c r="F96" i="159"/>
  <c r="I96" i="159"/>
  <c r="L96" i="159"/>
  <c r="O96" i="159"/>
  <c r="R96" i="159"/>
  <c r="F97" i="159"/>
  <c r="I97" i="159"/>
  <c r="L97" i="159"/>
  <c r="O97" i="159"/>
  <c r="R97" i="159"/>
  <c r="F98" i="159"/>
  <c r="I98" i="159"/>
  <c r="L98" i="159"/>
  <c r="O98" i="159"/>
  <c r="R98" i="159"/>
  <c r="F99" i="159"/>
  <c r="I99" i="159"/>
  <c r="L99" i="159"/>
  <c r="O99" i="159"/>
  <c r="R99" i="159"/>
  <c r="F100" i="159"/>
  <c r="I100" i="159"/>
  <c r="L100" i="159"/>
  <c r="O100" i="159"/>
  <c r="R100" i="159"/>
  <c r="C101" i="159"/>
  <c r="D101" i="159"/>
  <c r="D102" i="159" s="1"/>
  <c r="E101" i="159"/>
  <c r="G101" i="159"/>
  <c r="H101" i="159"/>
  <c r="H102" i="159" s="1"/>
  <c r="J101" i="159"/>
  <c r="J102" i="159" s="1"/>
  <c r="K101" i="159"/>
  <c r="K102" i="159" s="1"/>
  <c r="M101" i="159"/>
  <c r="N101" i="159"/>
  <c r="N102" i="159" s="1"/>
  <c r="P101" i="159"/>
  <c r="Q101" i="159"/>
  <c r="G102" i="159"/>
  <c r="C102" i="159"/>
  <c r="Q181" i="159"/>
  <c r="P181" i="159"/>
  <c r="N181" i="159"/>
  <c r="M181" i="159"/>
  <c r="K181" i="159"/>
  <c r="J181" i="159"/>
  <c r="H181" i="159"/>
  <c r="G181" i="159"/>
  <c r="E181" i="159"/>
  <c r="D181" i="159"/>
  <c r="C181" i="159"/>
  <c r="R180" i="159"/>
  <c r="O180" i="159"/>
  <c r="L180" i="159"/>
  <c r="I180" i="159"/>
  <c r="F180" i="159"/>
  <c r="R179" i="159"/>
  <c r="O179" i="159"/>
  <c r="L179" i="159"/>
  <c r="I179" i="159"/>
  <c r="F179" i="159"/>
  <c r="R178" i="159"/>
  <c r="O178" i="159"/>
  <c r="L178" i="159"/>
  <c r="I178" i="159"/>
  <c r="F178" i="159"/>
  <c r="R177" i="159"/>
  <c r="O177" i="159"/>
  <c r="L177" i="159"/>
  <c r="I177" i="159"/>
  <c r="F177" i="159"/>
  <c r="R176" i="159"/>
  <c r="O176" i="159"/>
  <c r="L176" i="159"/>
  <c r="I176" i="159"/>
  <c r="F176" i="159"/>
  <c r="R175" i="159"/>
  <c r="O175" i="159"/>
  <c r="L175" i="159"/>
  <c r="I175" i="159"/>
  <c r="F175" i="159"/>
  <c r="R174" i="159"/>
  <c r="O174" i="159"/>
  <c r="L174" i="159"/>
  <c r="I174" i="159"/>
  <c r="F174" i="159"/>
  <c r="R173" i="159"/>
  <c r="O173" i="159"/>
  <c r="L173" i="159"/>
  <c r="I173" i="159"/>
  <c r="F173" i="159"/>
  <c r="R172" i="159"/>
  <c r="O172" i="159"/>
  <c r="L172" i="159"/>
  <c r="I172" i="159"/>
  <c r="F172" i="159"/>
  <c r="Q171" i="159"/>
  <c r="P171" i="159"/>
  <c r="N171" i="159"/>
  <c r="M171" i="159"/>
  <c r="K171" i="159"/>
  <c r="J171" i="159"/>
  <c r="H171" i="159"/>
  <c r="G171" i="159"/>
  <c r="E171" i="159"/>
  <c r="D171" i="159"/>
  <c r="C171" i="159"/>
  <c r="R170" i="159"/>
  <c r="O170" i="159"/>
  <c r="L170" i="159"/>
  <c r="I170" i="159"/>
  <c r="F170" i="159"/>
  <c r="R169" i="159"/>
  <c r="O169" i="159"/>
  <c r="L169" i="159"/>
  <c r="I169" i="159"/>
  <c r="F169" i="159"/>
  <c r="R168" i="159"/>
  <c r="O168" i="159"/>
  <c r="L168" i="159"/>
  <c r="I168" i="159"/>
  <c r="F168" i="159"/>
  <c r="R167" i="159"/>
  <c r="O167" i="159"/>
  <c r="L167" i="159"/>
  <c r="I167" i="159"/>
  <c r="F167" i="159"/>
  <c r="R166" i="159"/>
  <c r="O166" i="159"/>
  <c r="L166" i="159"/>
  <c r="I166" i="159"/>
  <c r="F166" i="159"/>
  <c r="R165" i="159"/>
  <c r="O165" i="159"/>
  <c r="L165" i="159"/>
  <c r="I165" i="159"/>
  <c r="F165" i="159"/>
  <c r="R164" i="159"/>
  <c r="O164" i="159"/>
  <c r="L164" i="159"/>
  <c r="I164" i="159"/>
  <c r="F164" i="159"/>
  <c r="R163" i="159"/>
  <c r="O163" i="159"/>
  <c r="L163" i="159"/>
  <c r="I163" i="159"/>
  <c r="F163" i="159"/>
  <c r="R162" i="159"/>
  <c r="O162" i="159"/>
  <c r="L162" i="159"/>
  <c r="I162" i="159"/>
  <c r="F162" i="159"/>
  <c r="Q154" i="159"/>
  <c r="P154" i="159"/>
  <c r="N154" i="159"/>
  <c r="M154" i="159"/>
  <c r="K154" i="159"/>
  <c r="J154" i="159"/>
  <c r="H154" i="159"/>
  <c r="G154" i="159"/>
  <c r="E154" i="159"/>
  <c r="D154" i="159"/>
  <c r="C154" i="159"/>
  <c r="R153" i="159"/>
  <c r="O153" i="159"/>
  <c r="L153" i="159"/>
  <c r="I153" i="159"/>
  <c r="F153" i="159"/>
  <c r="R152" i="159"/>
  <c r="O152" i="159"/>
  <c r="L152" i="159"/>
  <c r="I152" i="159"/>
  <c r="F152" i="159"/>
  <c r="R151" i="159"/>
  <c r="O151" i="159"/>
  <c r="L151" i="159"/>
  <c r="I151" i="159"/>
  <c r="F151" i="159"/>
  <c r="R150" i="159"/>
  <c r="O150" i="159"/>
  <c r="L150" i="159"/>
  <c r="I150" i="159"/>
  <c r="F150" i="159"/>
  <c r="R149" i="159"/>
  <c r="O149" i="159"/>
  <c r="L149" i="159"/>
  <c r="I149" i="159"/>
  <c r="F149" i="159"/>
  <c r="R148" i="159"/>
  <c r="O148" i="159"/>
  <c r="L148" i="159"/>
  <c r="I148" i="159"/>
  <c r="F148" i="159"/>
  <c r="R147" i="159"/>
  <c r="O147" i="159"/>
  <c r="L147" i="159"/>
  <c r="I147" i="159"/>
  <c r="F147" i="159"/>
  <c r="R146" i="159"/>
  <c r="O146" i="159"/>
  <c r="L146" i="159"/>
  <c r="I146" i="159"/>
  <c r="F146" i="159"/>
  <c r="R145" i="159"/>
  <c r="O145" i="159"/>
  <c r="L145" i="159"/>
  <c r="I145" i="159"/>
  <c r="F145" i="159"/>
  <c r="Q144" i="159"/>
  <c r="P144" i="159"/>
  <c r="N144" i="159"/>
  <c r="M144" i="159"/>
  <c r="K144" i="159"/>
  <c r="J144" i="159"/>
  <c r="H144" i="159"/>
  <c r="G144" i="159"/>
  <c r="E144" i="159"/>
  <c r="D144" i="159"/>
  <c r="C144" i="159"/>
  <c r="R143" i="159"/>
  <c r="O143" i="159"/>
  <c r="L143" i="159"/>
  <c r="I143" i="159"/>
  <c r="F143" i="159"/>
  <c r="R142" i="159"/>
  <c r="O142" i="159"/>
  <c r="L142" i="159"/>
  <c r="I142" i="159"/>
  <c r="F142" i="159"/>
  <c r="R141" i="159"/>
  <c r="O141" i="159"/>
  <c r="L141" i="159"/>
  <c r="I141" i="159"/>
  <c r="F141" i="159"/>
  <c r="R140" i="159"/>
  <c r="O140" i="159"/>
  <c r="L140" i="159"/>
  <c r="I140" i="159"/>
  <c r="F140" i="159"/>
  <c r="R139" i="159"/>
  <c r="O139" i="159"/>
  <c r="L139" i="159"/>
  <c r="I139" i="159"/>
  <c r="F139" i="159"/>
  <c r="R138" i="159"/>
  <c r="O138" i="159"/>
  <c r="L138" i="159"/>
  <c r="I138" i="159"/>
  <c r="F138" i="159"/>
  <c r="R137" i="159"/>
  <c r="O137" i="159"/>
  <c r="L137" i="159"/>
  <c r="I137" i="159"/>
  <c r="F137" i="159"/>
  <c r="R136" i="159"/>
  <c r="O136" i="159"/>
  <c r="L136" i="159"/>
  <c r="I136" i="159"/>
  <c r="F136" i="159"/>
  <c r="R135" i="159"/>
  <c r="O135" i="159"/>
  <c r="L135" i="159"/>
  <c r="I135" i="159"/>
  <c r="F135" i="159"/>
  <c r="Q127" i="159"/>
  <c r="P127" i="159"/>
  <c r="N127" i="159"/>
  <c r="M127" i="159"/>
  <c r="K127" i="159"/>
  <c r="J127" i="159"/>
  <c r="H127" i="159"/>
  <c r="G127" i="159"/>
  <c r="E127" i="159"/>
  <c r="D127" i="159"/>
  <c r="C127" i="159"/>
  <c r="R126" i="159"/>
  <c r="O126" i="159"/>
  <c r="L126" i="159"/>
  <c r="I126" i="159"/>
  <c r="F126" i="159"/>
  <c r="R125" i="159"/>
  <c r="O125" i="159"/>
  <c r="L125" i="159"/>
  <c r="I125" i="159"/>
  <c r="F125" i="159"/>
  <c r="R124" i="159"/>
  <c r="O124" i="159"/>
  <c r="L124" i="159"/>
  <c r="I124" i="159"/>
  <c r="F124" i="159"/>
  <c r="R123" i="159"/>
  <c r="O123" i="159"/>
  <c r="L123" i="159"/>
  <c r="I123" i="159"/>
  <c r="F123" i="159"/>
  <c r="R122" i="159"/>
  <c r="O122" i="159"/>
  <c r="L122" i="159"/>
  <c r="I122" i="159"/>
  <c r="F122" i="159"/>
  <c r="R121" i="159"/>
  <c r="O121" i="159"/>
  <c r="L121" i="159"/>
  <c r="I121" i="159"/>
  <c r="F121" i="159"/>
  <c r="R120" i="159"/>
  <c r="O120" i="159"/>
  <c r="L120" i="159"/>
  <c r="I120" i="159"/>
  <c r="F120" i="159"/>
  <c r="R119" i="159"/>
  <c r="O119" i="159"/>
  <c r="L119" i="159"/>
  <c r="I119" i="159"/>
  <c r="F119" i="159"/>
  <c r="R118" i="159"/>
  <c r="O118" i="159"/>
  <c r="L118" i="159"/>
  <c r="I118" i="159"/>
  <c r="F118" i="159"/>
  <c r="Q117" i="159"/>
  <c r="P117" i="159"/>
  <c r="N117" i="159"/>
  <c r="M117" i="159"/>
  <c r="K117" i="159"/>
  <c r="J117" i="159"/>
  <c r="H117" i="159"/>
  <c r="G117" i="159"/>
  <c r="E117" i="159"/>
  <c r="D117" i="159"/>
  <c r="C117" i="159"/>
  <c r="R116" i="159"/>
  <c r="O116" i="159"/>
  <c r="L116" i="159"/>
  <c r="I116" i="159"/>
  <c r="F116" i="159"/>
  <c r="R115" i="159"/>
  <c r="O115" i="159"/>
  <c r="L115" i="159"/>
  <c r="I115" i="159"/>
  <c r="F115" i="159"/>
  <c r="R114" i="159"/>
  <c r="O114" i="159"/>
  <c r="L114" i="159"/>
  <c r="I114" i="159"/>
  <c r="F114" i="159"/>
  <c r="R113" i="159"/>
  <c r="O113" i="159"/>
  <c r="L113" i="159"/>
  <c r="I113" i="159"/>
  <c r="F113" i="159"/>
  <c r="R112" i="159"/>
  <c r="O112" i="159"/>
  <c r="L112" i="159"/>
  <c r="I112" i="159"/>
  <c r="F112" i="159"/>
  <c r="R111" i="159"/>
  <c r="O111" i="159"/>
  <c r="L111" i="159"/>
  <c r="I111" i="159"/>
  <c r="F111" i="159"/>
  <c r="R110" i="159"/>
  <c r="O110" i="159"/>
  <c r="L110" i="159"/>
  <c r="I110" i="159"/>
  <c r="F110" i="159"/>
  <c r="R109" i="159"/>
  <c r="O109" i="159"/>
  <c r="L109" i="159"/>
  <c r="I109" i="159"/>
  <c r="F109" i="159"/>
  <c r="R108" i="159"/>
  <c r="O108" i="159"/>
  <c r="L108" i="159"/>
  <c r="I108" i="159"/>
  <c r="F108" i="159"/>
  <c r="Q73" i="159"/>
  <c r="P73" i="159"/>
  <c r="N73" i="159"/>
  <c r="M73" i="159"/>
  <c r="K73" i="159"/>
  <c r="J73" i="159"/>
  <c r="H73" i="159"/>
  <c r="G73" i="159"/>
  <c r="E73" i="159"/>
  <c r="D73" i="159"/>
  <c r="C73" i="159"/>
  <c r="R72" i="159"/>
  <c r="O72" i="159"/>
  <c r="L72" i="159"/>
  <c r="I72" i="159"/>
  <c r="F72" i="159"/>
  <c r="R71" i="159"/>
  <c r="O71" i="159"/>
  <c r="L71" i="159"/>
  <c r="I71" i="159"/>
  <c r="F71" i="159"/>
  <c r="R70" i="159"/>
  <c r="O70" i="159"/>
  <c r="L70" i="159"/>
  <c r="I70" i="159"/>
  <c r="F70" i="159"/>
  <c r="R69" i="159"/>
  <c r="O69" i="159"/>
  <c r="L69" i="159"/>
  <c r="I69" i="159"/>
  <c r="F69" i="159"/>
  <c r="R68" i="159"/>
  <c r="O68" i="159"/>
  <c r="L68" i="159"/>
  <c r="I68" i="159"/>
  <c r="F68" i="159"/>
  <c r="R67" i="159"/>
  <c r="O67" i="159"/>
  <c r="L67" i="159"/>
  <c r="I67" i="159"/>
  <c r="F67" i="159"/>
  <c r="R66" i="159"/>
  <c r="O66" i="159"/>
  <c r="L66" i="159"/>
  <c r="I66" i="159"/>
  <c r="F66" i="159"/>
  <c r="R65" i="159"/>
  <c r="O65" i="159"/>
  <c r="L65" i="159"/>
  <c r="I65" i="159"/>
  <c r="F65" i="159"/>
  <c r="R64" i="159"/>
  <c r="O64" i="159"/>
  <c r="L64" i="159"/>
  <c r="I64" i="159"/>
  <c r="F64" i="159"/>
  <c r="Q63" i="159"/>
  <c r="P63" i="159"/>
  <c r="N63" i="159"/>
  <c r="M63" i="159"/>
  <c r="K63" i="159"/>
  <c r="J63" i="159"/>
  <c r="H63" i="159"/>
  <c r="G63" i="159"/>
  <c r="E63" i="159"/>
  <c r="D63" i="159"/>
  <c r="C63" i="159"/>
  <c r="R62" i="159"/>
  <c r="O62" i="159"/>
  <c r="L62" i="159"/>
  <c r="I62" i="159"/>
  <c r="F62" i="159"/>
  <c r="R61" i="159"/>
  <c r="O61" i="159"/>
  <c r="L61" i="159"/>
  <c r="I61" i="159"/>
  <c r="F61" i="159"/>
  <c r="R60" i="159"/>
  <c r="O60" i="159"/>
  <c r="L60" i="159"/>
  <c r="I60" i="159"/>
  <c r="F60" i="159"/>
  <c r="R59" i="159"/>
  <c r="O59" i="159"/>
  <c r="L59" i="159"/>
  <c r="I59" i="159"/>
  <c r="F59" i="159"/>
  <c r="R58" i="159"/>
  <c r="O58" i="159"/>
  <c r="L58" i="159"/>
  <c r="I58" i="159"/>
  <c r="F58" i="159"/>
  <c r="R57" i="159"/>
  <c r="O57" i="159"/>
  <c r="L57" i="159"/>
  <c r="I57" i="159"/>
  <c r="F57" i="159"/>
  <c r="R56" i="159"/>
  <c r="O56" i="159"/>
  <c r="L56" i="159"/>
  <c r="I56" i="159"/>
  <c r="F56" i="159"/>
  <c r="R55" i="159"/>
  <c r="O55" i="159"/>
  <c r="L55" i="159"/>
  <c r="I55" i="159"/>
  <c r="F55" i="159"/>
  <c r="R54" i="159"/>
  <c r="O54" i="159"/>
  <c r="L54" i="159"/>
  <c r="I54" i="159"/>
  <c r="F54" i="159"/>
  <c r="Q45" i="159"/>
  <c r="P45" i="159"/>
  <c r="N45" i="159"/>
  <c r="M45" i="159"/>
  <c r="K45" i="159"/>
  <c r="J45" i="159"/>
  <c r="H45" i="159"/>
  <c r="G45" i="159"/>
  <c r="E45" i="159"/>
  <c r="D45" i="159"/>
  <c r="C45" i="159"/>
  <c r="R44" i="159"/>
  <c r="O44" i="159"/>
  <c r="L44" i="159"/>
  <c r="I44" i="159"/>
  <c r="F44" i="159"/>
  <c r="R43" i="159"/>
  <c r="O43" i="159"/>
  <c r="L43" i="159"/>
  <c r="I43" i="159"/>
  <c r="F43" i="159"/>
  <c r="R42" i="159"/>
  <c r="O42" i="159"/>
  <c r="L42" i="159"/>
  <c r="I42" i="159"/>
  <c r="F42" i="159"/>
  <c r="R41" i="159"/>
  <c r="O41" i="159"/>
  <c r="L41" i="159"/>
  <c r="I41" i="159"/>
  <c r="F41" i="159"/>
  <c r="R40" i="159"/>
  <c r="O40" i="159"/>
  <c r="L40" i="159"/>
  <c r="I40" i="159"/>
  <c r="F40" i="159"/>
  <c r="R39" i="159"/>
  <c r="O39" i="159"/>
  <c r="L39" i="159"/>
  <c r="I39" i="159"/>
  <c r="F39" i="159"/>
  <c r="R38" i="159"/>
  <c r="O38" i="159"/>
  <c r="L38" i="159"/>
  <c r="I38" i="159"/>
  <c r="F38" i="159"/>
  <c r="R37" i="159"/>
  <c r="O37" i="159"/>
  <c r="L37" i="159"/>
  <c r="I37" i="159"/>
  <c r="F37" i="159"/>
  <c r="R36" i="159"/>
  <c r="O36" i="159"/>
  <c r="L36" i="159"/>
  <c r="I36" i="159"/>
  <c r="F36" i="159"/>
  <c r="Q35" i="159"/>
  <c r="P35" i="159"/>
  <c r="N35" i="159"/>
  <c r="M35" i="159"/>
  <c r="K35" i="159"/>
  <c r="J35" i="159"/>
  <c r="H35" i="159"/>
  <c r="G35" i="159"/>
  <c r="E35" i="159"/>
  <c r="D35" i="159"/>
  <c r="C35" i="159"/>
  <c r="R34" i="159"/>
  <c r="O34" i="159"/>
  <c r="L34" i="159"/>
  <c r="I34" i="159"/>
  <c r="F34" i="159"/>
  <c r="R33" i="159"/>
  <c r="O33" i="159"/>
  <c r="L33" i="159"/>
  <c r="I33" i="159"/>
  <c r="F33" i="159"/>
  <c r="R32" i="159"/>
  <c r="O32" i="159"/>
  <c r="L32" i="159"/>
  <c r="I32" i="159"/>
  <c r="F32" i="159"/>
  <c r="R31" i="159"/>
  <c r="O31" i="159"/>
  <c r="L31" i="159"/>
  <c r="I31" i="159"/>
  <c r="F31" i="159"/>
  <c r="R30" i="159"/>
  <c r="O30" i="159"/>
  <c r="L30" i="159"/>
  <c r="I30" i="159"/>
  <c r="F30" i="159"/>
  <c r="R29" i="159"/>
  <c r="O29" i="159"/>
  <c r="L29" i="159"/>
  <c r="I29" i="159"/>
  <c r="F29" i="159"/>
  <c r="R28" i="159"/>
  <c r="O28" i="159"/>
  <c r="L28" i="159"/>
  <c r="I28" i="159"/>
  <c r="F28" i="159"/>
  <c r="R27" i="159"/>
  <c r="O27" i="159"/>
  <c r="L27" i="159"/>
  <c r="I27" i="159"/>
  <c r="F27" i="159"/>
  <c r="R26" i="159"/>
  <c r="O26" i="159"/>
  <c r="L26" i="159"/>
  <c r="I26" i="159"/>
  <c r="F26" i="159"/>
  <c r="R18" i="159"/>
  <c r="Q18" i="159"/>
  <c r="P18" i="159"/>
  <c r="O18" i="159"/>
  <c r="N18" i="159"/>
  <c r="M18" i="159"/>
  <c r="L18" i="159"/>
  <c r="K18" i="159"/>
  <c r="J18" i="159"/>
  <c r="I18" i="159"/>
  <c r="H18" i="159"/>
  <c r="G18" i="159"/>
  <c r="F18" i="159"/>
  <c r="E18" i="159"/>
  <c r="D18" i="159"/>
  <c r="R9" i="159"/>
  <c r="Q9" i="159"/>
  <c r="P9" i="159"/>
  <c r="O9" i="159"/>
  <c r="N9" i="159"/>
  <c r="M9" i="159"/>
  <c r="L9" i="159"/>
  <c r="K9" i="159"/>
  <c r="J9" i="159"/>
  <c r="I9" i="159"/>
  <c r="H9" i="159"/>
  <c r="G9" i="159"/>
  <c r="F9" i="159"/>
  <c r="E9" i="159"/>
  <c r="D9" i="159"/>
  <c r="I91" i="159" l="1"/>
  <c r="L101" i="159"/>
  <c r="L102" i="159" s="1"/>
  <c r="K182" i="159"/>
  <c r="F101" i="159"/>
  <c r="L91" i="159"/>
  <c r="R101" i="159"/>
  <c r="O91" i="159"/>
  <c r="O101" i="159"/>
  <c r="R91" i="159"/>
  <c r="F91" i="159"/>
  <c r="I101" i="159"/>
  <c r="K46" i="159"/>
  <c r="E102" i="159"/>
  <c r="P102" i="159"/>
  <c r="R35" i="159"/>
  <c r="M102" i="159"/>
  <c r="Q102" i="159"/>
  <c r="C46" i="159"/>
  <c r="L63" i="159"/>
  <c r="F154" i="159"/>
  <c r="L73" i="159"/>
  <c r="O45" i="159"/>
  <c r="G46" i="159"/>
  <c r="I127" i="159"/>
  <c r="O127" i="159"/>
  <c r="C128" i="159"/>
  <c r="C155" i="159"/>
  <c r="I171" i="159"/>
  <c r="I181" i="159"/>
  <c r="C182" i="159"/>
  <c r="I35" i="159"/>
  <c r="P74" i="159"/>
  <c r="Q74" i="159"/>
  <c r="M74" i="159"/>
  <c r="N74" i="159"/>
  <c r="K74" i="159"/>
  <c r="J74" i="159"/>
  <c r="G74" i="159"/>
  <c r="H74" i="159"/>
  <c r="D74" i="159"/>
  <c r="E74" i="159"/>
  <c r="O73" i="159"/>
  <c r="F73" i="159"/>
  <c r="R73" i="159"/>
  <c r="I73" i="159"/>
  <c r="F63" i="159"/>
  <c r="R63" i="159"/>
  <c r="O63" i="159"/>
  <c r="I63" i="159"/>
  <c r="C74" i="159"/>
  <c r="R45" i="159"/>
  <c r="L45" i="159"/>
  <c r="I45" i="159"/>
  <c r="F45" i="159"/>
  <c r="P46" i="159"/>
  <c r="Q46" i="159"/>
  <c r="N46" i="159"/>
  <c r="M46" i="159"/>
  <c r="O35" i="159"/>
  <c r="L35" i="159"/>
  <c r="J46" i="159"/>
  <c r="H46" i="159"/>
  <c r="F35" i="159"/>
  <c r="E46" i="159"/>
  <c r="D46" i="159"/>
  <c r="P182" i="159"/>
  <c r="Q182" i="159"/>
  <c r="O181" i="159"/>
  <c r="M182" i="159"/>
  <c r="N182" i="159"/>
  <c r="J182" i="159"/>
  <c r="H182" i="159"/>
  <c r="G182" i="159"/>
  <c r="D182" i="159"/>
  <c r="E182" i="159"/>
  <c r="L181" i="159"/>
  <c r="F181" i="159"/>
  <c r="R181" i="159"/>
  <c r="L171" i="159"/>
  <c r="O171" i="159"/>
  <c r="F171" i="159"/>
  <c r="R171" i="159"/>
  <c r="R154" i="159"/>
  <c r="P155" i="159"/>
  <c r="Q155" i="159"/>
  <c r="R144" i="159"/>
  <c r="O154" i="159"/>
  <c r="O144" i="159"/>
  <c r="N155" i="159"/>
  <c r="M155" i="159"/>
  <c r="L154" i="159"/>
  <c r="L144" i="159"/>
  <c r="J155" i="159"/>
  <c r="K155" i="159"/>
  <c r="I154" i="159"/>
  <c r="I144" i="159"/>
  <c r="H155" i="159"/>
  <c r="G155" i="159"/>
  <c r="D155" i="159"/>
  <c r="E155" i="159"/>
  <c r="F144" i="159"/>
  <c r="F155" i="159" s="1"/>
  <c r="R127" i="159"/>
  <c r="P128" i="159"/>
  <c r="Q128" i="159"/>
  <c r="R117" i="159"/>
  <c r="N128" i="159"/>
  <c r="O117" i="159"/>
  <c r="M128" i="159"/>
  <c r="L127" i="159"/>
  <c r="L117" i="159"/>
  <c r="K128" i="159"/>
  <c r="J128" i="159"/>
  <c r="H128" i="159"/>
  <c r="I117" i="159"/>
  <c r="G128" i="159"/>
  <c r="F127" i="159"/>
  <c r="D128" i="159"/>
  <c r="E128" i="159"/>
  <c r="F117" i="159"/>
  <c r="Q51" i="158"/>
  <c r="P51" i="158"/>
  <c r="N51" i="158"/>
  <c r="M51" i="158"/>
  <c r="K51" i="158"/>
  <c r="J51" i="158"/>
  <c r="H51" i="158"/>
  <c r="G51" i="158"/>
  <c r="E51" i="158"/>
  <c r="D51" i="158"/>
  <c r="C51" i="158"/>
  <c r="R50" i="158"/>
  <c r="O50" i="158"/>
  <c r="L50" i="158"/>
  <c r="I50" i="158"/>
  <c r="F50" i="158"/>
  <c r="R49" i="158"/>
  <c r="O49" i="158"/>
  <c r="L49" i="158"/>
  <c r="I49" i="158"/>
  <c r="F49" i="158"/>
  <c r="R48" i="158"/>
  <c r="O48" i="158"/>
  <c r="L48" i="158"/>
  <c r="I48" i="158"/>
  <c r="F48" i="158"/>
  <c r="R47" i="158"/>
  <c r="O47" i="158"/>
  <c r="L47" i="158"/>
  <c r="I47" i="158"/>
  <c r="F47" i="158"/>
  <c r="R46" i="158"/>
  <c r="O46" i="158"/>
  <c r="L46" i="158"/>
  <c r="I46" i="158"/>
  <c r="F46" i="158"/>
  <c r="R45" i="158"/>
  <c r="O45" i="158"/>
  <c r="L45" i="158"/>
  <c r="I45" i="158"/>
  <c r="F45" i="158"/>
  <c r="R44" i="158"/>
  <c r="O44" i="158"/>
  <c r="L44" i="158"/>
  <c r="I44" i="158"/>
  <c r="F44" i="158"/>
  <c r="R43" i="158"/>
  <c r="O43" i="158"/>
  <c r="L43" i="158"/>
  <c r="I43" i="158"/>
  <c r="F43" i="158"/>
  <c r="R42" i="158"/>
  <c r="O42" i="158"/>
  <c r="L42" i="158"/>
  <c r="I42" i="158"/>
  <c r="F42" i="158"/>
  <c r="Q41" i="158"/>
  <c r="P41" i="158"/>
  <c r="N41" i="158"/>
  <c r="M41" i="158"/>
  <c r="K41" i="158"/>
  <c r="J41" i="158"/>
  <c r="H41" i="158"/>
  <c r="G41" i="158"/>
  <c r="E41" i="158"/>
  <c r="D41" i="158"/>
  <c r="C41" i="158"/>
  <c r="R40" i="158"/>
  <c r="O40" i="158"/>
  <c r="L40" i="158"/>
  <c r="I40" i="158"/>
  <c r="F40" i="158"/>
  <c r="R39" i="158"/>
  <c r="O39" i="158"/>
  <c r="L39" i="158"/>
  <c r="I39" i="158"/>
  <c r="F39" i="158"/>
  <c r="R38" i="158"/>
  <c r="O38" i="158"/>
  <c r="L38" i="158"/>
  <c r="I38" i="158"/>
  <c r="F38" i="158"/>
  <c r="R37" i="158"/>
  <c r="O37" i="158"/>
  <c r="L37" i="158"/>
  <c r="I37" i="158"/>
  <c r="F37" i="158"/>
  <c r="R36" i="158"/>
  <c r="O36" i="158"/>
  <c r="L36" i="158"/>
  <c r="I36" i="158"/>
  <c r="F36" i="158"/>
  <c r="R35" i="158"/>
  <c r="O35" i="158"/>
  <c r="L35" i="158"/>
  <c r="I35" i="158"/>
  <c r="F35" i="158"/>
  <c r="R34" i="158"/>
  <c r="O34" i="158"/>
  <c r="L34" i="158"/>
  <c r="I34" i="158"/>
  <c r="F34" i="158"/>
  <c r="R33" i="158"/>
  <c r="O33" i="158"/>
  <c r="L33" i="158"/>
  <c r="I33" i="158"/>
  <c r="F33" i="158"/>
  <c r="R32" i="158"/>
  <c r="O32" i="158"/>
  <c r="L32" i="158"/>
  <c r="I32" i="158"/>
  <c r="F32" i="158"/>
  <c r="Q24" i="158"/>
  <c r="P24" i="158"/>
  <c r="N24" i="158"/>
  <c r="M24" i="158"/>
  <c r="K24" i="158"/>
  <c r="J24" i="158"/>
  <c r="H24" i="158"/>
  <c r="G24" i="158"/>
  <c r="E24" i="158"/>
  <c r="D24" i="158"/>
  <c r="C24" i="158"/>
  <c r="R23" i="158"/>
  <c r="O23" i="158"/>
  <c r="L23" i="158"/>
  <c r="I23" i="158"/>
  <c r="F23" i="158"/>
  <c r="R22" i="158"/>
  <c r="O22" i="158"/>
  <c r="L22" i="158"/>
  <c r="I22" i="158"/>
  <c r="F22" i="158"/>
  <c r="R21" i="158"/>
  <c r="O21" i="158"/>
  <c r="L21" i="158"/>
  <c r="I21" i="158"/>
  <c r="F21" i="158"/>
  <c r="R20" i="158"/>
  <c r="O20" i="158"/>
  <c r="L20" i="158"/>
  <c r="I20" i="158"/>
  <c r="F20" i="158"/>
  <c r="R19" i="158"/>
  <c r="O19" i="158"/>
  <c r="L19" i="158"/>
  <c r="I19" i="158"/>
  <c r="F19" i="158"/>
  <c r="R18" i="158"/>
  <c r="O18" i="158"/>
  <c r="L18" i="158"/>
  <c r="I18" i="158"/>
  <c r="F18" i="158"/>
  <c r="R17" i="158"/>
  <c r="O17" i="158"/>
  <c r="L17" i="158"/>
  <c r="I17" i="158"/>
  <c r="F17" i="158"/>
  <c r="R16" i="158"/>
  <c r="O16" i="158"/>
  <c r="L16" i="158"/>
  <c r="I16" i="158"/>
  <c r="F16" i="158"/>
  <c r="R15" i="158"/>
  <c r="O15" i="158"/>
  <c r="L15" i="158"/>
  <c r="I15" i="158"/>
  <c r="F15" i="158"/>
  <c r="Q14" i="158"/>
  <c r="P14" i="158"/>
  <c r="N14" i="158"/>
  <c r="M14" i="158"/>
  <c r="K14" i="158"/>
  <c r="J14" i="158"/>
  <c r="H14" i="158"/>
  <c r="G14" i="158"/>
  <c r="E14" i="158"/>
  <c r="D14" i="158"/>
  <c r="C14" i="158"/>
  <c r="R13" i="158"/>
  <c r="O13" i="158"/>
  <c r="L13" i="158"/>
  <c r="I13" i="158"/>
  <c r="F13" i="158"/>
  <c r="R12" i="158"/>
  <c r="O12" i="158"/>
  <c r="L12" i="158"/>
  <c r="I12" i="158"/>
  <c r="F12" i="158"/>
  <c r="R11" i="158"/>
  <c r="O11" i="158"/>
  <c r="L11" i="158"/>
  <c r="I11" i="158"/>
  <c r="F11" i="158"/>
  <c r="R10" i="158"/>
  <c r="O10" i="158"/>
  <c r="L10" i="158"/>
  <c r="I10" i="158"/>
  <c r="F10" i="158"/>
  <c r="R9" i="158"/>
  <c r="O9" i="158"/>
  <c r="L9" i="158"/>
  <c r="I9" i="158"/>
  <c r="F9" i="158"/>
  <c r="R8" i="158"/>
  <c r="O8" i="158"/>
  <c r="L8" i="158"/>
  <c r="I8" i="158"/>
  <c r="F8" i="158"/>
  <c r="R7" i="158"/>
  <c r="O7" i="158"/>
  <c r="L7" i="158"/>
  <c r="I7" i="158"/>
  <c r="F7" i="158"/>
  <c r="R6" i="158"/>
  <c r="O6" i="158"/>
  <c r="L6" i="158"/>
  <c r="I6" i="158"/>
  <c r="F6" i="158"/>
  <c r="R5" i="158"/>
  <c r="O5" i="158"/>
  <c r="L5" i="158"/>
  <c r="I5" i="158"/>
  <c r="F5" i="158"/>
  <c r="R102" i="159" l="1"/>
  <c r="O182" i="159"/>
  <c r="I182" i="159"/>
  <c r="I46" i="159"/>
  <c r="R182" i="159"/>
  <c r="O74" i="159"/>
  <c r="F46" i="159"/>
  <c r="F128" i="159"/>
  <c r="I155" i="159"/>
  <c r="I102" i="159"/>
  <c r="R128" i="159"/>
  <c r="L155" i="159"/>
  <c r="O155" i="159"/>
  <c r="R46" i="159"/>
  <c r="O46" i="159"/>
  <c r="L46" i="159"/>
  <c r="F102" i="159"/>
  <c r="O102" i="159"/>
  <c r="L74" i="159"/>
  <c r="O128" i="159"/>
  <c r="I128" i="159"/>
  <c r="L128" i="159"/>
  <c r="R155" i="159"/>
  <c r="F74" i="159"/>
  <c r="R74" i="159"/>
  <c r="I74" i="159"/>
  <c r="F182" i="159"/>
  <c r="L182" i="159"/>
  <c r="K52" i="158"/>
  <c r="K59" i="158" s="1"/>
  <c r="J52" i="158"/>
  <c r="J59" i="158" s="1"/>
  <c r="E52" i="158"/>
  <c r="E59" i="158" s="1"/>
  <c r="D52" i="158"/>
  <c r="D59" i="158" s="1"/>
  <c r="Q52" i="158"/>
  <c r="Q59" i="158" s="1"/>
  <c r="P52" i="158"/>
  <c r="P59" i="158" s="1"/>
  <c r="H52" i="158"/>
  <c r="H59" i="158" s="1"/>
  <c r="G52" i="158"/>
  <c r="G59" i="158" s="1"/>
  <c r="N52" i="158"/>
  <c r="N59" i="158" s="1"/>
  <c r="M52" i="158"/>
  <c r="M59" i="158" s="1"/>
  <c r="C52" i="158"/>
  <c r="I51" i="158"/>
  <c r="R51" i="158"/>
  <c r="F51" i="158"/>
  <c r="L51" i="158"/>
  <c r="O51" i="158"/>
  <c r="F41" i="158"/>
  <c r="R41" i="158"/>
  <c r="L41" i="158"/>
  <c r="O41" i="158"/>
  <c r="I41" i="158"/>
  <c r="Q25" i="158"/>
  <c r="Q58" i="158" s="1"/>
  <c r="P25" i="158"/>
  <c r="P58" i="158" s="1"/>
  <c r="H25" i="158"/>
  <c r="H58" i="158" s="1"/>
  <c r="G25" i="158"/>
  <c r="G58" i="158" s="1"/>
  <c r="K25" i="158"/>
  <c r="K58" i="158" s="1"/>
  <c r="J25" i="158"/>
  <c r="J58" i="158" s="1"/>
  <c r="E25" i="158"/>
  <c r="E58" i="158" s="1"/>
  <c r="D25" i="158"/>
  <c r="D58" i="158" s="1"/>
  <c r="N25" i="158"/>
  <c r="N58" i="158" s="1"/>
  <c r="M25" i="158"/>
  <c r="M58" i="158" s="1"/>
  <c r="C25" i="158"/>
  <c r="L24" i="158"/>
  <c r="R24" i="158"/>
  <c r="F24" i="158"/>
  <c r="I24" i="158"/>
  <c r="O24" i="158"/>
  <c r="L14" i="158"/>
  <c r="R14" i="158"/>
  <c r="F14" i="158"/>
  <c r="I14" i="158"/>
  <c r="O14" i="158"/>
  <c r="N24" i="157"/>
  <c r="M24" i="157"/>
  <c r="K24" i="157"/>
  <c r="J24" i="157"/>
  <c r="H24" i="157"/>
  <c r="G24" i="157"/>
  <c r="E24" i="157"/>
  <c r="D24" i="157"/>
  <c r="C24" i="157"/>
  <c r="O23" i="157"/>
  <c r="L23" i="157"/>
  <c r="I23" i="157"/>
  <c r="F23" i="157"/>
  <c r="O22" i="157"/>
  <c r="L22" i="157"/>
  <c r="I22" i="157"/>
  <c r="F22" i="157"/>
  <c r="O21" i="157"/>
  <c r="L21" i="157"/>
  <c r="I21" i="157"/>
  <c r="F21" i="157"/>
  <c r="O20" i="157"/>
  <c r="L20" i="157"/>
  <c r="I20" i="157"/>
  <c r="F20" i="157"/>
  <c r="O19" i="157"/>
  <c r="L19" i="157"/>
  <c r="I19" i="157"/>
  <c r="F19" i="157"/>
  <c r="O18" i="157"/>
  <c r="L18" i="157"/>
  <c r="I18" i="157"/>
  <c r="F18" i="157"/>
  <c r="O17" i="157"/>
  <c r="L17" i="157"/>
  <c r="I17" i="157"/>
  <c r="F17" i="157"/>
  <c r="O16" i="157"/>
  <c r="L16" i="157"/>
  <c r="I16" i="157"/>
  <c r="F16" i="157"/>
  <c r="O15" i="157"/>
  <c r="L15" i="157"/>
  <c r="I15" i="157"/>
  <c r="F15" i="157"/>
  <c r="N14" i="157"/>
  <c r="M14" i="157"/>
  <c r="K14" i="157"/>
  <c r="J14" i="157"/>
  <c r="H14" i="157"/>
  <c r="G14" i="157"/>
  <c r="E14" i="157"/>
  <c r="D14" i="157"/>
  <c r="C14" i="157"/>
  <c r="O13" i="157"/>
  <c r="L13" i="157"/>
  <c r="I13" i="157"/>
  <c r="F13" i="157"/>
  <c r="O12" i="157"/>
  <c r="L12" i="157"/>
  <c r="I12" i="157"/>
  <c r="F12" i="157"/>
  <c r="O11" i="157"/>
  <c r="L11" i="157"/>
  <c r="I11" i="157"/>
  <c r="F11" i="157"/>
  <c r="O10" i="157"/>
  <c r="L10" i="157"/>
  <c r="I10" i="157"/>
  <c r="F10" i="157"/>
  <c r="O9" i="157"/>
  <c r="L9" i="157"/>
  <c r="I9" i="157"/>
  <c r="F9" i="157"/>
  <c r="O8" i="157"/>
  <c r="L8" i="157"/>
  <c r="I8" i="157"/>
  <c r="F8" i="157"/>
  <c r="O7" i="157"/>
  <c r="L7" i="157"/>
  <c r="I7" i="157"/>
  <c r="F7" i="157"/>
  <c r="O6" i="157"/>
  <c r="L6" i="157"/>
  <c r="I6" i="157"/>
  <c r="F6" i="157"/>
  <c r="O5" i="157"/>
  <c r="L5" i="157"/>
  <c r="I5" i="157"/>
  <c r="F5" i="157"/>
  <c r="J60" i="158" l="1"/>
  <c r="K60" i="158"/>
  <c r="D60" i="158"/>
  <c r="E60" i="158"/>
  <c r="Q60" i="158"/>
  <c r="R52" i="158"/>
  <c r="R59" i="158" s="1"/>
  <c r="P60" i="158"/>
  <c r="H60" i="158"/>
  <c r="G60" i="158"/>
  <c r="N60" i="158"/>
  <c r="M60" i="158"/>
  <c r="F52" i="158"/>
  <c r="F59" i="158" s="1"/>
  <c r="I52" i="158"/>
  <c r="I59" i="158" s="1"/>
  <c r="L52" i="158"/>
  <c r="L59" i="158" s="1"/>
  <c r="O52" i="158"/>
  <c r="O59" i="158" s="1"/>
  <c r="R25" i="158"/>
  <c r="R58" i="158" s="1"/>
  <c r="L25" i="158"/>
  <c r="L58" i="158" s="1"/>
  <c r="F25" i="158"/>
  <c r="F58" i="158" s="1"/>
  <c r="I25" i="158"/>
  <c r="I58" i="158" s="1"/>
  <c r="O25" i="158"/>
  <c r="O58" i="158" s="1"/>
  <c r="G25" i="157"/>
  <c r="H25" i="157"/>
  <c r="J25" i="157"/>
  <c r="K25" i="157"/>
  <c r="M25" i="157"/>
  <c r="N25" i="157"/>
  <c r="E25" i="157"/>
  <c r="D25" i="157"/>
  <c r="F24" i="157"/>
  <c r="I24" i="157"/>
  <c r="O24" i="157"/>
  <c r="L24" i="157"/>
  <c r="F14" i="157"/>
  <c r="L14" i="157"/>
  <c r="O14" i="157"/>
  <c r="I14" i="157"/>
  <c r="C25" i="157"/>
  <c r="Q24" i="155"/>
  <c r="P24" i="155"/>
  <c r="N24" i="155"/>
  <c r="M24" i="155"/>
  <c r="K24" i="155"/>
  <c r="J24" i="155"/>
  <c r="H24" i="155"/>
  <c r="G24" i="155"/>
  <c r="E24" i="155"/>
  <c r="D24" i="155"/>
  <c r="C24" i="155"/>
  <c r="R23" i="155"/>
  <c r="O23" i="155"/>
  <c r="L23" i="155"/>
  <c r="I23" i="155"/>
  <c r="F23" i="155"/>
  <c r="R22" i="155"/>
  <c r="O22" i="155"/>
  <c r="L22" i="155"/>
  <c r="I22" i="155"/>
  <c r="F22" i="155"/>
  <c r="R21" i="155"/>
  <c r="O21" i="155"/>
  <c r="L21" i="155"/>
  <c r="I21" i="155"/>
  <c r="F21" i="155"/>
  <c r="R20" i="155"/>
  <c r="O20" i="155"/>
  <c r="L20" i="155"/>
  <c r="I20" i="155"/>
  <c r="F20" i="155"/>
  <c r="R19" i="155"/>
  <c r="O19" i="155"/>
  <c r="L19" i="155"/>
  <c r="I19" i="155"/>
  <c r="F19" i="155"/>
  <c r="R18" i="155"/>
  <c r="O18" i="155"/>
  <c r="L18" i="155"/>
  <c r="I18" i="155"/>
  <c r="F18" i="155"/>
  <c r="R17" i="155"/>
  <c r="O17" i="155"/>
  <c r="L17" i="155"/>
  <c r="I17" i="155"/>
  <c r="F17" i="155"/>
  <c r="R16" i="155"/>
  <c r="O16" i="155"/>
  <c r="L16" i="155"/>
  <c r="I16" i="155"/>
  <c r="F16" i="155"/>
  <c r="R15" i="155"/>
  <c r="O15" i="155"/>
  <c r="L15" i="155"/>
  <c r="I15" i="155"/>
  <c r="F15" i="155"/>
  <c r="Q14" i="155"/>
  <c r="P14" i="155"/>
  <c r="P25" i="155" s="1"/>
  <c r="N14" i="155"/>
  <c r="M14" i="155"/>
  <c r="K14" i="155"/>
  <c r="J14" i="155"/>
  <c r="H14" i="155"/>
  <c r="G14" i="155"/>
  <c r="E14" i="155"/>
  <c r="D14" i="155"/>
  <c r="D25" i="155" s="1"/>
  <c r="C14" i="155"/>
  <c r="R13" i="155"/>
  <c r="O13" i="155"/>
  <c r="L13" i="155"/>
  <c r="I13" i="155"/>
  <c r="F13" i="155"/>
  <c r="R12" i="155"/>
  <c r="O12" i="155"/>
  <c r="L12" i="155"/>
  <c r="I12" i="155"/>
  <c r="F12" i="155"/>
  <c r="R11" i="155"/>
  <c r="O11" i="155"/>
  <c r="L11" i="155"/>
  <c r="I11" i="155"/>
  <c r="F11" i="155"/>
  <c r="R10" i="155"/>
  <c r="O10" i="155"/>
  <c r="L10" i="155"/>
  <c r="I10" i="155"/>
  <c r="F10" i="155"/>
  <c r="R9" i="155"/>
  <c r="O9" i="155"/>
  <c r="L9" i="155"/>
  <c r="I9" i="155"/>
  <c r="F9" i="155"/>
  <c r="R8" i="155"/>
  <c r="O8" i="155"/>
  <c r="L8" i="155"/>
  <c r="I8" i="155"/>
  <c r="F8" i="155"/>
  <c r="R7" i="155"/>
  <c r="O7" i="155"/>
  <c r="L7" i="155"/>
  <c r="I7" i="155"/>
  <c r="F7" i="155"/>
  <c r="R6" i="155"/>
  <c r="O6" i="155"/>
  <c r="L6" i="155"/>
  <c r="I6" i="155"/>
  <c r="F6" i="155"/>
  <c r="R5" i="155"/>
  <c r="O5" i="155"/>
  <c r="L5" i="155"/>
  <c r="I5" i="155"/>
  <c r="F5" i="155"/>
  <c r="R60" i="158" l="1"/>
  <c r="F60" i="158"/>
  <c r="I60" i="158"/>
  <c r="L60" i="158"/>
  <c r="O60" i="158"/>
  <c r="O25" i="157"/>
  <c r="I25" i="157"/>
  <c r="F25" i="157"/>
  <c r="L25" i="157"/>
  <c r="R14" i="155"/>
  <c r="L14" i="155"/>
  <c r="F14" i="155"/>
  <c r="I24" i="155"/>
  <c r="C25" i="155"/>
  <c r="N25" i="155"/>
  <c r="O24" i="155"/>
  <c r="L24" i="155"/>
  <c r="J25" i="155"/>
  <c r="H25" i="155"/>
  <c r="E25" i="155"/>
  <c r="K25" i="155"/>
  <c r="I14" i="155"/>
  <c r="O14" i="155"/>
  <c r="F24" i="155"/>
  <c r="R24" i="155"/>
  <c r="G25" i="155"/>
  <c r="M25" i="155"/>
  <c r="Q25" i="155"/>
  <c r="F25" i="155" l="1"/>
  <c r="I25" i="155"/>
  <c r="R25" i="155"/>
  <c r="L25" i="155"/>
  <c r="O25" i="155"/>
  <c r="C7" i="145"/>
  <c r="C6" i="145"/>
  <c r="C5" i="145"/>
  <c r="C4" i="145"/>
  <c r="C3" i="145"/>
  <c r="I5" i="152"/>
  <c r="I6" i="152"/>
  <c r="I7" i="152"/>
  <c r="I8" i="152"/>
  <c r="I9" i="152"/>
  <c r="I10" i="152"/>
  <c r="I11" i="152"/>
  <c r="I12" i="152"/>
  <c r="Q24" i="152"/>
  <c r="P24" i="152"/>
  <c r="N24" i="152"/>
  <c r="M24" i="152"/>
  <c r="K24" i="152"/>
  <c r="J24" i="152"/>
  <c r="H24" i="152"/>
  <c r="G24" i="152"/>
  <c r="E24" i="152"/>
  <c r="D24" i="152"/>
  <c r="C24" i="152"/>
  <c r="R23" i="152"/>
  <c r="O23" i="152"/>
  <c r="L23" i="152"/>
  <c r="I23" i="152"/>
  <c r="F23" i="152"/>
  <c r="R22" i="152"/>
  <c r="O22" i="152"/>
  <c r="L22" i="152"/>
  <c r="I22" i="152"/>
  <c r="F22" i="152"/>
  <c r="R21" i="152"/>
  <c r="O21" i="152"/>
  <c r="L21" i="152"/>
  <c r="I21" i="152"/>
  <c r="F21" i="152"/>
  <c r="R20" i="152"/>
  <c r="O20" i="152"/>
  <c r="L20" i="152"/>
  <c r="I20" i="152"/>
  <c r="F20" i="152"/>
  <c r="R19" i="152"/>
  <c r="O19" i="152"/>
  <c r="L19" i="152"/>
  <c r="I19" i="152"/>
  <c r="F19" i="152"/>
  <c r="R18" i="152"/>
  <c r="O18" i="152"/>
  <c r="L18" i="152"/>
  <c r="I18" i="152"/>
  <c r="F18" i="152"/>
  <c r="R17" i="152"/>
  <c r="O17" i="152"/>
  <c r="L17" i="152"/>
  <c r="I17" i="152"/>
  <c r="F17" i="152"/>
  <c r="R16" i="152"/>
  <c r="O16" i="152"/>
  <c r="L16" i="152"/>
  <c r="I16" i="152"/>
  <c r="F16" i="152"/>
  <c r="R15" i="152"/>
  <c r="O15" i="152"/>
  <c r="L15" i="152"/>
  <c r="I15" i="152"/>
  <c r="F15" i="152"/>
  <c r="Q14" i="152"/>
  <c r="P14" i="152"/>
  <c r="N14" i="152"/>
  <c r="M14" i="152"/>
  <c r="K14" i="152"/>
  <c r="J14" i="152"/>
  <c r="H14" i="152"/>
  <c r="G14" i="152"/>
  <c r="E14" i="152"/>
  <c r="D14" i="152"/>
  <c r="C14" i="152"/>
  <c r="R13" i="152"/>
  <c r="O13" i="152"/>
  <c r="L13" i="152"/>
  <c r="I13" i="152"/>
  <c r="F13" i="152"/>
  <c r="R12" i="152"/>
  <c r="O12" i="152"/>
  <c r="L12" i="152"/>
  <c r="F12" i="152"/>
  <c r="R11" i="152"/>
  <c r="O11" i="152"/>
  <c r="L11" i="152"/>
  <c r="F11" i="152"/>
  <c r="R10" i="152"/>
  <c r="O10" i="152"/>
  <c r="L10" i="152"/>
  <c r="F10" i="152"/>
  <c r="R9" i="152"/>
  <c r="O9" i="152"/>
  <c r="L9" i="152"/>
  <c r="F9" i="152"/>
  <c r="R8" i="152"/>
  <c r="O8" i="152"/>
  <c r="L8" i="152"/>
  <c r="F8" i="152"/>
  <c r="R7" i="152"/>
  <c r="O7" i="152"/>
  <c r="L7" i="152"/>
  <c r="F7" i="152"/>
  <c r="R6" i="152"/>
  <c r="O6" i="152"/>
  <c r="L6" i="152"/>
  <c r="F6" i="152"/>
  <c r="R5" i="152"/>
  <c r="O5" i="152"/>
  <c r="L5" i="152"/>
  <c r="F5" i="152"/>
  <c r="Q25" i="152" l="1"/>
  <c r="P25" i="152"/>
  <c r="E25" i="152"/>
  <c r="D25" i="152"/>
  <c r="H25" i="152"/>
  <c r="G25" i="152"/>
  <c r="K25" i="152"/>
  <c r="J25" i="152"/>
  <c r="N25" i="152"/>
  <c r="M25" i="152"/>
  <c r="C25" i="152"/>
  <c r="I24" i="152"/>
  <c r="L24" i="152"/>
  <c r="O24" i="152"/>
  <c r="F24" i="152"/>
  <c r="R24" i="152"/>
  <c r="I14" i="152"/>
  <c r="L14" i="152"/>
  <c r="O14" i="152"/>
  <c r="F14" i="152"/>
  <c r="R14" i="152"/>
  <c r="R50" i="150"/>
  <c r="R49" i="150"/>
  <c r="R48" i="150"/>
  <c r="R47" i="150"/>
  <c r="R46" i="150"/>
  <c r="R45" i="150"/>
  <c r="R44" i="150"/>
  <c r="R43" i="150"/>
  <c r="R42" i="150"/>
  <c r="R40" i="150"/>
  <c r="R39" i="150"/>
  <c r="R38" i="150"/>
  <c r="R37" i="150"/>
  <c r="R36" i="150"/>
  <c r="R35" i="150"/>
  <c r="R34" i="150"/>
  <c r="R33" i="150"/>
  <c r="R32" i="150"/>
  <c r="O50" i="150"/>
  <c r="O49" i="150"/>
  <c r="O48" i="150"/>
  <c r="O47" i="150"/>
  <c r="O46" i="150"/>
  <c r="O45" i="150"/>
  <c r="O44" i="150"/>
  <c r="O43" i="150"/>
  <c r="O42" i="150"/>
  <c r="O40" i="150"/>
  <c r="O39" i="150"/>
  <c r="O38" i="150"/>
  <c r="O37" i="150"/>
  <c r="O36" i="150"/>
  <c r="O35" i="150"/>
  <c r="O34" i="150"/>
  <c r="O33" i="150"/>
  <c r="O32" i="150"/>
  <c r="L50" i="150"/>
  <c r="L49" i="150"/>
  <c r="L48" i="150"/>
  <c r="L47" i="150"/>
  <c r="L46" i="150"/>
  <c r="L45" i="150"/>
  <c r="L44" i="150"/>
  <c r="L43" i="150"/>
  <c r="L42" i="150"/>
  <c r="L40" i="150"/>
  <c r="L39" i="150"/>
  <c r="L38" i="150"/>
  <c r="L37" i="150"/>
  <c r="L36" i="150"/>
  <c r="L35" i="150"/>
  <c r="L34" i="150"/>
  <c r="L33" i="150"/>
  <c r="L32" i="150"/>
  <c r="I32" i="150"/>
  <c r="I50" i="150"/>
  <c r="I49" i="150"/>
  <c r="I48" i="150"/>
  <c r="I47" i="150"/>
  <c r="I46" i="150"/>
  <c r="I45" i="150"/>
  <c r="I44" i="150"/>
  <c r="I43" i="150"/>
  <c r="I42" i="150"/>
  <c r="I40" i="150"/>
  <c r="I39" i="150"/>
  <c r="I38" i="150"/>
  <c r="I37" i="150"/>
  <c r="I36" i="150"/>
  <c r="I35" i="150"/>
  <c r="I34" i="150"/>
  <c r="I33" i="150"/>
  <c r="F50" i="150"/>
  <c r="F49" i="150"/>
  <c r="F48" i="150"/>
  <c r="F47" i="150"/>
  <c r="F46" i="150"/>
  <c r="F45" i="150"/>
  <c r="F44" i="150"/>
  <c r="F43" i="150"/>
  <c r="F42" i="150"/>
  <c r="F40" i="150"/>
  <c r="F39" i="150"/>
  <c r="F38" i="150"/>
  <c r="F37" i="150"/>
  <c r="F36" i="150"/>
  <c r="F35" i="150"/>
  <c r="F34" i="150"/>
  <c r="F33" i="150"/>
  <c r="F32" i="150"/>
  <c r="O25" i="152" l="1"/>
  <c r="I25" i="152"/>
  <c r="L25" i="152"/>
  <c r="F25" i="152"/>
  <c r="R25" i="152"/>
  <c r="H51" i="150"/>
  <c r="G51" i="150"/>
  <c r="Q41" i="150" l="1"/>
  <c r="P41" i="150"/>
  <c r="N41" i="150"/>
  <c r="M41" i="150"/>
  <c r="K41" i="150"/>
  <c r="J41" i="150"/>
  <c r="H41" i="150"/>
  <c r="H52" i="150" s="1"/>
  <c r="H59" i="150" s="1"/>
  <c r="G41" i="150"/>
  <c r="G52" i="150" s="1"/>
  <c r="G59" i="150" s="1"/>
  <c r="E41" i="150"/>
  <c r="D41" i="150"/>
  <c r="I23" i="150"/>
  <c r="I22" i="150"/>
  <c r="I21" i="150"/>
  <c r="I20" i="150"/>
  <c r="I19" i="150"/>
  <c r="I18" i="150"/>
  <c r="I17" i="150"/>
  <c r="I16" i="150"/>
  <c r="I15" i="150"/>
  <c r="I13" i="150"/>
  <c r="I12" i="150"/>
  <c r="I11" i="150"/>
  <c r="I10" i="150"/>
  <c r="I9" i="150"/>
  <c r="I8" i="150"/>
  <c r="I7" i="150"/>
  <c r="I6" i="150"/>
  <c r="I5" i="150"/>
  <c r="H14" i="150"/>
  <c r="G14" i="150"/>
  <c r="H24" i="150"/>
  <c r="G24" i="150"/>
  <c r="Q51" i="150"/>
  <c r="P51" i="150"/>
  <c r="N51" i="150"/>
  <c r="M51" i="150"/>
  <c r="K51" i="150"/>
  <c r="J51" i="150"/>
  <c r="E51" i="150"/>
  <c r="E52" i="150" s="1"/>
  <c r="E59" i="150" s="1"/>
  <c r="D51" i="150"/>
  <c r="C51" i="150"/>
  <c r="C41" i="150"/>
  <c r="Q24" i="150"/>
  <c r="P24" i="150"/>
  <c r="N24" i="150"/>
  <c r="M24" i="150"/>
  <c r="K24" i="150"/>
  <c r="J24" i="150"/>
  <c r="E24" i="150"/>
  <c r="D24" i="150"/>
  <c r="C24" i="150"/>
  <c r="R23" i="150"/>
  <c r="O23" i="150"/>
  <c r="L23" i="150"/>
  <c r="F23" i="150"/>
  <c r="R22" i="150"/>
  <c r="O22" i="150"/>
  <c r="L22" i="150"/>
  <c r="F22" i="150"/>
  <c r="R21" i="150"/>
  <c r="O21" i="150"/>
  <c r="L21" i="150"/>
  <c r="F21" i="150"/>
  <c r="R20" i="150"/>
  <c r="O20" i="150"/>
  <c r="L20" i="150"/>
  <c r="F20" i="150"/>
  <c r="R19" i="150"/>
  <c r="O19" i="150"/>
  <c r="L19" i="150"/>
  <c r="F19" i="150"/>
  <c r="R18" i="150"/>
  <c r="O18" i="150"/>
  <c r="L18" i="150"/>
  <c r="F18" i="150"/>
  <c r="R17" i="150"/>
  <c r="O17" i="150"/>
  <c r="L17" i="150"/>
  <c r="F17" i="150"/>
  <c r="R16" i="150"/>
  <c r="O16" i="150"/>
  <c r="L16" i="150"/>
  <c r="F16" i="150"/>
  <c r="R15" i="150"/>
  <c r="O15" i="150"/>
  <c r="L15" i="150"/>
  <c r="F15" i="150"/>
  <c r="Q14" i="150"/>
  <c r="P14" i="150"/>
  <c r="N14" i="150"/>
  <c r="M14" i="150"/>
  <c r="K14" i="150"/>
  <c r="J14" i="150"/>
  <c r="E14" i="150"/>
  <c r="D14" i="150"/>
  <c r="C14" i="150"/>
  <c r="R13" i="150"/>
  <c r="O13" i="150"/>
  <c r="L13" i="150"/>
  <c r="F13" i="150"/>
  <c r="R12" i="150"/>
  <c r="O12" i="150"/>
  <c r="L12" i="150"/>
  <c r="F12" i="150"/>
  <c r="R11" i="150"/>
  <c r="O11" i="150"/>
  <c r="L11" i="150"/>
  <c r="F11" i="150"/>
  <c r="R10" i="150"/>
  <c r="O10" i="150"/>
  <c r="L10" i="150"/>
  <c r="F10" i="150"/>
  <c r="R9" i="150"/>
  <c r="O9" i="150"/>
  <c r="L9" i="150"/>
  <c r="F9" i="150"/>
  <c r="R8" i="150"/>
  <c r="O8" i="150"/>
  <c r="L8" i="150"/>
  <c r="F8" i="150"/>
  <c r="R7" i="150"/>
  <c r="O7" i="150"/>
  <c r="L7" i="150"/>
  <c r="F7" i="150"/>
  <c r="R6" i="150"/>
  <c r="O6" i="150"/>
  <c r="L6" i="150"/>
  <c r="F6" i="150"/>
  <c r="R5" i="150"/>
  <c r="O5" i="150"/>
  <c r="L5" i="150"/>
  <c r="F5" i="150"/>
  <c r="P25" i="150" l="1"/>
  <c r="P58" i="150" s="1"/>
  <c r="K52" i="150"/>
  <c r="K59" i="150" s="1"/>
  <c r="N52" i="150"/>
  <c r="N59" i="150" s="1"/>
  <c r="M52" i="150"/>
  <c r="M59" i="150" s="1"/>
  <c r="Q52" i="150"/>
  <c r="Q59" i="150" s="1"/>
  <c r="P52" i="150"/>
  <c r="P59" i="150" s="1"/>
  <c r="I51" i="150"/>
  <c r="Q25" i="150"/>
  <c r="Q58" i="150" s="1"/>
  <c r="M25" i="150"/>
  <c r="M58" i="150" s="1"/>
  <c r="L24" i="150"/>
  <c r="J25" i="150"/>
  <c r="J58" i="150" s="1"/>
  <c r="L51" i="150"/>
  <c r="H25" i="150"/>
  <c r="H58" i="150" s="1"/>
  <c r="H60" i="150" s="1"/>
  <c r="G25" i="150"/>
  <c r="G58" i="150" s="1"/>
  <c r="G60" i="150" s="1"/>
  <c r="O14" i="150"/>
  <c r="R14" i="150"/>
  <c r="I14" i="150"/>
  <c r="I24" i="150"/>
  <c r="O51" i="150"/>
  <c r="I41" i="150"/>
  <c r="F41" i="150"/>
  <c r="R41" i="150"/>
  <c r="O41" i="150"/>
  <c r="L41" i="150"/>
  <c r="D52" i="150"/>
  <c r="D59" i="150" s="1"/>
  <c r="J52" i="150"/>
  <c r="J59" i="150" s="1"/>
  <c r="K25" i="150"/>
  <c r="K58" i="150" s="1"/>
  <c r="N25" i="150"/>
  <c r="N58" i="150" s="1"/>
  <c r="D25" i="150"/>
  <c r="D58" i="150" s="1"/>
  <c r="E25" i="150"/>
  <c r="E58" i="150" s="1"/>
  <c r="E60" i="150" s="1"/>
  <c r="F51" i="150"/>
  <c r="R51" i="150"/>
  <c r="C52" i="150"/>
  <c r="F14" i="150"/>
  <c r="O24" i="150"/>
  <c r="L14" i="150"/>
  <c r="L25" i="150" s="1"/>
  <c r="L58" i="150" s="1"/>
  <c r="R24" i="150"/>
  <c r="F24" i="150"/>
  <c r="C25" i="150"/>
  <c r="R60" i="149"/>
  <c r="Q60" i="149"/>
  <c r="P60" i="149"/>
  <c r="O60" i="149"/>
  <c r="N60" i="149"/>
  <c r="M60" i="149"/>
  <c r="L60" i="149"/>
  <c r="K60" i="149"/>
  <c r="J60" i="149"/>
  <c r="I60" i="149"/>
  <c r="H60" i="149"/>
  <c r="F60" i="149"/>
  <c r="E60" i="149"/>
  <c r="D60" i="149"/>
  <c r="H52" i="149"/>
  <c r="G52" i="149"/>
  <c r="Q51" i="149"/>
  <c r="P51" i="149"/>
  <c r="N51" i="149"/>
  <c r="M51" i="149"/>
  <c r="K51" i="149"/>
  <c r="J51" i="149"/>
  <c r="E51" i="149"/>
  <c r="D51" i="149"/>
  <c r="C51" i="149"/>
  <c r="R50" i="149"/>
  <c r="O50" i="149"/>
  <c r="L50" i="149"/>
  <c r="F50" i="149"/>
  <c r="R49" i="149"/>
  <c r="O49" i="149"/>
  <c r="L49" i="149"/>
  <c r="F49" i="149"/>
  <c r="R48" i="149"/>
  <c r="O48" i="149"/>
  <c r="L48" i="149"/>
  <c r="F48" i="149"/>
  <c r="R47" i="149"/>
  <c r="O47" i="149"/>
  <c r="L47" i="149"/>
  <c r="F47" i="149"/>
  <c r="R46" i="149"/>
  <c r="O46" i="149"/>
  <c r="L46" i="149"/>
  <c r="F46" i="149"/>
  <c r="R45" i="149"/>
  <c r="O45" i="149"/>
  <c r="L45" i="149"/>
  <c r="F45" i="149"/>
  <c r="R44" i="149"/>
  <c r="O44" i="149"/>
  <c r="L44" i="149"/>
  <c r="F44" i="149"/>
  <c r="R43" i="149"/>
  <c r="O43" i="149"/>
  <c r="L43" i="149"/>
  <c r="F43" i="149"/>
  <c r="R42" i="149"/>
  <c r="O42" i="149"/>
  <c r="L42" i="149"/>
  <c r="F42" i="149"/>
  <c r="Q41" i="149"/>
  <c r="P41" i="149"/>
  <c r="N41" i="149"/>
  <c r="M41" i="149"/>
  <c r="K41" i="149"/>
  <c r="J41" i="149"/>
  <c r="E41" i="149"/>
  <c r="D41" i="149"/>
  <c r="C41" i="149"/>
  <c r="R40" i="149"/>
  <c r="O40" i="149"/>
  <c r="L40" i="149"/>
  <c r="F40" i="149"/>
  <c r="R39" i="149"/>
  <c r="O39" i="149"/>
  <c r="L39" i="149"/>
  <c r="F39" i="149"/>
  <c r="R38" i="149"/>
  <c r="O38" i="149"/>
  <c r="L38" i="149"/>
  <c r="F38" i="149"/>
  <c r="R37" i="149"/>
  <c r="O37" i="149"/>
  <c r="L37" i="149"/>
  <c r="F37" i="149"/>
  <c r="R36" i="149"/>
  <c r="O36" i="149"/>
  <c r="L36" i="149"/>
  <c r="F36" i="149"/>
  <c r="R35" i="149"/>
  <c r="O35" i="149"/>
  <c r="L35" i="149"/>
  <c r="F35" i="149"/>
  <c r="R34" i="149"/>
  <c r="O34" i="149"/>
  <c r="L34" i="149"/>
  <c r="F34" i="149"/>
  <c r="R33" i="149"/>
  <c r="O33" i="149"/>
  <c r="L33" i="149"/>
  <c r="F33" i="149"/>
  <c r="R32" i="149"/>
  <c r="O32" i="149"/>
  <c r="L32" i="149"/>
  <c r="F32" i="149"/>
  <c r="Q24" i="149"/>
  <c r="P24" i="149"/>
  <c r="N24" i="149"/>
  <c r="M24" i="149"/>
  <c r="K24" i="149"/>
  <c r="J24" i="149"/>
  <c r="E24" i="149"/>
  <c r="D24" i="149"/>
  <c r="C24" i="149"/>
  <c r="R23" i="149"/>
  <c r="O23" i="149"/>
  <c r="L23" i="149"/>
  <c r="F23" i="149"/>
  <c r="R22" i="149"/>
  <c r="O22" i="149"/>
  <c r="L22" i="149"/>
  <c r="F22" i="149"/>
  <c r="R21" i="149"/>
  <c r="O21" i="149"/>
  <c r="L21" i="149"/>
  <c r="F21" i="149"/>
  <c r="R20" i="149"/>
  <c r="O20" i="149"/>
  <c r="L20" i="149"/>
  <c r="F20" i="149"/>
  <c r="R19" i="149"/>
  <c r="O19" i="149"/>
  <c r="L19" i="149"/>
  <c r="F19" i="149"/>
  <c r="R18" i="149"/>
  <c r="O18" i="149"/>
  <c r="L18" i="149"/>
  <c r="F18" i="149"/>
  <c r="R17" i="149"/>
  <c r="O17" i="149"/>
  <c r="L17" i="149"/>
  <c r="F17" i="149"/>
  <c r="R16" i="149"/>
  <c r="O16" i="149"/>
  <c r="L16" i="149"/>
  <c r="F16" i="149"/>
  <c r="R15" i="149"/>
  <c r="O15" i="149"/>
  <c r="L15" i="149"/>
  <c r="F15" i="149"/>
  <c r="Q14" i="149"/>
  <c r="P14" i="149"/>
  <c r="N14" i="149"/>
  <c r="M14" i="149"/>
  <c r="K14" i="149"/>
  <c r="J14" i="149"/>
  <c r="E14" i="149"/>
  <c r="D14" i="149"/>
  <c r="C14" i="149"/>
  <c r="R13" i="149"/>
  <c r="O13" i="149"/>
  <c r="L13" i="149"/>
  <c r="F13" i="149"/>
  <c r="R12" i="149"/>
  <c r="O12" i="149"/>
  <c r="L12" i="149"/>
  <c r="F12" i="149"/>
  <c r="R11" i="149"/>
  <c r="O11" i="149"/>
  <c r="L11" i="149"/>
  <c r="F11" i="149"/>
  <c r="R10" i="149"/>
  <c r="O10" i="149"/>
  <c r="L10" i="149"/>
  <c r="F10" i="149"/>
  <c r="R9" i="149"/>
  <c r="O9" i="149"/>
  <c r="L9" i="149"/>
  <c r="F9" i="149"/>
  <c r="R8" i="149"/>
  <c r="O8" i="149"/>
  <c r="L8" i="149"/>
  <c r="F8" i="149"/>
  <c r="R7" i="149"/>
  <c r="O7" i="149"/>
  <c r="L7" i="149"/>
  <c r="F7" i="149"/>
  <c r="R6" i="149"/>
  <c r="O6" i="149"/>
  <c r="L6" i="149"/>
  <c r="F6" i="149"/>
  <c r="R5" i="149"/>
  <c r="O5" i="149"/>
  <c r="L5" i="149"/>
  <c r="F5" i="149"/>
  <c r="P60" i="150" l="1"/>
  <c r="Q52" i="149"/>
  <c r="Q60" i="150"/>
  <c r="K60" i="150"/>
  <c r="N60" i="150"/>
  <c r="M60" i="150"/>
  <c r="O52" i="150"/>
  <c r="O59" i="150" s="1"/>
  <c r="L52" i="150"/>
  <c r="L59" i="150" s="1"/>
  <c r="L60" i="150" s="1"/>
  <c r="D60" i="150"/>
  <c r="I52" i="150"/>
  <c r="I59" i="150" s="1"/>
  <c r="O25" i="150"/>
  <c r="O58" i="150" s="1"/>
  <c r="R25" i="150"/>
  <c r="R58" i="150" s="1"/>
  <c r="J60" i="150"/>
  <c r="F52" i="150"/>
  <c r="F59" i="150" s="1"/>
  <c r="I25" i="150"/>
  <c r="I58" i="150" s="1"/>
  <c r="R52" i="150"/>
  <c r="R59" i="150" s="1"/>
  <c r="F25" i="150"/>
  <c r="F58" i="150" s="1"/>
  <c r="N52" i="149"/>
  <c r="C52" i="149"/>
  <c r="P52" i="149"/>
  <c r="R51" i="149"/>
  <c r="R41" i="149"/>
  <c r="O51" i="149"/>
  <c r="M52" i="149"/>
  <c r="O41" i="149"/>
  <c r="K52" i="149"/>
  <c r="L51" i="149"/>
  <c r="L41" i="149"/>
  <c r="J52" i="149"/>
  <c r="E52" i="149"/>
  <c r="F51" i="149"/>
  <c r="F41" i="149"/>
  <c r="D52" i="149"/>
  <c r="G25" i="149"/>
  <c r="H25" i="149"/>
  <c r="Q25" i="149"/>
  <c r="P25" i="149"/>
  <c r="N25" i="149"/>
  <c r="M25" i="149"/>
  <c r="K25" i="149"/>
  <c r="J25" i="149"/>
  <c r="E25" i="149"/>
  <c r="D25" i="149"/>
  <c r="C25" i="149"/>
  <c r="F24" i="149"/>
  <c r="R24" i="149"/>
  <c r="L24" i="149"/>
  <c r="O24" i="149"/>
  <c r="L14" i="149"/>
  <c r="F14" i="149"/>
  <c r="R14" i="149"/>
  <c r="O14" i="149"/>
  <c r="Q24" i="148"/>
  <c r="P24" i="148"/>
  <c r="N24" i="148"/>
  <c r="M24" i="148"/>
  <c r="K24" i="148"/>
  <c r="J24" i="148"/>
  <c r="H24" i="148"/>
  <c r="G24" i="148"/>
  <c r="E24" i="148"/>
  <c r="D24" i="148"/>
  <c r="C24" i="148"/>
  <c r="R23" i="148"/>
  <c r="O23" i="148"/>
  <c r="L23" i="148"/>
  <c r="I23" i="148"/>
  <c r="F23" i="148"/>
  <c r="R22" i="148"/>
  <c r="O22" i="148"/>
  <c r="L22" i="148"/>
  <c r="I22" i="148"/>
  <c r="F22" i="148"/>
  <c r="R21" i="148"/>
  <c r="O21" i="148"/>
  <c r="L21" i="148"/>
  <c r="I21" i="148"/>
  <c r="F21" i="148"/>
  <c r="R20" i="148"/>
  <c r="O20" i="148"/>
  <c r="L20" i="148"/>
  <c r="I20" i="148"/>
  <c r="F20" i="148"/>
  <c r="R19" i="148"/>
  <c r="O19" i="148"/>
  <c r="L19" i="148"/>
  <c r="I19" i="148"/>
  <c r="F19" i="148"/>
  <c r="R18" i="148"/>
  <c r="O18" i="148"/>
  <c r="L18" i="148"/>
  <c r="I18" i="148"/>
  <c r="F18" i="148"/>
  <c r="R17" i="148"/>
  <c r="O17" i="148"/>
  <c r="L17" i="148"/>
  <c r="I17" i="148"/>
  <c r="F17" i="148"/>
  <c r="R16" i="148"/>
  <c r="O16" i="148"/>
  <c r="L16" i="148"/>
  <c r="I16" i="148"/>
  <c r="F16" i="148"/>
  <c r="R15" i="148"/>
  <c r="O15" i="148"/>
  <c r="L15" i="148"/>
  <c r="I15" i="148"/>
  <c r="F15" i="148"/>
  <c r="Q14" i="148"/>
  <c r="P14" i="148"/>
  <c r="N14" i="148"/>
  <c r="M14" i="148"/>
  <c r="K14" i="148"/>
  <c r="J14" i="148"/>
  <c r="H14" i="148"/>
  <c r="G14" i="148"/>
  <c r="E14" i="148"/>
  <c r="D14" i="148"/>
  <c r="C14" i="148"/>
  <c r="R13" i="148"/>
  <c r="O13" i="148"/>
  <c r="L13" i="148"/>
  <c r="I13" i="148"/>
  <c r="F13" i="148"/>
  <c r="R12" i="148"/>
  <c r="O12" i="148"/>
  <c r="L12" i="148"/>
  <c r="I12" i="148"/>
  <c r="F12" i="148"/>
  <c r="R11" i="148"/>
  <c r="O11" i="148"/>
  <c r="L11" i="148"/>
  <c r="I11" i="148"/>
  <c r="F11" i="148"/>
  <c r="R10" i="148"/>
  <c r="O10" i="148"/>
  <c r="L10" i="148"/>
  <c r="I10" i="148"/>
  <c r="F10" i="148"/>
  <c r="R9" i="148"/>
  <c r="O9" i="148"/>
  <c r="L9" i="148"/>
  <c r="I9" i="148"/>
  <c r="F9" i="148"/>
  <c r="R8" i="148"/>
  <c r="O8" i="148"/>
  <c r="L8" i="148"/>
  <c r="I8" i="148"/>
  <c r="F8" i="148"/>
  <c r="R7" i="148"/>
  <c r="O7" i="148"/>
  <c r="L7" i="148"/>
  <c r="I7" i="148"/>
  <c r="F7" i="148"/>
  <c r="R6" i="148"/>
  <c r="O6" i="148"/>
  <c r="L6" i="148"/>
  <c r="I6" i="148"/>
  <c r="F6" i="148"/>
  <c r="R5" i="148"/>
  <c r="O5" i="148"/>
  <c r="L5" i="148"/>
  <c r="I5" i="148"/>
  <c r="F5" i="148"/>
  <c r="O60" i="150" l="1"/>
  <c r="I60" i="150"/>
  <c r="R60" i="150"/>
  <c r="F60" i="150"/>
  <c r="R52" i="149"/>
  <c r="O52" i="149"/>
  <c r="L52" i="149"/>
  <c r="F52" i="149"/>
  <c r="L25" i="149"/>
  <c r="F25" i="149"/>
  <c r="R25" i="149"/>
  <c r="O25" i="149"/>
  <c r="Q25" i="148"/>
  <c r="P25" i="148"/>
  <c r="N25" i="148"/>
  <c r="M25" i="148"/>
  <c r="K25" i="148"/>
  <c r="J25" i="148"/>
  <c r="H25" i="148"/>
  <c r="G25" i="148"/>
  <c r="E25" i="148"/>
  <c r="D25" i="148"/>
  <c r="F24" i="148"/>
  <c r="R14" i="148"/>
  <c r="C25" i="148"/>
  <c r="R24" i="148"/>
  <c r="I24" i="148"/>
  <c r="L24" i="148"/>
  <c r="O24" i="148"/>
  <c r="F14" i="148"/>
  <c r="I14" i="148"/>
  <c r="L14" i="148"/>
  <c r="O14" i="148"/>
  <c r="Q24" i="146"/>
  <c r="P24" i="146"/>
  <c r="N24" i="146"/>
  <c r="M24" i="146"/>
  <c r="K24" i="146"/>
  <c r="J24" i="146"/>
  <c r="H24" i="146"/>
  <c r="G24" i="146"/>
  <c r="E24" i="146"/>
  <c r="D24" i="146"/>
  <c r="C24" i="146"/>
  <c r="R23" i="146"/>
  <c r="O23" i="146"/>
  <c r="L23" i="146"/>
  <c r="I23" i="146"/>
  <c r="F23" i="146"/>
  <c r="R22" i="146"/>
  <c r="O22" i="146"/>
  <c r="L22" i="146"/>
  <c r="I22" i="146"/>
  <c r="F22" i="146"/>
  <c r="R21" i="146"/>
  <c r="O21" i="146"/>
  <c r="L21" i="146"/>
  <c r="I21" i="146"/>
  <c r="F21" i="146"/>
  <c r="R20" i="146"/>
  <c r="O20" i="146"/>
  <c r="L20" i="146"/>
  <c r="I20" i="146"/>
  <c r="F20" i="146"/>
  <c r="R19" i="146"/>
  <c r="O19" i="146"/>
  <c r="L19" i="146"/>
  <c r="I19" i="146"/>
  <c r="F19" i="146"/>
  <c r="R18" i="146"/>
  <c r="O18" i="146"/>
  <c r="L18" i="146"/>
  <c r="I18" i="146"/>
  <c r="F18" i="146"/>
  <c r="R17" i="146"/>
  <c r="O17" i="146"/>
  <c r="L17" i="146"/>
  <c r="I17" i="146"/>
  <c r="F17" i="146"/>
  <c r="R16" i="146"/>
  <c r="O16" i="146"/>
  <c r="L16" i="146"/>
  <c r="I16" i="146"/>
  <c r="F16" i="146"/>
  <c r="R15" i="146"/>
  <c r="O15" i="146"/>
  <c r="L15" i="146"/>
  <c r="I15" i="146"/>
  <c r="F15" i="146"/>
  <c r="Q14" i="146"/>
  <c r="P14" i="146"/>
  <c r="N14" i="146"/>
  <c r="M14" i="146"/>
  <c r="K14" i="146"/>
  <c r="J14" i="146"/>
  <c r="H14" i="146"/>
  <c r="G14" i="146"/>
  <c r="E14" i="146"/>
  <c r="D14" i="146"/>
  <c r="C14" i="146"/>
  <c r="R13" i="146"/>
  <c r="O13" i="146"/>
  <c r="L13" i="146"/>
  <c r="I13" i="146"/>
  <c r="F13" i="146"/>
  <c r="R12" i="146"/>
  <c r="O12" i="146"/>
  <c r="L12" i="146"/>
  <c r="I12" i="146"/>
  <c r="F12" i="146"/>
  <c r="R11" i="146"/>
  <c r="O11" i="146"/>
  <c r="L11" i="146"/>
  <c r="I11" i="146"/>
  <c r="F11" i="146"/>
  <c r="R10" i="146"/>
  <c r="O10" i="146"/>
  <c r="L10" i="146"/>
  <c r="I10" i="146"/>
  <c r="F10" i="146"/>
  <c r="R9" i="146"/>
  <c r="O9" i="146"/>
  <c r="L9" i="146"/>
  <c r="I9" i="146"/>
  <c r="F9" i="146"/>
  <c r="R8" i="146"/>
  <c r="O8" i="146"/>
  <c r="L8" i="146"/>
  <c r="I8" i="146"/>
  <c r="F8" i="146"/>
  <c r="R7" i="146"/>
  <c r="O7" i="146"/>
  <c r="L7" i="146"/>
  <c r="I7" i="146"/>
  <c r="F7" i="146"/>
  <c r="R6" i="146"/>
  <c r="O6" i="146"/>
  <c r="L6" i="146"/>
  <c r="I6" i="146"/>
  <c r="F6" i="146"/>
  <c r="R5" i="146"/>
  <c r="O5" i="146"/>
  <c r="L5" i="146"/>
  <c r="I5" i="146"/>
  <c r="F5" i="146"/>
  <c r="C28" i="145"/>
  <c r="L25" i="148" l="1"/>
  <c r="F25" i="148"/>
  <c r="R25" i="148"/>
  <c r="I25" i="148"/>
  <c r="O25" i="148"/>
  <c r="F24" i="146"/>
  <c r="R24" i="146"/>
  <c r="F14" i="146"/>
  <c r="C25" i="146"/>
  <c r="R14" i="146"/>
  <c r="P25" i="146"/>
  <c r="Q25" i="146"/>
  <c r="O24" i="146"/>
  <c r="N25" i="146"/>
  <c r="M25" i="146"/>
  <c r="O14" i="146"/>
  <c r="L24" i="146"/>
  <c r="L14" i="146"/>
  <c r="J25" i="146"/>
  <c r="K25" i="146"/>
  <c r="I24" i="146"/>
  <c r="G25" i="146"/>
  <c r="H25" i="146"/>
  <c r="I14" i="146"/>
  <c r="D25" i="146"/>
  <c r="E25" i="146"/>
  <c r="H99" i="143"/>
  <c r="F25" i="146" l="1"/>
  <c r="R25" i="146"/>
  <c r="L25" i="146"/>
  <c r="I25" i="146"/>
  <c r="O25" i="146"/>
  <c r="T23" i="143"/>
  <c r="W42" i="143" s="1"/>
  <c r="T22" i="143"/>
  <c r="W45" i="143" s="1"/>
  <c r="T19" i="143"/>
  <c r="W44" i="143" s="1"/>
  <c r="T17" i="143"/>
  <c r="W43" i="143" s="1"/>
  <c r="T13" i="143"/>
  <c r="W46" i="143" s="1"/>
  <c r="W47" i="143" l="1"/>
  <c r="W48" i="143" s="1"/>
  <c r="W54" i="143" s="1"/>
  <c r="W60" i="143" s="1"/>
  <c r="C6" i="124"/>
  <c r="C5" i="124"/>
  <c r="C4" i="124"/>
  <c r="C3" i="124"/>
  <c r="Y47" i="143"/>
  <c r="C7" i="124"/>
  <c r="AB36" i="143"/>
  <c r="AB37" i="143" s="1"/>
  <c r="Z36" i="143"/>
  <c r="Z37" i="143" s="1"/>
  <c r="AA36" i="143"/>
  <c r="AA37" i="143" s="1"/>
  <c r="Q234" i="143"/>
  <c r="H180" i="143"/>
  <c r="O223" i="143"/>
  <c r="O222" i="143"/>
  <c r="O221" i="143"/>
  <c r="O220" i="143"/>
  <c r="O219" i="143"/>
  <c r="O218" i="143"/>
  <c r="O217" i="143"/>
  <c r="O216" i="143"/>
  <c r="O215" i="143"/>
  <c r="O233" i="143"/>
  <c r="O232" i="143"/>
  <c r="O231" i="143"/>
  <c r="O230" i="143"/>
  <c r="O229" i="143"/>
  <c r="O228" i="143"/>
  <c r="O227" i="143"/>
  <c r="O226" i="143"/>
  <c r="O225" i="143"/>
  <c r="I233" i="143"/>
  <c r="I232" i="143"/>
  <c r="I231" i="143"/>
  <c r="I230" i="143"/>
  <c r="I229" i="143"/>
  <c r="I228" i="143"/>
  <c r="I227" i="143"/>
  <c r="I226" i="143"/>
  <c r="I225" i="143"/>
  <c r="I216" i="143"/>
  <c r="I217" i="143"/>
  <c r="I218" i="143"/>
  <c r="I219" i="143"/>
  <c r="I220" i="143"/>
  <c r="I221" i="143"/>
  <c r="I222" i="143"/>
  <c r="I223" i="143"/>
  <c r="I215" i="143"/>
  <c r="L223" i="143"/>
  <c r="L222" i="143"/>
  <c r="L221" i="143"/>
  <c r="L220" i="143"/>
  <c r="L219" i="143"/>
  <c r="L218" i="143"/>
  <c r="L217" i="143"/>
  <c r="L216" i="143"/>
  <c r="L215" i="143"/>
  <c r="R223" i="143"/>
  <c r="R222" i="143"/>
  <c r="R221" i="143"/>
  <c r="R220" i="143"/>
  <c r="R219" i="143"/>
  <c r="R218" i="143"/>
  <c r="R217" i="143"/>
  <c r="R216" i="143"/>
  <c r="R215" i="143"/>
  <c r="R233" i="143"/>
  <c r="R232" i="143"/>
  <c r="R231" i="143"/>
  <c r="R230" i="143"/>
  <c r="R229" i="143"/>
  <c r="R228" i="143"/>
  <c r="R227" i="143"/>
  <c r="R226" i="143"/>
  <c r="R225" i="143"/>
  <c r="L233" i="143"/>
  <c r="L232" i="143"/>
  <c r="L231" i="143"/>
  <c r="L230" i="143"/>
  <c r="L229" i="143"/>
  <c r="L228" i="143"/>
  <c r="L227" i="143"/>
  <c r="L226" i="143"/>
  <c r="L225" i="143"/>
  <c r="F233" i="143"/>
  <c r="F232" i="143"/>
  <c r="F231" i="143"/>
  <c r="F230" i="143"/>
  <c r="F229" i="143"/>
  <c r="F228" i="143"/>
  <c r="F227" i="143"/>
  <c r="F226" i="143"/>
  <c r="F225" i="143"/>
  <c r="F216" i="143"/>
  <c r="F217" i="143"/>
  <c r="F218" i="143"/>
  <c r="F219" i="143"/>
  <c r="F220" i="143"/>
  <c r="F221" i="143"/>
  <c r="F222" i="143"/>
  <c r="F223" i="143"/>
  <c r="F215" i="143"/>
  <c r="O196" i="143"/>
  <c r="O195" i="143"/>
  <c r="O194" i="143"/>
  <c r="O193" i="143"/>
  <c r="O192" i="143"/>
  <c r="O191" i="143"/>
  <c r="O190" i="143"/>
  <c r="O189" i="143"/>
  <c r="O188" i="143"/>
  <c r="O206" i="143"/>
  <c r="O205" i="143"/>
  <c r="O204" i="143"/>
  <c r="O203" i="143"/>
  <c r="O202" i="143"/>
  <c r="O201" i="143"/>
  <c r="O200" i="143"/>
  <c r="O199" i="143"/>
  <c r="O198" i="143"/>
  <c r="I206" i="143"/>
  <c r="I205" i="143"/>
  <c r="I204" i="143"/>
  <c r="I203" i="143"/>
  <c r="I202" i="143"/>
  <c r="I201" i="143"/>
  <c r="I200" i="143"/>
  <c r="I199" i="143"/>
  <c r="I198" i="143"/>
  <c r="I189" i="143"/>
  <c r="I190" i="143"/>
  <c r="I191" i="143"/>
  <c r="I192" i="143"/>
  <c r="I193" i="143"/>
  <c r="I194" i="143"/>
  <c r="I195" i="143"/>
  <c r="I196" i="143"/>
  <c r="I188" i="143"/>
  <c r="L196" i="143"/>
  <c r="L195" i="143"/>
  <c r="L194" i="143"/>
  <c r="L193" i="143"/>
  <c r="L192" i="143"/>
  <c r="L191" i="143"/>
  <c r="L190" i="143"/>
  <c r="L189" i="143"/>
  <c r="L188" i="143"/>
  <c r="R196" i="143"/>
  <c r="R195" i="143"/>
  <c r="R194" i="143"/>
  <c r="R193" i="143"/>
  <c r="R192" i="143"/>
  <c r="R191" i="143"/>
  <c r="R190" i="143"/>
  <c r="R189" i="143"/>
  <c r="R188" i="143"/>
  <c r="R206" i="143"/>
  <c r="R205" i="143"/>
  <c r="R204" i="143"/>
  <c r="R203" i="143"/>
  <c r="R202" i="143"/>
  <c r="R201" i="143"/>
  <c r="R200" i="143"/>
  <c r="R199" i="143"/>
  <c r="R198" i="143"/>
  <c r="L206" i="143"/>
  <c r="L205" i="143"/>
  <c r="L204" i="143"/>
  <c r="L203" i="143"/>
  <c r="L202" i="143"/>
  <c r="L201" i="143"/>
  <c r="L200" i="143"/>
  <c r="L199" i="143"/>
  <c r="L198" i="143"/>
  <c r="F206" i="143"/>
  <c r="F205" i="143"/>
  <c r="F204" i="143"/>
  <c r="F203" i="143"/>
  <c r="F202" i="143"/>
  <c r="F201" i="143"/>
  <c r="F200" i="143"/>
  <c r="F199" i="143"/>
  <c r="F198" i="143"/>
  <c r="F189" i="143"/>
  <c r="F190" i="143"/>
  <c r="F191" i="143"/>
  <c r="F192" i="143"/>
  <c r="F193" i="143"/>
  <c r="F194" i="143"/>
  <c r="F195" i="143"/>
  <c r="F196" i="143"/>
  <c r="F188" i="143"/>
  <c r="O169" i="143"/>
  <c r="O168" i="143"/>
  <c r="O167" i="143"/>
  <c r="O166" i="143"/>
  <c r="O165" i="143"/>
  <c r="O164" i="143"/>
  <c r="O163" i="143"/>
  <c r="O162" i="143"/>
  <c r="O161" i="143"/>
  <c r="O179" i="143"/>
  <c r="O178" i="143"/>
  <c r="O177" i="143"/>
  <c r="O176" i="143"/>
  <c r="O175" i="143"/>
  <c r="O174" i="143"/>
  <c r="O173" i="143"/>
  <c r="O172" i="143"/>
  <c r="O171" i="143"/>
  <c r="I179" i="143"/>
  <c r="I178" i="143"/>
  <c r="I177" i="143"/>
  <c r="I176" i="143"/>
  <c r="I175" i="143"/>
  <c r="I174" i="143"/>
  <c r="I173" i="143"/>
  <c r="I172" i="143"/>
  <c r="I171" i="143"/>
  <c r="I162" i="143"/>
  <c r="I163" i="143"/>
  <c r="I164" i="143"/>
  <c r="I165" i="143"/>
  <c r="I166" i="143"/>
  <c r="I167" i="143"/>
  <c r="I168" i="143"/>
  <c r="I169" i="143"/>
  <c r="I161" i="143"/>
  <c r="R179" i="143"/>
  <c r="R178" i="143"/>
  <c r="R177" i="143"/>
  <c r="R176" i="143"/>
  <c r="R175" i="143"/>
  <c r="R174" i="143"/>
  <c r="R173" i="143"/>
  <c r="R172" i="143"/>
  <c r="R171" i="143"/>
  <c r="R169" i="143"/>
  <c r="R168" i="143"/>
  <c r="R167" i="143"/>
  <c r="R166" i="143"/>
  <c r="R165" i="143"/>
  <c r="R164" i="143"/>
  <c r="R163" i="143"/>
  <c r="R162" i="143"/>
  <c r="R161" i="143"/>
  <c r="L169" i="143"/>
  <c r="L168" i="143"/>
  <c r="L167" i="143"/>
  <c r="L166" i="143"/>
  <c r="L165" i="143"/>
  <c r="L164" i="143"/>
  <c r="L163" i="143"/>
  <c r="L162" i="143"/>
  <c r="L161" i="143"/>
  <c r="L179" i="143"/>
  <c r="L178" i="143"/>
  <c r="L177" i="143"/>
  <c r="L176" i="143"/>
  <c r="L175" i="143"/>
  <c r="L174" i="143"/>
  <c r="L173" i="143"/>
  <c r="L172" i="143"/>
  <c r="L171" i="143"/>
  <c r="F179" i="143"/>
  <c r="F178" i="143"/>
  <c r="F177" i="143"/>
  <c r="F176" i="143"/>
  <c r="F175" i="143"/>
  <c r="F174" i="143"/>
  <c r="F173" i="143"/>
  <c r="F172" i="143"/>
  <c r="F171" i="143"/>
  <c r="F162" i="143"/>
  <c r="F163" i="143"/>
  <c r="F164" i="143"/>
  <c r="F165" i="143"/>
  <c r="F166" i="143"/>
  <c r="F167" i="143"/>
  <c r="F168" i="143"/>
  <c r="F169" i="143"/>
  <c r="F161" i="143"/>
  <c r="O143" i="143"/>
  <c r="O142" i="143"/>
  <c r="O141" i="143"/>
  <c r="O140" i="143"/>
  <c r="O139" i="143"/>
  <c r="O138" i="143"/>
  <c r="O137" i="143"/>
  <c r="O136" i="143"/>
  <c r="O135" i="143"/>
  <c r="O153" i="143"/>
  <c r="O152" i="143"/>
  <c r="O151" i="143"/>
  <c r="O150" i="143"/>
  <c r="O149" i="143"/>
  <c r="O148" i="143"/>
  <c r="O147" i="143"/>
  <c r="O146" i="143"/>
  <c r="O145" i="143"/>
  <c r="I153" i="143"/>
  <c r="I152" i="143"/>
  <c r="I151" i="143"/>
  <c r="I150" i="143"/>
  <c r="I149" i="143"/>
  <c r="I148" i="143"/>
  <c r="I147" i="143"/>
  <c r="I146" i="143"/>
  <c r="I145" i="143"/>
  <c r="I136" i="143"/>
  <c r="I137" i="143"/>
  <c r="I138" i="143"/>
  <c r="I139" i="143"/>
  <c r="I140" i="143"/>
  <c r="I141" i="143"/>
  <c r="I142" i="143"/>
  <c r="I143" i="143"/>
  <c r="I135" i="143"/>
  <c r="L143" i="143"/>
  <c r="L142" i="143"/>
  <c r="L141" i="143"/>
  <c r="L140" i="143"/>
  <c r="L139" i="143"/>
  <c r="L138" i="143"/>
  <c r="L137" i="143"/>
  <c r="L136" i="143"/>
  <c r="L135" i="143"/>
  <c r="R143" i="143"/>
  <c r="R142" i="143"/>
  <c r="R141" i="143"/>
  <c r="R140" i="143"/>
  <c r="R139" i="143"/>
  <c r="R138" i="143"/>
  <c r="R137" i="143"/>
  <c r="R136" i="143"/>
  <c r="R135" i="143"/>
  <c r="R153" i="143"/>
  <c r="R152" i="143"/>
  <c r="R151" i="143"/>
  <c r="R150" i="143"/>
  <c r="R149" i="143"/>
  <c r="R148" i="143"/>
  <c r="R147" i="143"/>
  <c r="R146" i="143"/>
  <c r="R145" i="143"/>
  <c r="L153" i="143"/>
  <c r="L152" i="143"/>
  <c r="L151" i="143"/>
  <c r="L150" i="143"/>
  <c r="L149" i="143"/>
  <c r="L148" i="143"/>
  <c r="L147" i="143"/>
  <c r="L146" i="143"/>
  <c r="L145" i="143"/>
  <c r="F153" i="143"/>
  <c r="F152" i="143"/>
  <c r="F151" i="143"/>
  <c r="F150" i="143"/>
  <c r="F149" i="143"/>
  <c r="F148" i="143"/>
  <c r="F147" i="143"/>
  <c r="F146" i="143"/>
  <c r="F145" i="143"/>
  <c r="F136" i="143"/>
  <c r="F137" i="143"/>
  <c r="F138" i="143"/>
  <c r="F139" i="143"/>
  <c r="F140" i="143"/>
  <c r="F141" i="143"/>
  <c r="F142" i="143"/>
  <c r="F143" i="143"/>
  <c r="F135" i="143"/>
  <c r="O116" i="143"/>
  <c r="O115" i="143"/>
  <c r="O114" i="143"/>
  <c r="O113" i="143"/>
  <c r="O112" i="143"/>
  <c r="O111" i="143"/>
  <c r="O110" i="143"/>
  <c r="O109" i="143"/>
  <c r="O108" i="143"/>
  <c r="O126" i="143"/>
  <c r="O125" i="143"/>
  <c r="O124" i="143"/>
  <c r="O123" i="143"/>
  <c r="O122" i="143"/>
  <c r="O121" i="143"/>
  <c r="O120" i="143"/>
  <c r="O119" i="143"/>
  <c r="O118" i="143"/>
  <c r="I126" i="143"/>
  <c r="I125" i="143"/>
  <c r="I124" i="143"/>
  <c r="I123" i="143"/>
  <c r="I122" i="143"/>
  <c r="I121" i="143"/>
  <c r="I120" i="143"/>
  <c r="I119" i="143"/>
  <c r="I118" i="143"/>
  <c r="I109" i="143"/>
  <c r="I110" i="143"/>
  <c r="I111" i="143"/>
  <c r="I112" i="143"/>
  <c r="I113" i="143"/>
  <c r="I114" i="143"/>
  <c r="I115" i="143"/>
  <c r="I116" i="143"/>
  <c r="I108" i="143"/>
  <c r="R126" i="143"/>
  <c r="R125" i="143"/>
  <c r="R124" i="143"/>
  <c r="R123" i="143"/>
  <c r="R122" i="143"/>
  <c r="R121" i="143"/>
  <c r="R120" i="143"/>
  <c r="R119" i="143"/>
  <c r="R118" i="143"/>
  <c r="R116" i="143"/>
  <c r="R115" i="143"/>
  <c r="R114" i="143"/>
  <c r="R113" i="143"/>
  <c r="R112" i="143"/>
  <c r="R111" i="143"/>
  <c r="R110" i="143"/>
  <c r="R109" i="143"/>
  <c r="R108" i="143"/>
  <c r="L116" i="143"/>
  <c r="L115" i="143"/>
  <c r="L114" i="143"/>
  <c r="L113" i="143"/>
  <c r="L112" i="143"/>
  <c r="L111" i="143"/>
  <c r="L110" i="143"/>
  <c r="L109" i="143"/>
  <c r="L108" i="143"/>
  <c r="L126" i="143"/>
  <c r="L125" i="143"/>
  <c r="L124" i="143"/>
  <c r="L123" i="143"/>
  <c r="L122" i="143"/>
  <c r="L121" i="143"/>
  <c r="L120" i="143"/>
  <c r="L119" i="143"/>
  <c r="L118" i="143"/>
  <c r="F126" i="143"/>
  <c r="F125" i="143"/>
  <c r="F124" i="143"/>
  <c r="F123" i="143"/>
  <c r="F122" i="143"/>
  <c r="F121" i="143"/>
  <c r="F120" i="143"/>
  <c r="F119" i="143"/>
  <c r="F118" i="143"/>
  <c r="F109" i="143"/>
  <c r="F110" i="143"/>
  <c r="F111" i="143"/>
  <c r="F112" i="143"/>
  <c r="F113" i="143"/>
  <c r="F114" i="143"/>
  <c r="F115" i="143"/>
  <c r="F116" i="143"/>
  <c r="F108" i="143"/>
  <c r="I98" i="143"/>
  <c r="I97" i="143"/>
  <c r="I96" i="143"/>
  <c r="I95" i="143"/>
  <c r="I94" i="143"/>
  <c r="I93" i="143"/>
  <c r="I92" i="143"/>
  <c r="I91" i="143"/>
  <c r="I90" i="143"/>
  <c r="I81" i="143"/>
  <c r="I82" i="143"/>
  <c r="I83" i="143"/>
  <c r="I84" i="143"/>
  <c r="I85" i="143"/>
  <c r="I86" i="143"/>
  <c r="I87" i="143"/>
  <c r="I88" i="143"/>
  <c r="I80" i="143"/>
  <c r="F98" i="143"/>
  <c r="F97" i="143"/>
  <c r="F96" i="143"/>
  <c r="F95" i="143"/>
  <c r="F94" i="143"/>
  <c r="F93" i="143"/>
  <c r="F92" i="143"/>
  <c r="F91" i="143"/>
  <c r="F90" i="143"/>
  <c r="F81" i="143"/>
  <c r="F82" i="143"/>
  <c r="F83" i="143"/>
  <c r="F84" i="143"/>
  <c r="F85" i="143"/>
  <c r="F86" i="143"/>
  <c r="F87" i="143"/>
  <c r="F88" i="143"/>
  <c r="F80" i="143"/>
  <c r="R72" i="143"/>
  <c r="R71" i="143"/>
  <c r="R70" i="143"/>
  <c r="R69" i="143"/>
  <c r="R68" i="143"/>
  <c r="R67" i="143"/>
  <c r="R66" i="143"/>
  <c r="R65" i="143"/>
  <c r="R64" i="143"/>
  <c r="R62" i="143"/>
  <c r="R61" i="143"/>
  <c r="R60" i="143"/>
  <c r="R59" i="143"/>
  <c r="R58" i="143"/>
  <c r="R57" i="143"/>
  <c r="R56" i="143"/>
  <c r="R55" i="143"/>
  <c r="R54" i="143"/>
  <c r="O72" i="143"/>
  <c r="O71" i="143"/>
  <c r="O70" i="143"/>
  <c r="O69" i="143"/>
  <c r="O68" i="143"/>
  <c r="O67" i="143"/>
  <c r="O66" i="143"/>
  <c r="O65" i="143"/>
  <c r="O64" i="143"/>
  <c r="O62" i="143"/>
  <c r="O61" i="143"/>
  <c r="O60" i="143"/>
  <c r="O59" i="143"/>
  <c r="O58" i="143"/>
  <c r="O57" i="143"/>
  <c r="O56" i="143"/>
  <c r="O55" i="143"/>
  <c r="O54" i="143"/>
  <c r="L72" i="143"/>
  <c r="L71" i="143"/>
  <c r="L70" i="143"/>
  <c r="L69" i="143"/>
  <c r="L68" i="143"/>
  <c r="L67" i="143"/>
  <c r="L66" i="143"/>
  <c r="L65" i="143"/>
  <c r="L64" i="143"/>
  <c r="L62" i="143"/>
  <c r="L61" i="143"/>
  <c r="L60" i="143"/>
  <c r="L59" i="143"/>
  <c r="L58" i="143"/>
  <c r="L57" i="143"/>
  <c r="L56" i="143"/>
  <c r="L55" i="143"/>
  <c r="L54" i="143"/>
  <c r="I72" i="143"/>
  <c r="I71" i="143"/>
  <c r="I70" i="143"/>
  <c r="I69" i="143"/>
  <c r="I68" i="143"/>
  <c r="I67" i="143"/>
  <c r="I66" i="143"/>
  <c r="I65" i="143"/>
  <c r="I64" i="143"/>
  <c r="I55" i="143"/>
  <c r="I56" i="143"/>
  <c r="I57" i="143"/>
  <c r="I58" i="143"/>
  <c r="I59" i="143"/>
  <c r="I60" i="143"/>
  <c r="I61" i="143"/>
  <c r="I62" i="143"/>
  <c r="I54" i="143"/>
  <c r="F72" i="143"/>
  <c r="F71" i="143"/>
  <c r="F70" i="143"/>
  <c r="F69" i="143"/>
  <c r="F68" i="143"/>
  <c r="F67" i="143"/>
  <c r="F66" i="143"/>
  <c r="F65" i="143"/>
  <c r="F64" i="143"/>
  <c r="F55" i="143"/>
  <c r="F56" i="143"/>
  <c r="F57" i="143"/>
  <c r="F58" i="143"/>
  <c r="F59" i="143"/>
  <c r="F60" i="143"/>
  <c r="F61" i="143"/>
  <c r="F62" i="143"/>
  <c r="F54" i="143"/>
  <c r="R44" i="143"/>
  <c r="R43" i="143"/>
  <c r="R42" i="143"/>
  <c r="R41" i="143"/>
  <c r="R40" i="143"/>
  <c r="R39" i="143"/>
  <c r="R38" i="143"/>
  <c r="R37" i="143"/>
  <c r="R36" i="143"/>
  <c r="R34" i="143"/>
  <c r="R33" i="143"/>
  <c r="R32" i="143"/>
  <c r="R31" i="143"/>
  <c r="R30" i="143"/>
  <c r="R29" i="143"/>
  <c r="R28" i="143"/>
  <c r="R27" i="143"/>
  <c r="R26" i="143"/>
  <c r="O44" i="143"/>
  <c r="O43" i="143"/>
  <c r="O42" i="143"/>
  <c r="O41" i="143"/>
  <c r="O40" i="143"/>
  <c r="O39" i="143"/>
  <c r="O38" i="143"/>
  <c r="O37" i="143"/>
  <c r="O36" i="143"/>
  <c r="O34" i="143"/>
  <c r="O33" i="143"/>
  <c r="O32" i="143"/>
  <c r="O31" i="143"/>
  <c r="O30" i="143"/>
  <c r="O29" i="143"/>
  <c r="O28" i="143"/>
  <c r="O27" i="143"/>
  <c r="O26" i="143"/>
  <c r="L44" i="143"/>
  <c r="L43" i="143"/>
  <c r="L42" i="143"/>
  <c r="L41" i="143"/>
  <c r="L40" i="143"/>
  <c r="L39" i="143"/>
  <c r="L38" i="143"/>
  <c r="L37" i="143"/>
  <c r="L36" i="143"/>
  <c r="L34" i="143"/>
  <c r="L33" i="143"/>
  <c r="L32" i="143"/>
  <c r="L31" i="143"/>
  <c r="L30" i="143"/>
  <c r="L29" i="143"/>
  <c r="L28" i="143"/>
  <c r="L27" i="143"/>
  <c r="L26" i="143"/>
  <c r="I44" i="143"/>
  <c r="I43" i="143"/>
  <c r="I42" i="143"/>
  <c r="I41" i="143"/>
  <c r="I40" i="143"/>
  <c r="I39" i="143"/>
  <c r="I38" i="143"/>
  <c r="I37" i="143"/>
  <c r="I36" i="143"/>
  <c r="I27" i="143"/>
  <c r="I28" i="143"/>
  <c r="I29" i="143"/>
  <c r="I30" i="143"/>
  <c r="I31" i="143"/>
  <c r="I32" i="143"/>
  <c r="I33" i="143"/>
  <c r="I34" i="143"/>
  <c r="I26" i="143"/>
  <c r="F26" i="143"/>
  <c r="F44" i="143"/>
  <c r="F43" i="143"/>
  <c r="F42" i="143"/>
  <c r="F41" i="143"/>
  <c r="F40" i="143"/>
  <c r="F39" i="143"/>
  <c r="F38" i="143"/>
  <c r="F37" i="143"/>
  <c r="F36" i="143"/>
  <c r="F27" i="143"/>
  <c r="F28" i="143"/>
  <c r="F29" i="143"/>
  <c r="F30" i="143"/>
  <c r="F31" i="143"/>
  <c r="F32" i="143"/>
  <c r="F33" i="143"/>
  <c r="F34" i="143"/>
  <c r="W51" i="143" l="1"/>
  <c r="W57" i="143" s="1"/>
  <c r="W53" i="143"/>
  <c r="W59" i="143" s="1"/>
  <c r="W55" i="143"/>
  <c r="W61" i="143" s="1"/>
  <c r="W52" i="143"/>
  <c r="W58" i="143" s="1"/>
  <c r="L234" i="143"/>
  <c r="R234" i="143"/>
  <c r="F234" i="143"/>
  <c r="I234" i="143"/>
  <c r="Q224" i="143"/>
  <c r="P224" i="143"/>
  <c r="N224" i="143"/>
  <c r="M224" i="143"/>
  <c r="K224" i="143"/>
  <c r="J224" i="143"/>
  <c r="H224" i="143"/>
  <c r="G224" i="143"/>
  <c r="E224" i="143"/>
  <c r="D224" i="143"/>
  <c r="R224" i="143"/>
  <c r="F224" i="143"/>
  <c r="L154" i="143"/>
  <c r="R154" i="143"/>
  <c r="F154" i="143"/>
  <c r="I154" i="143"/>
  <c r="Q144" i="143"/>
  <c r="P144" i="143"/>
  <c r="N144" i="143"/>
  <c r="M144" i="143"/>
  <c r="K144" i="143"/>
  <c r="J144" i="143"/>
  <c r="H144" i="143"/>
  <c r="G144" i="143"/>
  <c r="E144" i="143"/>
  <c r="D144" i="143"/>
  <c r="L144" i="143"/>
  <c r="R144" i="143"/>
  <c r="O144" i="143"/>
  <c r="I144" i="143"/>
  <c r="F144" i="143"/>
  <c r="L127" i="143"/>
  <c r="I127" i="143"/>
  <c r="Q117" i="143"/>
  <c r="P117" i="143"/>
  <c r="N117" i="143"/>
  <c r="M117" i="143"/>
  <c r="K117" i="143"/>
  <c r="J117" i="143"/>
  <c r="H117" i="143"/>
  <c r="G117" i="143"/>
  <c r="E117" i="143"/>
  <c r="D117" i="143"/>
  <c r="L117" i="143"/>
  <c r="O117" i="143"/>
  <c r="R117" i="143"/>
  <c r="F117" i="143"/>
  <c r="Q197" i="143"/>
  <c r="P197" i="143"/>
  <c r="N197" i="143"/>
  <c r="M197" i="143"/>
  <c r="K197" i="143"/>
  <c r="J197" i="143"/>
  <c r="H197" i="143"/>
  <c r="G197" i="143"/>
  <c r="E197" i="143"/>
  <c r="D197" i="143"/>
  <c r="Q170" i="143"/>
  <c r="P170" i="143"/>
  <c r="N170" i="143"/>
  <c r="M170" i="143"/>
  <c r="K170" i="143"/>
  <c r="J170" i="143"/>
  <c r="H170" i="143"/>
  <c r="H181" i="143" s="1"/>
  <c r="G170" i="143"/>
  <c r="E170" i="143"/>
  <c r="D170" i="143"/>
  <c r="D127" i="143"/>
  <c r="E127" i="143"/>
  <c r="G127" i="143"/>
  <c r="H127" i="143"/>
  <c r="J127" i="143"/>
  <c r="K127" i="143"/>
  <c r="M127" i="143"/>
  <c r="N127" i="143"/>
  <c r="P127" i="143"/>
  <c r="Q127" i="143"/>
  <c r="G99" i="143"/>
  <c r="E99" i="143"/>
  <c r="D99" i="143"/>
  <c r="C99" i="143"/>
  <c r="H89" i="143"/>
  <c r="G89" i="143"/>
  <c r="E89" i="143"/>
  <c r="D89" i="143"/>
  <c r="C89" i="143"/>
  <c r="Q73" i="143"/>
  <c r="P73" i="143"/>
  <c r="N73" i="143"/>
  <c r="M73" i="143"/>
  <c r="K73" i="143"/>
  <c r="J73" i="143"/>
  <c r="H73" i="143"/>
  <c r="G73" i="143"/>
  <c r="E73" i="143"/>
  <c r="D73" i="143"/>
  <c r="C73" i="143"/>
  <c r="Q63" i="143"/>
  <c r="P63" i="143"/>
  <c r="N63" i="143"/>
  <c r="M63" i="143"/>
  <c r="K63" i="143"/>
  <c r="J63" i="143"/>
  <c r="H63" i="143"/>
  <c r="G63" i="143"/>
  <c r="E63" i="143"/>
  <c r="D63" i="143"/>
  <c r="C63" i="143"/>
  <c r="Q45" i="143"/>
  <c r="P45" i="143"/>
  <c r="N45" i="143"/>
  <c r="M45" i="143"/>
  <c r="K45" i="143"/>
  <c r="J45" i="143"/>
  <c r="H45" i="143"/>
  <c r="G45" i="143"/>
  <c r="E45" i="143"/>
  <c r="D45" i="143"/>
  <c r="C45" i="143"/>
  <c r="Q35" i="143"/>
  <c r="P35" i="143"/>
  <c r="N35" i="143"/>
  <c r="M35" i="143"/>
  <c r="K35" i="143"/>
  <c r="J35" i="143"/>
  <c r="H35" i="143"/>
  <c r="G35" i="143"/>
  <c r="E35" i="143"/>
  <c r="D35" i="143"/>
  <c r="C35" i="143"/>
  <c r="P234" i="143"/>
  <c r="O234" i="143"/>
  <c r="N234" i="143"/>
  <c r="M234" i="143"/>
  <c r="K234" i="143"/>
  <c r="J234" i="143"/>
  <c r="H234" i="143"/>
  <c r="G234" i="143"/>
  <c r="E234" i="143"/>
  <c r="D234" i="143"/>
  <c r="C234" i="143"/>
  <c r="C224" i="143"/>
  <c r="Q207" i="143"/>
  <c r="P207" i="143"/>
  <c r="N207" i="143"/>
  <c r="M207" i="143"/>
  <c r="K207" i="143"/>
  <c r="J207" i="143"/>
  <c r="H207" i="143"/>
  <c r="G207" i="143"/>
  <c r="E207" i="143"/>
  <c r="D207" i="143"/>
  <c r="C207" i="143"/>
  <c r="C197" i="143"/>
  <c r="Q180" i="143"/>
  <c r="P180" i="143"/>
  <c r="N180" i="143"/>
  <c r="M180" i="143"/>
  <c r="K180" i="143"/>
  <c r="J180" i="143"/>
  <c r="G180" i="143"/>
  <c r="E180" i="143"/>
  <c r="D180" i="143"/>
  <c r="C180" i="143"/>
  <c r="C170" i="143"/>
  <c r="Q154" i="143"/>
  <c r="P154" i="143"/>
  <c r="O154" i="143"/>
  <c r="N154" i="143"/>
  <c r="M154" i="143"/>
  <c r="K154" i="143"/>
  <c r="J154" i="143"/>
  <c r="H154" i="143"/>
  <c r="G154" i="143"/>
  <c r="E154" i="143"/>
  <c r="D154" i="143"/>
  <c r="C154" i="143"/>
  <c r="C144" i="143"/>
  <c r="C127" i="143"/>
  <c r="C117" i="143"/>
  <c r="C18" i="143"/>
  <c r="W62" i="143" l="1"/>
  <c r="C46" i="143"/>
  <c r="C74" i="143"/>
  <c r="C100" i="143"/>
  <c r="G100" i="143"/>
  <c r="R197" i="143"/>
  <c r="O180" i="143"/>
  <c r="L197" i="143"/>
  <c r="I207" i="143"/>
  <c r="F197" i="143"/>
  <c r="O224" i="143"/>
  <c r="L224" i="143"/>
  <c r="L235" i="143" s="1"/>
  <c r="I224" i="143"/>
  <c r="I235" i="143" s="1"/>
  <c r="O197" i="143"/>
  <c r="I170" i="143"/>
  <c r="L180" i="143"/>
  <c r="I180" i="143"/>
  <c r="R180" i="143"/>
  <c r="F180" i="143"/>
  <c r="I197" i="143"/>
  <c r="O207" i="143"/>
  <c r="L207" i="143"/>
  <c r="F207" i="143"/>
  <c r="R207" i="143"/>
  <c r="R127" i="143"/>
  <c r="R128" i="143" s="1"/>
  <c r="O127" i="143"/>
  <c r="O128" i="143" s="1"/>
  <c r="I117" i="143"/>
  <c r="I128" i="143" s="1"/>
  <c r="F127" i="143"/>
  <c r="F128" i="143" s="1"/>
  <c r="R170" i="143"/>
  <c r="O170" i="143"/>
  <c r="L170" i="143"/>
  <c r="F170" i="143"/>
  <c r="H100" i="143"/>
  <c r="I89" i="143"/>
  <c r="D100" i="143"/>
  <c r="L45" i="143"/>
  <c r="R35" i="143"/>
  <c r="R45" i="143"/>
  <c r="O73" i="143"/>
  <c r="L35" i="143"/>
  <c r="I73" i="143"/>
  <c r="I35" i="143"/>
  <c r="I99" i="143"/>
  <c r="I45" i="143"/>
  <c r="F35" i="143"/>
  <c r="F99" i="143"/>
  <c r="E100" i="143"/>
  <c r="F89" i="143"/>
  <c r="O45" i="143"/>
  <c r="O35" i="143"/>
  <c r="F45" i="143"/>
  <c r="F73" i="143"/>
  <c r="L73" i="143"/>
  <c r="R73" i="143"/>
  <c r="P74" i="143"/>
  <c r="Q74" i="143"/>
  <c r="R63" i="143"/>
  <c r="N74" i="143"/>
  <c r="O63" i="143"/>
  <c r="M74" i="143"/>
  <c r="L63" i="143"/>
  <c r="J74" i="143"/>
  <c r="K74" i="143"/>
  <c r="H74" i="143"/>
  <c r="I63" i="143"/>
  <c r="G74" i="143"/>
  <c r="F63" i="143"/>
  <c r="D74" i="143"/>
  <c r="E74" i="143"/>
  <c r="G46" i="143"/>
  <c r="M46" i="143"/>
  <c r="H46" i="143"/>
  <c r="N46" i="143"/>
  <c r="D46" i="143"/>
  <c r="J46" i="143"/>
  <c r="P46" i="143"/>
  <c r="E46" i="143"/>
  <c r="K46" i="143"/>
  <c r="Q46" i="143"/>
  <c r="K128" i="143"/>
  <c r="G155" i="143"/>
  <c r="C208" i="143"/>
  <c r="D128" i="143"/>
  <c r="H128" i="143"/>
  <c r="L128" i="143"/>
  <c r="P128" i="143"/>
  <c r="D155" i="143"/>
  <c r="H155" i="143"/>
  <c r="L155" i="143"/>
  <c r="P155" i="143"/>
  <c r="C128" i="143"/>
  <c r="O155" i="143"/>
  <c r="E128" i="143"/>
  <c r="M128" i="143"/>
  <c r="Q128" i="143"/>
  <c r="E155" i="143"/>
  <c r="I155" i="143"/>
  <c r="M155" i="143"/>
  <c r="Q155" i="143"/>
  <c r="O9" i="143"/>
  <c r="G128" i="143"/>
  <c r="C155" i="143"/>
  <c r="K155" i="143"/>
  <c r="C181" i="143"/>
  <c r="C235" i="143"/>
  <c r="J128" i="143"/>
  <c r="N128" i="143"/>
  <c r="F155" i="143"/>
  <c r="J155" i="143"/>
  <c r="N155" i="143"/>
  <c r="R155" i="143"/>
  <c r="K208" i="143"/>
  <c r="D208" i="143"/>
  <c r="H208" i="143"/>
  <c r="P208" i="143"/>
  <c r="G208" i="143"/>
  <c r="E208" i="143"/>
  <c r="M208" i="143"/>
  <c r="Q208" i="143"/>
  <c r="J208" i="143"/>
  <c r="N208" i="143"/>
  <c r="K181" i="143"/>
  <c r="D181" i="143"/>
  <c r="P181" i="143"/>
  <c r="G181" i="143"/>
  <c r="E181" i="143"/>
  <c r="M181" i="143"/>
  <c r="Q181" i="143"/>
  <c r="J181" i="143"/>
  <c r="N181" i="143"/>
  <c r="O235" i="143"/>
  <c r="D235" i="143"/>
  <c r="H235" i="143"/>
  <c r="P235" i="143"/>
  <c r="K235" i="143"/>
  <c r="E235" i="143"/>
  <c r="M235" i="143"/>
  <c r="Q235" i="143"/>
  <c r="G235" i="143"/>
  <c r="F235" i="143"/>
  <c r="J235" i="143"/>
  <c r="N235" i="143"/>
  <c r="R235" i="143"/>
  <c r="C27" i="124"/>
  <c r="N24" i="131"/>
  <c r="M24" i="131"/>
  <c r="K24" i="131"/>
  <c r="J24" i="131"/>
  <c r="H24" i="131"/>
  <c r="G24" i="131"/>
  <c r="E24" i="131"/>
  <c r="D24" i="131"/>
  <c r="C24" i="131"/>
  <c r="O23" i="131"/>
  <c r="L23" i="131"/>
  <c r="I23" i="131"/>
  <c r="F23" i="131"/>
  <c r="O22" i="131"/>
  <c r="L22" i="131"/>
  <c r="I22" i="131"/>
  <c r="F22" i="131"/>
  <c r="O21" i="131"/>
  <c r="L21" i="131"/>
  <c r="I21" i="131"/>
  <c r="F21" i="131"/>
  <c r="O20" i="131"/>
  <c r="L20" i="131"/>
  <c r="I20" i="131"/>
  <c r="F20" i="131"/>
  <c r="O19" i="131"/>
  <c r="L19" i="131"/>
  <c r="I19" i="131"/>
  <c r="F19" i="131"/>
  <c r="O18" i="131"/>
  <c r="L18" i="131"/>
  <c r="I18" i="131"/>
  <c r="F18" i="131"/>
  <c r="O17" i="131"/>
  <c r="L17" i="131"/>
  <c r="I17" i="131"/>
  <c r="F17" i="131"/>
  <c r="O16" i="131"/>
  <c r="L16" i="131"/>
  <c r="I16" i="131"/>
  <c r="F16" i="131"/>
  <c r="O15" i="131"/>
  <c r="L15" i="131"/>
  <c r="I15" i="131"/>
  <c r="F15" i="131"/>
  <c r="N14" i="131"/>
  <c r="M14" i="131"/>
  <c r="K14" i="131"/>
  <c r="J14" i="131"/>
  <c r="H14" i="131"/>
  <c r="G14" i="131"/>
  <c r="E14" i="131"/>
  <c r="D14" i="131"/>
  <c r="C14" i="131"/>
  <c r="O13" i="131"/>
  <c r="L13" i="131"/>
  <c r="I13" i="131"/>
  <c r="F13" i="131"/>
  <c r="O12" i="131"/>
  <c r="L12" i="131"/>
  <c r="I12" i="131"/>
  <c r="F12" i="131"/>
  <c r="O11" i="131"/>
  <c r="L11" i="131"/>
  <c r="I11" i="131"/>
  <c r="F11" i="131"/>
  <c r="O10" i="131"/>
  <c r="L10" i="131"/>
  <c r="I10" i="131"/>
  <c r="F10" i="131"/>
  <c r="O9" i="131"/>
  <c r="L9" i="131"/>
  <c r="I9" i="131"/>
  <c r="F9" i="131"/>
  <c r="O8" i="131"/>
  <c r="L8" i="131"/>
  <c r="I8" i="131"/>
  <c r="F8" i="131"/>
  <c r="O7" i="131"/>
  <c r="L7" i="131"/>
  <c r="I7" i="131"/>
  <c r="F7" i="131"/>
  <c r="O6" i="131"/>
  <c r="L6" i="131"/>
  <c r="I6" i="131"/>
  <c r="F6" i="131"/>
  <c r="O5" i="131"/>
  <c r="L5" i="131"/>
  <c r="I5" i="131"/>
  <c r="F5" i="131"/>
  <c r="C25" i="131" l="1"/>
  <c r="R181" i="143"/>
  <c r="O181" i="143"/>
  <c r="R208" i="143"/>
  <c r="F208" i="143"/>
  <c r="L208" i="143"/>
  <c r="F181" i="143"/>
  <c r="I181" i="143"/>
  <c r="I208" i="143"/>
  <c r="L181" i="143"/>
  <c r="L18" i="143" s="1"/>
  <c r="O208" i="143"/>
  <c r="O18" i="143" s="1"/>
  <c r="I100" i="143"/>
  <c r="R46" i="143"/>
  <c r="F46" i="143"/>
  <c r="O74" i="143"/>
  <c r="F100" i="143"/>
  <c r="I74" i="143"/>
  <c r="I46" i="143"/>
  <c r="L46" i="143"/>
  <c r="L74" i="143"/>
  <c r="R74" i="143"/>
  <c r="F74" i="143"/>
  <c r="O46" i="143"/>
  <c r="R18" i="143"/>
  <c r="H18" i="143"/>
  <c r="Q18" i="143"/>
  <c r="N18" i="143"/>
  <c r="G18" i="143"/>
  <c r="D18" i="143"/>
  <c r="F9" i="143"/>
  <c r="I9" i="143"/>
  <c r="J18" i="143"/>
  <c r="M18" i="143"/>
  <c r="P18" i="143"/>
  <c r="K18" i="143"/>
  <c r="R9" i="143"/>
  <c r="E9" i="143"/>
  <c r="H9" i="143"/>
  <c r="L9" i="143"/>
  <c r="N9" i="143"/>
  <c r="Q9" i="143"/>
  <c r="D9" i="143"/>
  <c r="K9" i="143"/>
  <c r="J9" i="143"/>
  <c r="M9" i="143"/>
  <c r="P9" i="143"/>
  <c r="G9" i="143"/>
  <c r="E18" i="143"/>
  <c r="N25" i="131"/>
  <c r="M25" i="131"/>
  <c r="K25" i="131"/>
  <c r="J25" i="131"/>
  <c r="H25" i="131"/>
  <c r="I24" i="131"/>
  <c r="G25" i="131"/>
  <c r="E25" i="131"/>
  <c r="D25" i="131"/>
  <c r="O24" i="131"/>
  <c r="F24" i="131"/>
  <c r="L24" i="131"/>
  <c r="L14" i="131"/>
  <c r="O14" i="131"/>
  <c r="I14" i="131"/>
  <c r="F14" i="131"/>
  <c r="I25" i="131" l="1"/>
  <c r="I18" i="143"/>
  <c r="F18" i="143"/>
  <c r="F25" i="131"/>
  <c r="L25" i="131"/>
  <c r="O25" i="131"/>
  <c r="R6" i="130"/>
  <c r="Q6" i="130"/>
  <c r="P6" i="130"/>
  <c r="O6" i="130"/>
  <c r="N6" i="130"/>
  <c r="M6" i="130"/>
  <c r="L6" i="130"/>
  <c r="K6" i="130"/>
  <c r="J6" i="130"/>
  <c r="I6" i="130"/>
  <c r="H6" i="130"/>
  <c r="G6" i="130"/>
  <c r="F6" i="130"/>
  <c r="E6" i="130"/>
  <c r="D6" i="130"/>
  <c r="Q66" i="130"/>
  <c r="P66" i="130"/>
  <c r="N66" i="130"/>
  <c r="M66" i="130"/>
  <c r="K66" i="130"/>
  <c r="J66" i="130"/>
  <c r="H66" i="130"/>
  <c r="G66" i="130"/>
  <c r="E66" i="130"/>
  <c r="D66" i="130"/>
  <c r="C66" i="130"/>
  <c r="R65" i="130"/>
  <c r="O65" i="130"/>
  <c r="L65" i="130"/>
  <c r="I65" i="130"/>
  <c r="F65" i="130"/>
  <c r="R64" i="130"/>
  <c r="O64" i="130"/>
  <c r="L64" i="130"/>
  <c r="I64" i="130"/>
  <c r="F64" i="130"/>
  <c r="R63" i="130"/>
  <c r="O63" i="130"/>
  <c r="L63" i="130"/>
  <c r="I63" i="130"/>
  <c r="F63" i="130"/>
  <c r="R62" i="130"/>
  <c r="O62" i="130"/>
  <c r="L62" i="130"/>
  <c r="I62" i="130"/>
  <c r="F62" i="130"/>
  <c r="R61" i="130"/>
  <c r="O61" i="130"/>
  <c r="L61" i="130"/>
  <c r="I61" i="130"/>
  <c r="F61" i="130"/>
  <c r="R60" i="130"/>
  <c r="O60" i="130"/>
  <c r="L60" i="130"/>
  <c r="I60" i="130"/>
  <c r="F60" i="130"/>
  <c r="R59" i="130"/>
  <c r="O59" i="130"/>
  <c r="L59" i="130"/>
  <c r="I59" i="130"/>
  <c r="F59" i="130"/>
  <c r="R58" i="130"/>
  <c r="O58" i="130"/>
  <c r="L58" i="130"/>
  <c r="I58" i="130"/>
  <c r="F58" i="130"/>
  <c r="R57" i="130"/>
  <c r="O57" i="130"/>
  <c r="L57" i="130"/>
  <c r="I57" i="130"/>
  <c r="F57" i="130"/>
  <c r="Q56" i="130"/>
  <c r="P56" i="130"/>
  <c r="N56" i="130"/>
  <c r="M56" i="130"/>
  <c r="K56" i="130"/>
  <c r="J56" i="130"/>
  <c r="H56" i="130"/>
  <c r="G56" i="130"/>
  <c r="E56" i="130"/>
  <c r="D56" i="130"/>
  <c r="C56" i="130"/>
  <c r="R55" i="130"/>
  <c r="O55" i="130"/>
  <c r="L55" i="130"/>
  <c r="I55" i="130"/>
  <c r="F55" i="130"/>
  <c r="R54" i="130"/>
  <c r="O54" i="130"/>
  <c r="L54" i="130"/>
  <c r="I54" i="130"/>
  <c r="F54" i="130"/>
  <c r="R53" i="130"/>
  <c r="O53" i="130"/>
  <c r="L53" i="130"/>
  <c r="I53" i="130"/>
  <c r="F53" i="130"/>
  <c r="R52" i="130"/>
  <c r="O52" i="130"/>
  <c r="L52" i="130"/>
  <c r="I52" i="130"/>
  <c r="F52" i="130"/>
  <c r="R51" i="130"/>
  <c r="O51" i="130"/>
  <c r="L51" i="130"/>
  <c r="I51" i="130"/>
  <c r="F51" i="130"/>
  <c r="R50" i="130"/>
  <c r="O50" i="130"/>
  <c r="L50" i="130"/>
  <c r="I50" i="130"/>
  <c r="F50" i="130"/>
  <c r="R49" i="130"/>
  <c r="O49" i="130"/>
  <c r="L49" i="130"/>
  <c r="I49" i="130"/>
  <c r="F49" i="130"/>
  <c r="R48" i="130"/>
  <c r="O48" i="130"/>
  <c r="L48" i="130"/>
  <c r="I48" i="130"/>
  <c r="F48" i="130"/>
  <c r="R47" i="130"/>
  <c r="O47" i="130"/>
  <c r="L47" i="130"/>
  <c r="I47" i="130"/>
  <c r="F47" i="130"/>
  <c r="I66" i="130" l="1"/>
  <c r="C67" i="130"/>
  <c r="F66" i="130"/>
  <c r="H67" i="130"/>
  <c r="I56" i="130"/>
  <c r="G67" i="130"/>
  <c r="E67" i="130"/>
  <c r="F56" i="130"/>
  <c r="D67" i="130"/>
  <c r="O66" i="130"/>
  <c r="N67" i="130"/>
  <c r="O56" i="130"/>
  <c r="M67" i="130"/>
  <c r="R66" i="130"/>
  <c r="L66" i="130"/>
  <c r="Q67" i="130"/>
  <c r="R56" i="130"/>
  <c r="P67" i="130"/>
  <c r="K67" i="130"/>
  <c r="L56" i="130"/>
  <c r="J67" i="130"/>
  <c r="Q34" i="130"/>
  <c r="P34" i="130"/>
  <c r="N34" i="130"/>
  <c r="M34" i="130"/>
  <c r="K34" i="130"/>
  <c r="J34" i="130"/>
  <c r="H34" i="130"/>
  <c r="G34" i="130"/>
  <c r="E34" i="130"/>
  <c r="D34" i="130"/>
  <c r="C34" i="130"/>
  <c r="R33" i="130"/>
  <c r="O33" i="130"/>
  <c r="L33" i="130"/>
  <c r="I33" i="130"/>
  <c r="F33" i="130"/>
  <c r="R32" i="130"/>
  <c r="O32" i="130"/>
  <c r="L32" i="130"/>
  <c r="I32" i="130"/>
  <c r="F32" i="130"/>
  <c r="R31" i="130"/>
  <c r="O31" i="130"/>
  <c r="L31" i="130"/>
  <c r="I31" i="130"/>
  <c r="F31" i="130"/>
  <c r="R30" i="130"/>
  <c r="O30" i="130"/>
  <c r="L30" i="130"/>
  <c r="I30" i="130"/>
  <c r="F30" i="130"/>
  <c r="R29" i="130"/>
  <c r="O29" i="130"/>
  <c r="L29" i="130"/>
  <c r="I29" i="130"/>
  <c r="F29" i="130"/>
  <c r="R28" i="130"/>
  <c r="O28" i="130"/>
  <c r="L28" i="130"/>
  <c r="I28" i="130"/>
  <c r="F28" i="130"/>
  <c r="R27" i="130"/>
  <c r="O27" i="130"/>
  <c r="L27" i="130"/>
  <c r="I27" i="130"/>
  <c r="F27" i="130"/>
  <c r="R26" i="130"/>
  <c r="O26" i="130"/>
  <c r="L26" i="130"/>
  <c r="I26" i="130"/>
  <c r="F26" i="130"/>
  <c r="R25" i="130"/>
  <c r="O25" i="130"/>
  <c r="L25" i="130"/>
  <c r="I25" i="130"/>
  <c r="F25" i="130"/>
  <c r="Q24" i="130"/>
  <c r="P24" i="130"/>
  <c r="N24" i="130"/>
  <c r="M24" i="130"/>
  <c r="K24" i="130"/>
  <c r="J24" i="130"/>
  <c r="H24" i="130"/>
  <c r="G24" i="130"/>
  <c r="E24" i="130"/>
  <c r="D24" i="130"/>
  <c r="C24" i="130"/>
  <c r="R23" i="130"/>
  <c r="O23" i="130"/>
  <c r="L23" i="130"/>
  <c r="I23" i="130"/>
  <c r="F23" i="130"/>
  <c r="R22" i="130"/>
  <c r="O22" i="130"/>
  <c r="L22" i="130"/>
  <c r="I22" i="130"/>
  <c r="F22" i="130"/>
  <c r="R21" i="130"/>
  <c r="O21" i="130"/>
  <c r="L21" i="130"/>
  <c r="I21" i="130"/>
  <c r="F21" i="130"/>
  <c r="R20" i="130"/>
  <c r="O20" i="130"/>
  <c r="L20" i="130"/>
  <c r="I20" i="130"/>
  <c r="F20" i="130"/>
  <c r="R19" i="130"/>
  <c r="O19" i="130"/>
  <c r="L19" i="130"/>
  <c r="I19" i="130"/>
  <c r="F19" i="130"/>
  <c r="R18" i="130"/>
  <c r="O18" i="130"/>
  <c r="L18" i="130"/>
  <c r="I18" i="130"/>
  <c r="F18" i="130"/>
  <c r="R17" i="130"/>
  <c r="O17" i="130"/>
  <c r="L17" i="130"/>
  <c r="I17" i="130"/>
  <c r="F17" i="130"/>
  <c r="R16" i="130"/>
  <c r="O16" i="130"/>
  <c r="L16" i="130"/>
  <c r="I16" i="130"/>
  <c r="F16" i="130"/>
  <c r="R15" i="130"/>
  <c r="O15" i="130"/>
  <c r="L15" i="130"/>
  <c r="I15" i="130"/>
  <c r="F15" i="130"/>
  <c r="C14" i="2"/>
  <c r="D14" i="2"/>
  <c r="E14" i="2"/>
  <c r="F14" i="2"/>
  <c r="G14" i="2"/>
  <c r="H14" i="2"/>
  <c r="I14" i="2"/>
  <c r="J14" i="2"/>
  <c r="K14" i="2"/>
  <c r="L14" i="2"/>
  <c r="M14" i="2"/>
  <c r="N14" i="2"/>
  <c r="O14" i="2"/>
  <c r="P14" i="2"/>
  <c r="Q14" i="2"/>
  <c r="R14" i="2"/>
  <c r="C24" i="2"/>
  <c r="D24" i="2"/>
  <c r="E24" i="2"/>
  <c r="F24" i="2"/>
  <c r="G24" i="2"/>
  <c r="H24" i="2"/>
  <c r="I24" i="2"/>
  <c r="J24" i="2"/>
  <c r="K24" i="2"/>
  <c r="L24" i="2"/>
  <c r="M24" i="2"/>
  <c r="N24" i="2"/>
  <c r="O24" i="2"/>
  <c r="P24" i="2"/>
  <c r="Q24" i="2"/>
  <c r="R24" i="2"/>
  <c r="C25" i="2"/>
  <c r="D25" i="2"/>
  <c r="E25" i="2"/>
  <c r="F25" i="2"/>
  <c r="G25" i="2"/>
  <c r="H25" i="2"/>
  <c r="I25" i="2"/>
  <c r="J25" i="2"/>
  <c r="K25" i="2"/>
  <c r="L25" i="2"/>
  <c r="M25" i="2"/>
  <c r="N25" i="2"/>
  <c r="O25" i="2"/>
  <c r="P25" i="2"/>
  <c r="Q25" i="2"/>
  <c r="R25" i="2"/>
  <c r="C4" i="4"/>
  <c r="C5" i="4"/>
  <c r="C6" i="4"/>
  <c r="C7" i="4"/>
  <c r="C8" i="4"/>
  <c r="C33" i="23"/>
  <c r="C32" i="9"/>
  <c r="C5" i="32"/>
  <c r="C4" i="32"/>
  <c r="C7" i="32"/>
  <c r="C6" i="32"/>
  <c r="C27" i="32"/>
  <c r="C31" i="32"/>
  <c r="C27" i="43"/>
  <c r="C28" i="43"/>
  <c r="C4" i="52"/>
  <c r="C5" i="52"/>
  <c r="C6" i="52"/>
  <c r="C7" i="52"/>
  <c r="C8" i="52"/>
  <c r="C9" i="52"/>
  <c r="C26" i="52"/>
  <c r="H26" i="52" s="1"/>
  <c r="H27" i="52"/>
  <c r="H28" i="52"/>
  <c r="H29" i="52"/>
  <c r="H30" i="52"/>
  <c r="H31" i="52"/>
  <c r="C30" i="67"/>
  <c r="C8" i="77"/>
  <c r="C9" i="77"/>
  <c r="C7" i="77"/>
  <c r="C26" i="77"/>
  <c r="C32" i="77" s="1"/>
  <c r="C31" i="85"/>
  <c r="C7" i="94"/>
  <c r="C4" i="94"/>
  <c r="C5" i="94"/>
  <c r="C6" i="94"/>
  <c r="C8" i="94"/>
  <c r="C30" i="94"/>
  <c r="C8" i="109"/>
  <c r="C7" i="109"/>
  <c r="C6" i="109"/>
  <c r="C5" i="109"/>
  <c r="C4" i="109"/>
  <c r="C29" i="109"/>
  <c r="C29" i="127"/>
  <c r="C8" i="127"/>
  <c r="C7" i="127"/>
  <c r="C6" i="127"/>
  <c r="C5" i="127"/>
  <c r="C4" i="127"/>
  <c r="C24" i="124"/>
  <c r="C28" i="124" s="1"/>
  <c r="C14" i="10"/>
  <c r="C24" i="10"/>
  <c r="D14" i="10"/>
  <c r="E14" i="10"/>
  <c r="F14" i="10"/>
  <c r="G14" i="10"/>
  <c r="G24" i="10"/>
  <c r="H14" i="10"/>
  <c r="I14" i="10"/>
  <c r="J14" i="10"/>
  <c r="K14" i="10"/>
  <c r="K24" i="10"/>
  <c r="L14" i="10"/>
  <c r="M14" i="10"/>
  <c r="N14" i="10"/>
  <c r="O14" i="10"/>
  <c r="O24" i="10"/>
  <c r="D24" i="10"/>
  <c r="E24" i="10"/>
  <c r="F24" i="10"/>
  <c r="H24" i="10"/>
  <c r="I24" i="10"/>
  <c r="J24" i="10"/>
  <c r="L24" i="10"/>
  <c r="M24" i="10"/>
  <c r="N24" i="10"/>
  <c r="C14" i="13"/>
  <c r="D14" i="13"/>
  <c r="E14" i="13"/>
  <c r="F14" i="13"/>
  <c r="F24" i="13"/>
  <c r="G14" i="13"/>
  <c r="H14" i="13"/>
  <c r="I14" i="13"/>
  <c r="J14" i="13"/>
  <c r="J24" i="13"/>
  <c r="K14" i="13"/>
  <c r="L14" i="13"/>
  <c r="M14" i="13"/>
  <c r="N14" i="13"/>
  <c r="N24" i="13"/>
  <c r="O14" i="13"/>
  <c r="C24" i="13"/>
  <c r="C25" i="13" s="1"/>
  <c r="D24" i="13"/>
  <c r="D25" i="13" s="1"/>
  <c r="E24" i="13"/>
  <c r="E25" i="13" s="1"/>
  <c r="G24" i="13"/>
  <c r="H24" i="13"/>
  <c r="I24" i="13"/>
  <c r="K24" i="13"/>
  <c r="L24" i="13"/>
  <c r="M24" i="13"/>
  <c r="O24" i="13"/>
  <c r="C14" i="11"/>
  <c r="D14" i="11"/>
  <c r="D24" i="11"/>
  <c r="E14" i="11"/>
  <c r="F14" i="11"/>
  <c r="G14" i="11"/>
  <c r="H14" i="11"/>
  <c r="H24" i="11"/>
  <c r="I14" i="11"/>
  <c r="J14" i="11"/>
  <c r="K14" i="11"/>
  <c r="L14" i="11"/>
  <c r="L24" i="11"/>
  <c r="M14" i="11"/>
  <c r="N14" i="11"/>
  <c r="O14" i="11"/>
  <c r="C24" i="11"/>
  <c r="C25" i="11" s="1"/>
  <c r="E24" i="11"/>
  <c r="F24" i="11"/>
  <c r="G24" i="11"/>
  <c r="I24" i="11"/>
  <c r="J24" i="11"/>
  <c r="K24" i="11"/>
  <c r="M24" i="11"/>
  <c r="N24" i="11"/>
  <c r="O24" i="11"/>
  <c r="C14" i="12"/>
  <c r="D14" i="12"/>
  <c r="E14" i="12"/>
  <c r="E24" i="12"/>
  <c r="F14" i="12"/>
  <c r="G14" i="12"/>
  <c r="H14" i="12"/>
  <c r="I14" i="12"/>
  <c r="I24" i="12"/>
  <c r="J14" i="12"/>
  <c r="K14" i="12"/>
  <c r="L14" i="12"/>
  <c r="M14" i="12"/>
  <c r="M24" i="12"/>
  <c r="N14" i="12"/>
  <c r="O14" i="12"/>
  <c r="C24" i="12"/>
  <c r="C25" i="12" s="1"/>
  <c r="D24" i="12"/>
  <c r="F24" i="12"/>
  <c r="G24" i="12"/>
  <c r="H24" i="12"/>
  <c r="J24" i="12"/>
  <c r="K24" i="12"/>
  <c r="K25" i="12" s="1"/>
  <c r="L24" i="12"/>
  <c r="L25" i="12" s="1"/>
  <c r="N24" i="12"/>
  <c r="O24" i="12"/>
  <c r="F5" i="66"/>
  <c r="I5" i="66"/>
  <c r="I6" i="66"/>
  <c r="I7" i="66"/>
  <c r="I8" i="66"/>
  <c r="I9" i="66"/>
  <c r="I10" i="66"/>
  <c r="I11" i="66"/>
  <c r="I12" i="66"/>
  <c r="I13" i="66"/>
  <c r="L5" i="66"/>
  <c r="O5" i="66"/>
  <c r="O6" i="66"/>
  <c r="O7" i="66"/>
  <c r="O8" i="66"/>
  <c r="O9" i="66"/>
  <c r="O10" i="66"/>
  <c r="O11" i="66"/>
  <c r="O12" i="66"/>
  <c r="O13" i="66"/>
  <c r="F6" i="66"/>
  <c r="L6" i="66"/>
  <c r="F7" i="66"/>
  <c r="L7" i="66"/>
  <c r="F8" i="66"/>
  <c r="L8" i="66"/>
  <c r="F9" i="66"/>
  <c r="L9" i="66"/>
  <c r="F10" i="66"/>
  <c r="L10" i="66"/>
  <c r="F11" i="66"/>
  <c r="L11" i="66"/>
  <c r="F12" i="66"/>
  <c r="L12" i="66"/>
  <c r="F13" i="66"/>
  <c r="L13" i="66"/>
  <c r="C14" i="66"/>
  <c r="D14" i="66"/>
  <c r="E14" i="66"/>
  <c r="G14" i="66"/>
  <c r="H14" i="66"/>
  <c r="J14" i="66"/>
  <c r="K14" i="66"/>
  <c r="M14" i="66"/>
  <c r="N14" i="66"/>
  <c r="F15" i="66"/>
  <c r="I15" i="66"/>
  <c r="L15" i="66"/>
  <c r="O15" i="66"/>
  <c r="F16" i="66"/>
  <c r="I16" i="66"/>
  <c r="L16" i="66"/>
  <c r="O16" i="66"/>
  <c r="F17" i="66"/>
  <c r="I17" i="66"/>
  <c r="L17" i="66"/>
  <c r="O17" i="66"/>
  <c r="F18" i="66"/>
  <c r="I18" i="66"/>
  <c r="L18" i="66"/>
  <c r="O18" i="66"/>
  <c r="F19" i="66"/>
  <c r="I19" i="66"/>
  <c r="L19" i="66"/>
  <c r="O19" i="66"/>
  <c r="F20" i="66"/>
  <c r="I20" i="66"/>
  <c r="L20" i="66"/>
  <c r="O20" i="66"/>
  <c r="F21" i="66"/>
  <c r="I21" i="66"/>
  <c r="L21" i="66"/>
  <c r="O21" i="66"/>
  <c r="F22" i="66"/>
  <c r="I22" i="66"/>
  <c r="L22" i="66"/>
  <c r="O22" i="66"/>
  <c r="F23" i="66"/>
  <c r="I23" i="66"/>
  <c r="L23" i="66"/>
  <c r="O23" i="66"/>
  <c r="C24" i="66"/>
  <c r="D24" i="66"/>
  <c r="E24" i="66"/>
  <c r="G24" i="66"/>
  <c r="H24" i="66"/>
  <c r="J24" i="66"/>
  <c r="K24" i="66"/>
  <c r="M24" i="66"/>
  <c r="N24" i="66"/>
  <c r="F5" i="49"/>
  <c r="I5" i="49"/>
  <c r="L5" i="49"/>
  <c r="O5" i="49"/>
  <c r="R5" i="49"/>
  <c r="F6" i="49"/>
  <c r="I6" i="49"/>
  <c r="L6" i="49"/>
  <c r="O6" i="49"/>
  <c r="R6" i="49"/>
  <c r="F7" i="49"/>
  <c r="I7" i="49"/>
  <c r="L7" i="49"/>
  <c r="O7" i="49"/>
  <c r="R7" i="49"/>
  <c r="F8" i="49"/>
  <c r="I8" i="49"/>
  <c r="L8" i="49"/>
  <c r="O8" i="49"/>
  <c r="R8" i="49"/>
  <c r="F9" i="49"/>
  <c r="I9" i="49"/>
  <c r="L9" i="49"/>
  <c r="O9" i="49"/>
  <c r="R9" i="49"/>
  <c r="F10" i="49"/>
  <c r="I10" i="49"/>
  <c r="L10" i="49"/>
  <c r="O10" i="49"/>
  <c r="R10" i="49"/>
  <c r="F11" i="49"/>
  <c r="I11" i="49"/>
  <c r="L11" i="49"/>
  <c r="O11" i="49"/>
  <c r="R11" i="49"/>
  <c r="F12" i="49"/>
  <c r="I12" i="49"/>
  <c r="L12" i="49"/>
  <c r="O12" i="49"/>
  <c r="R12" i="49"/>
  <c r="F13" i="49"/>
  <c r="I13" i="49"/>
  <c r="L13" i="49"/>
  <c r="O13" i="49"/>
  <c r="R13" i="49"/>
  <c r="C14" i="49"/>
  <c r="D14" i="49"/>
  <c r="D24" i="49"/>
  <c r="E14" i="49"/>
  <c r="G14" i="49"/>
  <c r="H14" i="49"/>
  <c r="H24" i="49"/>
  <c r="J14" i="49"/>
  <c r="K14" i="49"/>
  <c r="M14" i="49"/>
  <c r="N14" i="49"/>
  <c r="P14" i="49"/>
  <c r="P24" i="49"/>
  <c r="Q14" i="49"/>
  <c r="F15" i="49"/>
  <c r="I15" i="49"/>
  <c r="L15" i="49"/>
  <c r="O15" i="49"/>
  <c r="R15" i="49"/>
  <c r="F16" i="49"/>
  <c r="I16" i="49"/>
  <c r="L16" i="49"/>
  <c r="O16" i="49"/>
  <c r="R16" i="49"/>
  <c r="F17" i="49"/>
  <c r="I17" i="49"/>
  <c r="L17" i="49"/>
  <c r="O17" i="49"/>
  <c r="R17" i="49"/>
  <c r="F18" i="49"/>
  <c r="I18" i="49"/>
  <c r="L18" i="49"/>
  <c r="O18" i="49"/>
  <c r="R18" i="49"/>
  <c r="F19" i="49"/>
  <c r="I19" i="49"/>
  <c r="L19" i="49"/>
  <c r="O19" i="49"/>
  <c r="R19" i="49"/>
  <c r="F20" i="49"/>
  <c r="I20" i="49"/>
  <c r="L20" i="49"/>
  <c r="O20" i="49"/>
  <c r="R20" i="49"/>
  <c r="F21" i="49"/>
  <c r="I21" i="49"/>
  <c r="L21" i="49"/>
  <c r="O21" i="49"/>
  <c r="R21" i="49"/>
  <c r="F22" i="49"/>
  <c r="I22" i="49"/>
  <c r="L22" i="49"/>
  <c r="O22" i="49"/>
  <c r="R22" i="49"/>
  <c r="F23" i="49"/>
  <c r="I23" i="49"/>
  <c r="L23" i="49"/>
  <c r="O23" i="49"/>
  <c r="R23" i="49"/>
  <c r="C24" i="49"/>
  <c r="C25" i="49" s="1"/>
  <c r="C31" i="50" s="1"/>
  <c r="E24" i="49"/>
  <c r="G24" i="49"/>
  <c r="J24" i="49"/>
  <c r="K24" i="49"/>
  <c r="K25" i="49" s="1"/>
  <c r="K31" i="50" s="1"/>
  <c r="M24" i="49"/>
  <c r="N24" i="49"/>
  <c r="Q24" i="49"/>
  <c r="D11" i="122"/>
  <c r="R18" i="122"/>
  <c r="Q18" i="122"/>
  <c r="P18" i="122"/>
  <c r="O18" i="122"/>
  <c r="N18" i="122"/>
  <c r="M18" i="122"/>
  <c r="L18" i="122"/>
  <c r="K18" i="122"/>
  <c r="J18" i="122"/>
  <c r="I18" i="122"/>
  <c r="H18" i="122"/>
  <c r="G18" i="122"/>
  <c r="F18" i="122"/>
  <c r="E18" i="122"/>
  <c r="D18" i="122"/>
  <c r="Q96" i="122"/>
  <c r="P96" i="122"/>
  <c r="N96" i="122"/>
  <c r="M96" i="122"/>
  <c r="K96" i="122"/>
  <c r="J96" i="122"/>
  <c r="H96" i="122"/>
  <c r="G96" i="122"/>
  <c r="E96" i="122"/>
  <c r="D96" i="122"/>
  <c r="C96" i="122"/>
  <c r="R95" i="122"/>
  <c r="O95" i="122"/>
  <c r="L95" i="122"/>
  <c r="I95" i="122"/>
  <c r="F95" i="122"/>
  <c r="R94" i="122"/>
  <c r="O94" i="122"/>
  <c r="L94" i="122"/>
  <c r="I94" i="122"/>
  <c r="F94" i="122"/>
  <c r="R93" i="122"/>
  <c r="O93" i="122"/>
  <c r="L93" i="122"/>
  <c r="I93" i="122"/>
  <c r="F93" i="122"/>
  <c r="R92" i="122"/>
  <c r="O92" i="122"/>
  <c r="L92" i="122"/>
  <c r="I92" i="122"/>
  <c r="F92" i="122"/>
  <c r="R91" i="122"/>
  <c r="O91" i="122"/>
  <c r="L91" i="122"/>
  <c r="I91" i="122"/>
  <c r="F91" i="122"/>
  <c r="R90" i="122"/>
  <c r="O90" i="122"/>
  <c r="L90" i="122"/>
  <c r="I90" i="122"/>
  <c r="F90" i="122"/>
  <c r="R89" i="122"/>
  <c r="O89" i="122"/>
  <c r="L89" i="122"/>
  <c r="I89" i="122"/>
  <c r="F89" i="122"/>
  <c r="R88" i="122"/>
  <c r="O88" i="122"/>
  <c r="L88" i="122"/>
  <c r="I88" i="122"/>
  <c r="F88" i="122"/>
  <c r="R87" i="122"/>
  <c r="O87" i="122"/>
  <c r="L87" i="122"/>
  <c r="I87" i="122"/>
  <c r="F87" i="122"/>
  <c r="Q86" i="122"/>
  <c r="P86" i="122"/>
  <c r="N86" i="122"/>
  <c r="M86" i="122"/>
  <c r="K86" i="122"/>
  <c r="K97" i="122" s="1"/>
  <c r="J86" i="122"/>
  <c r="H86" i="122"/>
  <c r="G86" i="122"/>
  <c r="E86" i="122"/>
  <c r="D86" i="122"/>
  <c r="C86" i="122"/>
  <c r="R85" i="122"/>
  <c r="O85" i="122"/>
  <c r="L85" i="122"/>
  <c r="I85" i="122"/>
  <c r="F85" i="122"/>
  <c r="O84" i="122"/>
  <c r="L84" i="122"/>
  <c r="F84" i="122"/>
  <c r="R83" i="122"/>
  <c r="O83" i="122"/>
  <c r="L83" i="122"/>
  <c r="I83" i="122"/>
  <c r="F83" i="122"/>
  <c r="R82" i="122"/>
  <c r="O82" i="122"/>
  <c r="L82" i="122"/>
  <c r="I82" i="122"/>
  <c r="F82" i="122"/>
  <c r="R81" i="122"/>
  <c r="O81" i="122"/>
  <c r="L81" i="122"/>
  <c r="I81" i="122"/>
  <c r="F81" i="122"/>
  <c r="R80" i="122"/>
  <c r="O80" i="122"/>
  <c r="L80" i="122"/>
  <c r="I80" i="122"/>
  <c r="F80" i="122"/>
  <c r="R79" i="122"/>
  <c r="O79" i="122"/>
  <c r="L79" i="122"/>
  <c r="I79" i="122"/>
  <c r="F79" i="122"/>
  <c r="R78" i="122"/>
  <c r="O78" i="122"/>
  <c r="L78" i="122"/>
  <c r="I78" i="122"/>
  <c r="F78" i="122"/>
  <c r="R77" i="122"/>
  <c r="O77" i="122"/>
  <c r="L77" i="122"/>
  <c r="I77" i="122"/>
  <c r="F77" i="122"/>
  <c r="Q70" i="122"/>
  <c r="P70" i="122"/>
  <c r="N70" i="122"/>
  <c r="M70" i="122"/>
  <c r="K70" i="122"/>
  <c r="J70" i="122"/>
  <c r="H70" i="122"/>
  <c r="G70" i="122"/>
  <c r="E70" i="122"/>
  <c r="D70" i="122"/>
  <c r="C70" i="122"/>
  <c r="R69" i="122"/>
  <c r="O69" i="122"/>
  <c r="L69" i="122"/>
  <c r="I69" i="122"/>
  <c r="F69" i="122"/>
  <c r="R68" i="122"/>
  <c r="O68" i="122"/>
  <c r="L68" i="122"/>
  <c r="I68" i="122"/>
  <c r="F68" i="122"/>
  <c r="R67" i="122"/>
  <c r="O67" i="122"/>
  <c r="L67" i="122"/>
  <c r="I67" i="122"/>
  <c r="F67" i="122"/>
  <c r="R66" i="122"/>
  <c r="O66" i="122"/>
  <c r="L66" i="122"/>
  <c r="I66" i="122"/>
  <c r="F66" i="122"/>
  <c r="R65" i="122"/>
  <c r="O65" i="122"/>
  <c r="L65" i="122"/>
  <c r="I65" i="122"/>
  <c r="F65" i="122"/>
  <c r="R64" i="122"/>
  <c r="O64" i="122"/>
  <c r="L64" i="122"/>
  <c r="I64" i="122"/>
  <c r="F64" i="122"/>
  <c r="R63" i="122"/>
  <c r="O63" i="122"/>
  <c r="L63" i="122"/>
  <c r="I63" i="122"/>
  <c r="F63" i="122"/>
  <c r="R62" i="122"/>
  <c r="O62" i="122"/>
  <c r="L62" i="122"/>
  <c r="I62" i="122"/>
  <c r="F62" i="122"/>
  <c r="R61" i="122"/>
  <c r="O61" i="122"/>
  <c r="L61" i="122"/>
  <c r="I61" i="122"/>
  <c r="F61" i="122"/>
  <c r="Q60" i="122"/>
  <c r="P60" i="122"/>
  <c r="N60" i="122"/>
  <c r="M60" i="122"/>
  <c r="K60" i="122"/>
  <c r="J60" i="122"/>
  <c r="H60" i="122"/>
  <c r="G60" i="122"/>
  <c r="E60" i="122"/>
  <c r="D60" i="122"/>
  <c r="C60" i="122"/>
  <c r="R59" i="122"/>
  <c r="O59" i="122"/>
  <c r="L59" i="122"/>
  <c r="I59" i="122"/>
  <c r="F59" i="122"/>
  <c r="R58" i="122"/>
  <c r="O58" i="122"/>
  <c r="L58" i="122"/>
  <c r="I58" i="122"/>
  <c r="F58" i="122"/>
  <c r="R57" i="122"/>
  <c r="O57" i="122"/>
  <c r="L57" i="122"/>
  <c r="I57" i="122"/>
  <c r="F57" i="122"/>
  <c r="R56" i="122"/>
  <c r="O56" i="122"/>
  <c r="L56" i="122"/>
  <c r="I56" i="122"/>
  <c r="F56" i="122"/>
  <c r="R55" i="122"/>
  <c r="O55" i="122"/>
  <c r="L55" i="122"/>
  <c r="I55" i="122"/>
  <c r="F55" i="122"/>
  <c r="R54" i="122"/>
  <c r="O54" i="122"/>
  <c r="L54" i="122"/>
  <c r="I54" i="122"/>
  <c r="F54" i="122"/>
  <c r="R53" i="122"/>
  <c r="O53" i="122"/>
  <c r="L53" i="122"/>
  <c r="I53" i="122"/>
  <c r="F53" i="122"/>
  <c r="R52" i="122"/>
  <c r="O52" i="122"/>
  <c r="L52" i="122"/>
  <c r="I52" i="122"/>
  <c r="F52" i="122"/>
  <c r="R51" i="122"/>
  <c r="O51" i="122"/>
  <c r="L51" i="122"/>
  <c r="I51" i="122"/>
  <c r="F51" i="122"/>
  <c r="Q44" i="122"/>
  <c r="P44" i="122"/>
  <c r="N44" i="122"/>
  <c r="M44" i="122"/>
  <c r="K44" i="122"/>
  <c r="J44" i="122"/>
  <c r="H44" i="122"/>
  <c r="G44" i="122"/>
  <c r="E44" i="122"/>
  <c r="D44" i="122"/>
  <c r="C44" i="122"/>
  <c r="R43" i="122"/>
  <c r="O43" i="122"/>
  <c r="L43" i="122"/>
  <c r="I43" i="122"/>
  <c r="F43" i="122"/>
  <c r="R42" i="122"/>
  <c r="O42" i="122"/>
  <c r="L42" i="122"/>
  <c r="I42" i="122"/>
  <c r="F42" i="122"/>
  <c r="R41" i="122"/>
  <c r="O41" i="122"/>
  <c r="L41" i="122"/>
  <c r="I41" i="122"/>
  <c r="F41" i="122"/>
  <c r="R40" i="122"/>
  <c r="O40" i="122"/>
  <c r="L40" i="122"/>
  <c r="I40" i="122"/>
  <c r="F40" i="122"/>
  <c r="R39" i="122"/>
  <c r="O39" i="122"/>
  <c r="L39" i="122"/>
  <c r="I39" i="122"/>
  <c r="F39" i="122"/>
  <c r="R38" i="122"/>
  <c r="O38" i="122"/>
  <c r="L38" i="122"/>
  <c r="I38" i="122"/>
  <c r="F38" i="122"/>
  <c r="R37" i="122"/>
  <c r="O37" i="122"/>
  <c r="L37" i="122"/>
  <c r="I37" i="122"/>
  <c r="F37" i="122"/>
  <c r="R36" i="122"/>
  <c r="O36" i="122"/>
  <c r="L36" i="122"/>
  <c r="I36" i="122"/>
  <c r="F36" i="122"/>
  <c r="R35" i="122"/>
  <c r="O35" i="122"/>
  <c r="L35" i="122"/>
  <c r="I35" i="122"/>
  <c r="F35" i="122"/>
  <c r="Q34" i="122"/>
  <c r="P34" i="122"/>
  <c r="N34" i="122"/>
  <c r="M34" i="122"/>
  <c r="K34" i="122"/>
  <c r="J34" i="122"/>
  <c r="H34" i="122"/>
  <c r="G34" i="122"/>
  <c r="G45" i="122" s="1"/>
  <c r="E34" i="122"/>
  <c r="D34" i="122"/>
  <c r="C34" i="122"/>
  <c r="R33" i="122"/>
  <c r="O33" i="122"/>
  <c r="L33" i="122"/>
  <c r="I33" i="122"/>
  <c r="F33" i="122"/>
  <c r="R32" i="122"/>
  <c r="O32" i="122"/>
  <c r="L32" i="122"/>
  <c r="I32" i="122"/>
  <c r="F32" i="122"/>
  <c r="R31" i="122"/>
  <c r="O31" i="122"/>
  <c r="L31" i="122"/>
  <c r="I31" i="122"/>
  <c r="F31" i="122"/>
  <c r="R30" i="122"/>
  <c r="O30" i="122"/>
  <c r="L30" i="122"/>
  <c r="I30" i="122"/>
  <c r="F30" i="122"/>
  <c r="R29" i="122"/>
  <c r="O29" i="122"/>
  <c r="L29" i="122"/>
  <c r="I29" i="122"/>
  <c r="F29" i="122"/>
  <c r="R28" i="122"/>
  <c r="O28" i="122"/>
  <c r="L28" i="122"/>
  <c r="I28" i="122"/>
  <c r="F28" i="122"/>
  <c r="R27" i="122"/>
  <c r="O27" i="122"/>
  <c r="L27" i="122"/>
  <c r="I27" i="122"/>
  <c r="F27" i="122"/>
  <c r="R26" i="122"/>
  <c r="O26" i="122"/>
  <c r="L26" i="122"/>
  <c r="I26" i="122"/>
  <c r="F26" i="122"/>
  <c r="R25" i="122"/>
  <c r="O25" i="122"/>
  <c r="L25" i="122"/>
  <c r="I25" i="122"/>
  <c r="F25" i="122"/>
  <c r="R8" i="122"/>
  <c r="Q8" i="122"/>
  <c r="P8" i="122"/>
  <c r="O8" i="122"/>
  <c r="N8" i="122"/>
  <c r="M8" i="122"/>
  <c r="L8" i="122"/>
  <c r="K8" i="122"/>
  <c r="J8" i="122"/>
  <c r="I8" i="122"/>
  <c r="H8" i="122"/>
  <c r="G8" i="122"/>
  <c r="F8" i="122"/>
  <c r="E8" i="122"/>
  <c r="D8" i="122"/>
  <c r="G71" i="122"/>
  <c r="Q45" i="122"/>
  <c r="J97" i="122"/>
  <c r="C14" i="29"/>
  <c r="D14" i="29"/>
  <c r="E14" i="29"/>
  <c r="F14" i="29"/>
  <c r="F24" i="29"/>
  <c r="G14" i="29"/>
  <c r="H14" i="29"/>
  <c r="I14" i="29"/>
  <c r="J14" i="29"/>
  <c r="J24" i="29"/>
  <c r="K14" i="29"/>
  <c r="L14" i="29"/>
  <c r="M14" i="29"/>
  <c r="N14" i="29"/>
  <c r="N24" i="29"/>
  <c r="O14" i="29"/>
  <c r="P14" i="29"/>
  <c r="P24" i="29"/>
  <c r="Q14" i="29"/>
  <c r="R14" i="29"/>
  <c r="R24" i="29"/>
  <c r="S14" i="29"/>
  <c r="T14" i="29"/>
  <c r="U14" i="29"/>
  <c r="C24" i="29"/>
  <c r="C25" i="29" s="1"/>
  <c r="D24" i="29"/>
  <c r="E24" i="29"/>
  <c r="E25" i="29" s="1"/>
  <c r="G24" i="29"/>
  <c r="H24" i="29"/>
  <c r="I24" i="29"/>
  <c r="K24" i="29"/>
  <c r="L24" i="29"/>
  <c r="M24" i="29"/>
  <c r="O24" i="29"/>
  <c r="Q24" i="29"/>
  <c r="Q25" i="29" s="1"/>
  <c r="S24" i="29"/>
  <c r="T24" i="29"/>
  <c r="U24" i="29"/>
  <c r="C40" i="29"/>
  <c r="D40" i="29"/>
  <c r="E40" i="29"/>
  <c r="F40" i="29"/>
  <c r="G40" i="29"/>
  <c r="H40" i="29"/>
  <c r="I40" i="29"/>
  <c r="J40" i="29"/>
  <c r="K40" i="29"/>
  <c r="L40" i="29"/>
  <c r="M40" i="29"/>
  <c r="N40" i="29"/>
  <c r="O40" i="29"/>
  <c r="P40" i="29"/>
  <c r="Q40" i="29"/>
  <c r="R40" i="29"/>
  <c r="S40" i="29"/>
  <c r="T40" i="29"/>
  <c r="U40" i="29"/>
  <c r="C14" i="28"/>
  <c r="C24" i="28"/>
  <c r="D14" i="28"/>
  <c r="E14" i="28"/>
  <c r="F14" i="28"/>
  <c r="G14" i="28"/>
  <c r="G24" i="28"/>
  <c r="H14" i="28"/>
  <c r="I14" i="28"/>
  <c r="J14" i="28"/>
  <c r="K14" i="28"/>
  <c r="K24" i="28"/>
  <c r="L14" i="28"/>
  <c r="M14" i="28"/>
  <c r="N14" i="28"/>
  <c r="O14" i="28"/>
  <c r="O24" i="28"/>
  <c r="P14" i="28"/>
  <c r="Q14" i="28"/>
  <c r="R14" i="28"/>
  <c r="S14" i="28"/>
  <c r="S24" i="28"/>
  <c r="T14" i="28"/>
  <c r="U14" i="28"/>
  <c r="D24" i="28"/>
  <c r="E24" i="28"/>
  <c r="F24" i="28"/>
  <c r="H24" i="28"/>
  <c r="I24" i="28"/>
  <c r="J24" i="28"/>
  <c r="L24" i="28"/>
  <c r="M24" i="28"/>
  <c r="N24" i="28"/>
  <c r="P24" i="28"/>
  <c r="P25" i="28" s="1"/>
  <c r="Q24" i="28"/>
  <c r="Q25" i="28" s="1"/>
  <c r="R24" i="28"/>
  <c r="R25" i="28" s="1"/>
  <c r="T24" i="28"/>
  <c r="U24" i="28"/>
  <c r="Q24" i="104"/>
  <c r="P24" i="104"/>
  <c r="N24" i="104"/>
  <c r="M24" i="104"/>
  <c r="K24" i="104"/>
  <c r="J24" i="104"/>
  <c r="H24" i="104"/>
  <c r="G24" i="104"/>
  <c r="E24" i="104"/>
  <c r="D24" i="104"/>
  <c r="C24" i="104"/>
  <c r="R23" i="104"/>
  <c r="O23" i="104"/>
  <c r="L23" i="104"/>
  <c r="I23" i="104"/>
  <c r="F23" i="104"/>
  <c r="R22" i="104"/>
  <c r="O22" i="104"/>
  <c r="L22" i="104"/>
  <c r="I22" i="104"/>
  <c r="F22" i="104"/>
  <c r="R21" i="104"/>
  <c r="O21" i="104"/>
  <c r="L21" i="104"/>
  <c r="I21" i="104"/>
  <c r="F21" i="104"/>
  <c r="R20" i="104"/>
  <c r="O20" i="104"/>
  <c r="L20" i="104"/>
  <c r="I20" i="104"/>
  <c r="F20" i="104"/>
  <c r="R19" i="104"/>
  <c r="O19" i="104"/>
  <c r="L19" i="104"/>
  <c r="I19" i="104"/>
  <c r="F19" i="104"/>
  <c r="R18" i="104"/>
  <c r="O18" i="104"/>
  <c r="L18" i="104"/>
  <c r="I18" i="104"/>
  <c r="F18" i="104"/>
  <c r="R17" i="104"/>
  <c r="O17" i="104"/>
  <c r="L17" i="104"/>
  <c r="I17" i="104"/>
  <c r="F17" i="104"/>
  <c r="R16" i="104"/>
  <c r="O16" i="104"/>
  <c r="L16" i="104"/>
  <c r="I16" i="104"/>
  <c r="F16" i="104"/>
  <c r="R15" i="104"/>
  <c r="O15" i="104"/>
  <c r="L15" i="104"/>
  <c r="I15" i="104"/>
  <c r="F15" i="104"/>
  <c r="Q14" i="104"/>
  <c r="P14" i="104"/>
  <c r="N14" i="104"/>
  <c r="N25" i="104" s="1"/>
  <c r="M14" i="104"/>
  <c r="K14" i="104"/>
  <c r="J14" i="104"/>
  <c r="J25" i="104" s="1"/>
  <c r="H14" i="104"/>
  <c r="H25" i="104" s="1"/>
  <c r="G14" i="104"/>
  <c r="G25" i="104" s="1"/>
  <c r="E14" i="104"/>
  <c r="D14" i="104"/>
  <c r="D25" i="104" s="1"/>
  <c r="C14" i="104"/>
  <c r="R13" i="104"/>
  <c r="O13" i="104"/>
  <c r="L13" i="104"/>
  <c r="I13" i="104"/>
  <c r="F13" i="104"/>
  <c r="R12" i="104"/>
  <c r="O12" i="104"/>
  <c r="L12" i="104"/>
  <c r="I12" i="104"/>
  <c r="F12" i="104"/>
  <c r="R11" i="104"/>
  <c r="O11" i="104"/>
  <c r="L11" i="104"/>
  <c r="I11" i="104"/>
  <c r="F11" i="104"/>
  <c r="R10" i="104"/>
  <c r="O10" i="104"/>
  <c r="L10" i="104"/>
  <c r="I10" i="104"/>
  <c r="F10" i="104"/>
  <c r="R9" i="104"/>
  <c r="O9" i="104"/>
  <c r="L9" i="104"/>
  <c r="I9" i="104"/>
  <c r="F9" i="104"/>
  <c r="R8" i="104"/>
  <c r="O8" i="104"/>
  <c r="L8" i="104"/>
  <c r="I8" i="104"/>
  <c r="F8" i="104"/>
  <c r="R7" i="104"/>
  <c r="O7" i="104"/>
  <c r="L7" i="104"/>
  <c r="I7" i="104"/>
  <c r="F7" i="104"/>
  <c r="R6" i="104"/>
  <c r="O6" i="104"/>
  <c r="L6" i="104"/>
  <c r="I6" i="104"/>
  <c r="F6" i="104"/>
  <c r="R5" i="104"/>
  <c r="O5" i="104"/>
  <c r="L5" i="104"/>
  <c r="I5" i="104"/>
  <c r="F5" i="104"/>
  <c r="K25" i="104"/>
  <c r="R32" i="105"/>
  <c r="Q32" i="105"/>
  <c r="P32" i="105"/>
  <c r="O32" i="105"/>
  <c r="N32" i="105"/>
  <c r="M32" i="105"/>
  <c r="L32" i="105"/>
  <c r="K32" i="105"/>
  <c r="J32" i="105"/>
  <c r="I32" i="105"/>
  <c r="H32" i="105"/>
  <c r="G32" i="105"/>
  <c r="F32" i="105"/>
  <c r="E32" i="105"/>
  <c r="D32" i="105"/>
  <c r="Q24" i="105"/>
  <c r="P24" i="105"/>
  <c r="N24" i="105"/>
  <c r="M24" i="105"/>
  <c r="K24" i="105"/>
  <c r="J24" i="105"/>
  <c r="H24" i="105"/>
  <c r="G24" i="105"/>
  <c r="E24" i="105"/>
  <c r="D24" i="105"/>
  <c r="C24" i="105"/>
  <c r="R23" i="105"/>
  <c r="O23" i="105"/>
  <c r="L23" i="105"/>
  <c r="I23" i="105"/>
  <c r="F23" i="105"/>
  <c r="R22" i="105"/>
  <c r="O22" i="105"/>
  <c r="L22" i="105"/>
  <c r="I22" i="105"/>
  <c r="F22" i="105"/>
  <c r="R21" i="105"/>
  <c r="O21" i="105"/>
  <c r="L21" i="105"/>
  <c r="I21" i="105"/>
  <c r="F21" i="105"/>
  <c r="R20" i="105"/>
  <c r="O20" i="105"/>
  <c r="L20" i="105"/>
  <c r="I20" i="105"/>
  <c r="F20" i="105"/>
  <c r="R19" i="105"/>
  <c r="O19" i="105"/>
  <c r="L19" i="105"/>
  <c r="I19" i="105"/>
  <c r="F19" i="105"/>
  <c r="R18" i="105"/>
  <c r="O18" i="105"/>
  <c r="L18" i="105"/>
  <c r="I18" i="105"/>
  <c r="F18" i="105"/>
  <c r="R17" i="105"/>
  <c r="O17" i="105"/>
  <c r="L17" i="105"/>
  <c r="I17" i="105"/>
  <c r="F17" i="105"/>
  <c r="R16" i="105"/>
  <c r="O16" i="105"/>
  <c r="L16" i="105"/>
  <c r="I16" i="105"/>
  <c r="F16" i="105"/>
  <c r="R15" i="105"/>
  <c r="O15" i="105"/>
  <c r="L15" i="105"/>
  <c r="I15" i="105"/>
  <c r="F15" i="105"/>
  <c r="Q14" i="105"/>
  <c r="Q25" i="105" s="1"/>
  <c r="P14" i="105"/>
  <c r="N14" i="105"/>
  <c r="M14" i="105"/>
  <c r="K14" i="105"/>
  <c r="K25" i="105" s="1"/>
  <c r="J14" i="105"/>
  <c r="H14" i="105"/>
  <c r="G14" i="105"/>
  <c r="E14" i="105"/>
  <c r="E25" i="105" s="1"/>
  <c r="D14" i="105"/>
  <c r="C14" i="105"/>
  <c r="R13" i="105"/>
  <c r="O13" i="105"/>
  <c r="L13" i="105"/>
  <c r="I13" i="105"/>
  <c r="F13" i="105"/>
  <c r="R12" i="105"/>
  <c r="O12" i="105"/>
  <c r="L12" i="105"/>
  <c r="I12" i="105"/>
  <c r="F12" i="105"/>
  <c r="R11" i="105"/>
  <c r="O11" i="105"/>
  <c r="L11" i="105"/>
  <c r="I11" i="105"/>
  <c r="F11" i="105"/>
  <c r="R10" i="105"/>
  <c r="O10" i="105"/>
  <c r="L10" i="105"/>
  <c r="I10" i="105"/>
  <c r="F10" i="105"/>
  <c r="R9" i="105"/>
  <c r="O9" i="105"/>
  <c r="L9" i="105"/>
  <c r="I9" i="105"/>
  <c r="F9" i="105"/>
  <c r="R8" i="105"/>
  <c r="O8" i="105"/>
  <c r="L8" i="105"/>
  <c r="I8" i="105"/>
  <c r="F8" i="105"/>
  <c r="R7" i="105"/>
  <c r="O7" i="105"/>
  <c r="L7" i="105"/>
  <c r="I7" i="105"/>
  <c r="F7" i="105"/>
  <c r="R6" i="105"/>
  <c r="O6" i="105"/>
  <c r="L6" i="105"/>
  <c r="I6" i="105"/>
  <c r="F6" i="105"/>
  <c r="R5" i="105"/>
  <c r="O5" i="105"/>
  <c r="L5" i="105"/>
  <c r="I5" i="105"/>
  <c r="F5" i="105"/>
  <c r="N24" i="95"/>
  <c r="M24" i="95"/>
  <c r="K24" i="95"/>
  <c r="J24" i="95"/>
  <c r="H24" i="95"/>
  <c r="G24" i="95"/>
  <c r="E24" i="95"/>
  <c r="D24" i="95"/>
  <c r="C24" i="95"/>
  <c r="O23" i="95"/>
  <c r="L23" i="95"/>
  <c r="I23" i="95"/>
  <c r="F23" i="95"/>
  <c r="O22" i="95"/>
  <c r="L22" i="95"/>
  <c r="I22" i="95"/>
  <c r="F22" i="95"/>
  <c r="O21" i="95"/>
  <c r="L21" i="95"/>
  <c r="I21" i="95"/>
  <c r="F21" i="95"/>
  <c r="O20" i="95"/>
  <c r="L20" i="95"/>
  <c r="I20" i="95"/>
  <c r="F20" i="95"/>
  <c r="O19" i="95"/>
  <c r="L19" i="95"/>
  <c r="I19" i="95"/>
  <c r="F19" i="95"/>
  <c r="O18" i="95"/>
  <c r="L18" i="95"/>
  <c r="I18" i="95"/>
  <c r="F18" i="95"/>
  <c r="O17" i="95"/>
  <c r="L17" i="95"/>
  <c r="I17" i="95"/>
  <c r="F17" i="95"/>
  <c r="O16" i="95"/>
  <c r="L16" i="95"/>
  <c r="I16" i="95"/>
  <c r="F16" i="95"/>
  <c r="O15" i="95"/>
  <c r="L15" i="95"/>
  <c r="I15" i="95"/>
  <c r="F15" i="95"/>
  <c r="N14" i="95"/>
  <c r="M14" i="95"/>
  <c r="K14" i="95"/>
  <c r="J14" i="95"/>
  <c r="H14" i="95"/>
  <c r="G14" i="95"/>
  <c r="E14" i="95"/>
  <c r="D14" i="95"/>
  <c r="C14" i="95"/>
  <c r="O13" i="95"/>
  <c r="L13" i="95"/>
  <c r="I13" i="95"/>
  <c r="F13" i="95"/>
  <c r="O12" i="95"/>
  <c r="L12" i="95"/>
  <c r="I12" i="95"/>
  <c r="F12" i="95"/>
  <c r="O11" i="95"/>
  <c r="L11" i="95"/>
  <c r="I11" i="95"/>
  <c r="F11" i="95"/>
  <c r="O10" i="95"/>
  <c r="L10" i="95"/>
  <c r="I10" i="95"/>
  <c r="F10" i="95"/>
  <c r="O9" i="95"/>
  <c r="L9" i="95"/>
  <c r="I9" i="95"/>
  <c r="F9" i="95"/>
  <c r="O8" i="95"/>
  <c r="L8" i="95"/>
  <c r="I8" i="95"/>
  <c r="F8" i="95"/>
  <c r="O7" i="95"/>
  <c r="L7" i="95"/>
  <c r="I7" i="95"/>
  <c r="F7" i="95"/>
  <c r="O6" i="95"/>
  <c r="L6" i="95"/>
  <c r="I6" i="95"/>
  <c r="F6" i="95"/>
  <c r="O5" i="95"/>
  <c r="L5" i="95"/>
  <c r="L14" i="95" s="1"/>
  <c r="I5" i="95"/>
  <c r="I14" i="95" s="1"/>
  <c r="F5" i="95"/>
  <c r="R77" i="121"/>
  <c r="R76" i="121"/>
  <c r="R75" i="121"/>
  <c r="R74" i="121"/>
  <c r="R73" i="121"/>
  <c r="R72" i="121"/>
  <c r="R71" i="121"/>
  <c r="R70" i="121"/>
  <c r="R69" i="121"/>
  <c r="C52" i="121"/>
  <c r="C26" i="121"/>
  <c r="Q88" i="121"/>
  <c r="P88" i="121"/>
  <c r="N88" i="121"/>
  <c r="M88" i="121"/>
  <c r="K88" i="121"/>
  <c r="J88" i="121"/>
  <c r="H88" i="121"/>
  <c r="H89" i="121" s="1"/>
  <c r="G88" i="121"/>
  <c r="E88" i="121"/>
  <c r="D88" i="121"/>
  <c r="C88" i="121"/>
  <c r="R87" i="121"/>
  <c r="O87" i="121"/>
  <c r="L87" i="121"/>
  <c r="I87" i="121"/>
  <c r="F87" i="121"/>
  <c r="R86" i="121"/>
  <c r="O86" i="121"/>
  <c r="L86" i="121"/>
  <c r="I86" i="121"/>
  <c r="F86" i="121"/>
  <c r="R85" i="121"/>
  <c r="O85" i="121"/>
  <c r="L85" i="121"/>
  <c r="I85" i="121"/>
  <c r="F85" i="121"/>
  <c r="R84" i="121"/>
  <c r="O84" i="121"/>
  <c r="L84" i="121"/>
  <c r="I84" i="121"/>
  <c r="F84" i="121"/>
  <c r="R83" i="121"/>
  <c r="O83" i="121"/>
  <c r="L83" i="121"/>
  <c r="I83" i="121"/>
  <c r="F83" i="121"/>
  <c r="R82" i="121"/>
  <c r="O82" i="121"/>
  <c r="L82" i="121"/>
  <c r="I82" i="121"/>
  <c r="F82" i="121"/>
  <c r="R81" i="121"/>
  <c r="O81" i="121"/>
  <c r="L81" i="121"/>
  <c r="I81" i="121"/>
  <c r="F81" i="121"/>
  <c r="R80" i="121"/>
  <c r="O80" i="121"/>
  <c r="L80" i="121"/>
  <c r="I80" i="121"/>
  <c r="F80" i="121"/>
  <c r="R79" i="121"/>
  <c r="O79" i="121"/>
  <c r="L79" i="121"/>
  <c r="I79" i="121"/>
  <c r="F79" i="121"/>
  <c r="Q78" i="121"/>
  <c r="P78" i="121"/>
  <c r="N78" i="121"/>
  <c r="M78" i="121"/>
  <c r="K78" i="121"/>
  <c r="J78" i="121"/>
  <c r="J89" i="121" s="1"/>
  <c r="H78" i="121"/>
  <c r="G78" i="121"/>
  <c r="E78" i="121"/>
  <c r="D78" i="121"/>
  <c r="C78" i="121"/>
  <c r="O77" i="121"/>
  <c r="L77" i="121"/>
  <c r="I77" i="121"/>
  <c r="F77" i="121"/>
  <c r="O76" i="121"/>
  <c r="L76" i="121"/>
  <c r="I76" i="121"/>
  <c r="F76" i="121"/>
  <c r="O75" i="121"/>
  <c r="L75" i="121"/>
  <c r="I75" i="121"/>
  <c r="F75" i="121"/>
  <c r="O74" i="121"/>
  <c r="L74" i="121"/>
  <c r="I74" i="121"/>
  <c r="F74" i="121"/>
  <c r="O73" i="121"/>
  <c r="L73" i="121"/>
  <c r="I73" i="121"/>
  <c r="F73" i="121"/>
  <c r="O72" i="121"/>
  <c r="L72" i="121"/>
  <c r="I72" i="121"/>
  <c r="F72" i="121"/>
  <c r="O71" i="121"/>
  <c r="L71" i="121"/>
  <c r="I71" i="121"/>
  <c r="F71" i="121"/>
  <c r="O70" i="121"/>
  <c r="L70" i="121"/>
  <c r="I70" i="121"/>
  <c r="F70" i="121"/>
  <c r="O69" i="121"/>
  <c r="O78" i="121" s="1"/>
  <c r="L69" i="121"/>
  <c r="L78" i="121" s="1"/>
  <c r="I69" i="121"/>
  <c r="F69" i="121"/>
  <c r="Q62" i="121"/>
  <c r="P62" i="121"/>
  <c r="N62" i="121"/>
  <c r="M62" i="121"/>
  <c r="K62" i="121"/>
  <c r="J62" i="121"/>
  <c r="H62" i="121"/>
  <c r="G62" i="121"/>
  <c r="E62" i="121"/>
  <c r="D62" i="121"/>
  <c r="C62" i="121"/>
  <c r="R61" i="121"/>
  <c r="O61" i="121"/>
  <c r="L61" i="121"/>
  <c r="I61" i="121"/>
  <c r="F61" i="121"/>
  <c r="R60" i="121"/>
  <c r="O60" i="121"/>
  <c r="L60" i="121"/>
  <c r="I60" i="121"/>
  <c r="F60" i="121"/>
  <c r="R59" i="121"/>
  <c r="O59" i="121"/>
  <c r="L59" i="121"/>
  <c r="I59" i="121"/>
  <c r="F59" i="121"/>
  <c r="R58" i="121"/>
  <c r="O58" i="121"/>
  <c r="L58" i="121"/>
  <c r="I58" i="121"/>
  <c r="F58" i="121"/>
  <c r="R57" i="121"/>
  <c r="O57" i="121"/>
  <c r="L57" i="121"/>
  <c r="I57" i="121"/>
  <c r="F57" i="121"/>
  <c r="R56" i="121"/>
  <c r="O56" i="121"/>
  <c r="L56" i="121"/>
  <c r="I56" i="121"/>
  <c r="F56" i="121"/>
  <c r="R55" i="121"/>
  <c r="O55" i="121"/>
  <c r="L55" i="121"/>
  <c r="I55" i="121"/>
  <c r="F55" i="121"/>
  <c r="R54" i="121"/>
  <c r="O54" i="121"/>
  <c r="L54" i="121"/>
  <c r="I54" i="121"/>
  <c r="F54" i="121"/>
  <c r="R53" i="121"/>
  <c r="O53" i="121"/>
  <c r="L53" i="121"/>
  <c r="I53" i="121"/>
  <c r="F53" i="121"/>
  <c r="Q52" i="121"/>
  <c r="P52" i="121"/>
  <c r="N52" i="121"/>
  <c r="M52" i="121"/>
  <c r="K52" i="121"/>
  <c r="J52" i="121"/>
  <c r="H52" i="121"/>
  <c r="G52" i="121"/>
  <c r="G63" i="121" s="1"/>
  <c r="E52" i="121"/>
  <c r="D52" i="121"/>
  <c r="R51" i="121"/>
  <c r="O51" i="121"/>
  <c r="L51" i="121"/>
  <c r="I51" i="121"/>
  <c r="F51" i="121"/>
  <c r="R50" i="121"/>
  <c r="O50" i="121"/>
  <c r="L50" i="121"/>
  <c r="I50" i="121"/>
  <c r="F50" i="121"/>
  <c r="R49" i="121"/>
  <c r="O49" i="121"/>
  <c r="L49" i="121"/>
  <c r="I49" i="121"/>
  <c r="F49" i="121"/>
  <c r="R48" i="121"/>
  <c r="O48" i="121"/>
  <c r="L48" i="121"/>
  <c r="I48" i="121"/>
  <c r="F48" i="121"/>
  <c r="R47" i="121"/>
  <c r="O47" i="121"/>
  <c r="L47" i="121"/>
  <c r="I47" i="121"/>
  <c r="F47" i="121"/>
  <c r="R46" i="121"/>
  <c r="O46" i="121"/>
  <c r="L46" i="121"/>
  <c r="I46" i="121"/>
  <c r="F46" i="121"/>
  <c r="R45" i="121"/>
  <c r="O45" i="121"/>
  <c r="L45" i="121"/>
  <c r="I45" i="121"/>
  <c r="F45" i="121"/>
  <c r="R44" i="121"/>
  <c r="O44" i="121"/>
  <c r="L44" i="121"/>
  <c r="I44" i="121"/>
  <c r="F44" i="121"/>
  <c r="R43" i="121"/>
  <c r="O43" i="121"/>
  <c r="L43" i="121"/>
  <c r="I43" i="121"/>
  <c r="F43" i="121"/>
  <c r="Q36" i="121"/>
  <c r="P36" i="121"/>
  <c r="N36" i="121"/>
  <c r="M36" i="121"/>
  <c r="K36" i="121"/>
  <c r="J36" i="121"/>
  <c r="H36" i="121"/>
  <c r="G36" i="121"/>
  <c r="E36" i="121"/>
  <c r="D36" i="121"/>
  <c r="C36" i="121"/>
  <c r="R35" i="121"/>
  <c r="O35" i="121"/>
  <c r="L35" i="121"/>
  <c r="I35" i="121"/>
  <c r="F35" i="121"/>
  <c r="R34" i="121"/>
  <c r="O34" i="121"/>
  <c r="L34" i="121"/>
  <c r="I34" i="121"/>
  <c r="F34" i="121"/>
  <c r="R33" i="121"/>
  <c r="O33" i="121"/>
  <c r="L33" i="121"/>
  <c r="I33" i="121"/>
  <c r="F33" i="121"/>
  <c r="R32" i="121"/>
  <c r="O32" i="121"/>
  <c r="L32" i="121"/>
  <c r="I32" i="121"/>
  <c r="F32" i="121"/>
  <c r="R31" i="121"/>
  <c r="O31" i="121"/>
  <c r="L31" i="121"/>
  <c r="I31" i="121"/>
  <c r="F31" i="121"/>
  <c r="R30" i="121"/>
  <c r="O30" i="121"/>
  <c r="L30" i="121"/>
  <c r="I30" i="121"/>
  <c r="F30" i="121"/>
  <c r="R29" i="121"/>
  <c r="O29" i="121"/>
  <c r="L29" i="121"/>
  <c r="I29" i="121"/>
  <c r="F29" i="121"/>
  <c r="R28" i="121"/>
  <c r="O28" i="121"/>
  <c r="L28" i="121"/>
  <c r="I28" i="121"/>
  <c r="F28" i="121"/>
  <c r="R27" i="121"/>
  <c r="O27" i="121"/>
  <c r="L27" i="121"/>
  <c r="I27" i="121"/>
  <c r="F27" i="121"/>
  <c r="Q26" i="121"/>
  <c r="P26" i="121"/>
  <c r="N26" i="121"/>
  <c r="M26" i="121"/>
  <c r="K26" i="121"/>
  <c r="J26" i="121"/>
  <c r="H26" i="121"/>
  <c r="G26" i="121"/>
  <c r="E26" i="121"/>
  <c r="D26" i="121"/>
  <c r="R25" i="121"/>
  <c r="O25" i="121"/>
  <c r="L25" i="121"/>
  <c r="I25" i="121"/>
  <c r="F25" i="121"/>
  <c r="R24" i="121"/>
  <c r="O24" i="121"/>
  <c r="L24" i="121"/>
  <c r="I24" i="121"/>
  <c r="F24" i="121"/>
  <c r="R23" i="121"/>
  <c r="O23" i="121"/>
  <c r="L23" i="121"/>
  <c r="I23" i="121"/>
  <c r="F23" i="121"/>
  <c r="R22" i="121"/>
  <c r="O22" i="121"/>
  <c r="L22" i="121"/>
  <c r="I22" i="121"/>
  <c r="F22" i="121"/>
  <c r="R21" i="121"/>
  <c r="O21" i="121"/>
  <c r="L21" i="121"/>
  <c r="I21" i="121"/>
  <c r="F21" i="121"/>
  <c r="R20" i="121"/>
  <c r="O20" i="121"/>
  <c r="L20" i="121"/>
  <c r="I20" i="121"/>
  <c r="F20" i="121"/>
  <c r="R19" i="121"/>
  <c r="O19" i="121"/>
  <c r="L19" i="121"/>
  <c r="I19" i="121"/>
  <c r="F19" i="121"/>
  <c r="R18" i="121"/>
  <c r="O18" i="121"/>
  <c r="L18" i="121"/>
  <c r="I18" i="121"/>
  <c r="F18" i="121"/>
  <c r="R17" i="121"/>
  <c r="O17" i="121"/>
  <c r="L17" i="121"/>
  <c r="I17" i="121"/>
  <c r="F17" i="121"/>
  <c r="R8" i="121"/>
  <c r="Q8" i="121"/>
  <c r="P8" i="121"/>
  <c r="O8" i="121"/>
  <c r="N8" i="121"/>
  <c r="M8" i="121"/>
  <c r="L8" i="121"/>
  <c r="K8" i="121"/>
  <c r="J8" i="121"/>
  <c r="I8" i="121"/>
  <c r="H8" i="121"/>
  <c r="G8" i="121"/>
  <c r="F8" i="121"/>
  <c r="E8" i="121"/>
  <c r="D8" i="121"/>
  <c r="J63" i="121"/>
  <c r="D14" i="76"/>
  <c r="Q24" i="76"/>
  <c r="P24" i="76"/>
  <c r="R23" i="76"/>
  <c r="R22" i="76"/>
  <c r="R21" i="76"/>
  <c r="R20" i="76"/>
  <c r="R19" i="76"/>
  <c r="R18" i="76"/>
  <c r="R17" i="76"/>
  <c r="R16" i="76"/>
  <c r="R15" i="76"/>
  <c r="Q14" i="76"/>
  <c r="P14" i="76"/>
  <c r="R13" i="76"/>
  <c r="R12" i="76"/>
  <c r="R11" i="76"/>
  <c r="R10" i="76"/>
  <c r="R9" i="76"/>
  <c r="R8" i="76"/>
  <c r="R7" i="76"/>
  <c r="R6" i="76"/>
  <c r="R5" i="76"/>
  <c r="N24" i="76"/>
  <c r="M24" i="76"/>
  <c r="K24" i="76"/>
  <c r="J24" i="76"/>
  <c r="H24" i="76"/>
  <c r="G24" i="76"/>
  <c r="E24" i="76"/>
  <c r="D24" i="76"/>
  <c r="C24" i="76"/>
  <c r="O23" i="76"/>
  <c r="L23" i="76"/>
  <c r="I23" i="76"/>
  <c r="F23" i="76"/>
  <c r="O22" i="76"/>
  <c r="L22" i="76"/>
  <c r="I22" i="76"/>
  <c r="F22" i="76"/>
  <c r="O21" i="76"/>
  <c r="L21" i="76"/>
  <c r="I21" i="76"/>
  <c r="F21" i="76"/>
  <c r="O20" i="76"/>
  <c r="L20" i="76"/>
  <c r="I20" i="76"/>
  <c r="F20" i="76"/>
  <c r="O19" i="76"/>
  <c r="L19" i="76"/>
  <c r="I19" i="76"/>
  <c r="F19" i="76"/>
  <c r="O18" i="76"/>
  <c r="L18" i="76"/>
  <c r="I18" i="76"/>
  <c r="F18" i="76"/>
  <c r="O17" i="76"/>
  <c r="L17" i="76"/>
  <c r="I17" i="76"/>
  <c r="F17" i="76"/>
  <c r="O16" i="76"/>
  <c r="L16" i="76"/>
  <c r="I16" i="76"/>
  <c r="F16" i="76"/>
  <c r="O15" i="76"/>
  <c r="L15" i="76"/>
  <c r="I15" i="76"/>
  <c r="F15" i="76"/>
  <c r="N14" i="76"/>
  <c r="M14" i="76"/>
  <c r="K14" i="76"/>
  <c r="J14" i="76"/>
  <c r="H14" i="76"/>
  <c r="G14" i="76"/>
  <c r="E14" i="76"/>
  <c r="C14" i="76"/>
  <c r="O13" i="76"/>
  <c r="L13" i="76"/>
  <c r="I13" i="76"/>
  <c r="F13" i="76"/>
  <c r="O12" i="76"/>
  <c r="L12" i="76"/>
  <c r="I12" i="76"/>
  <c r="F12" i="76"/>
  <c r="O11" i="76"/>
  <c r="L11" i="76"/>
  <c r="I11" i="76"/>
  <c r="F11" i="76"/>
  <c r="O10" i="76"/>
  <c r="L10" i="76"/>
  <c r="I10" i="76"/>
  <c r="F10" i="76"/>
  <c r="O9" i="76"/>
  <c r="L9" i="76"/>
  <c r="I9" i="76"/>
  <c r="F9" i="76"/>
  <c r="O8" i="76"/>
  <c r="L8" i="76"/>
  <c r="I8" i="76"/>
  <c r="F8" i="76"/>
  <c r="O7" i="76"/>
  <c r="L7" i="76"/>
  <c r="I7" i="76"/>
  <c r="F7" i="76"/>
  <c r="O6" i="76"/>
  <c r="L6" i="76"/>
  <c r="I6" i="76"/>
  <c r="F6" i="76"/>
  <c r="O5" i="76"/>
  <c r="O14" i="76" s="1"/>
  <c r="L5" i="76"/>
  <c r="L14" i="76" s="1"/>
  <c r="I5" i="76"/>
  <c r="F5" i="76"/>
  <c r="C14" i="18"/>
  <c r="D14" i="18"/>
  <c r="E14" i="18"/>
  <c r="F14" i="18"/>
  <c r="G14" i="18"/>
  <c r="H14" i="18"/>
  <c r="I14" i="18"/>
  <c r="J14" i="18"/>
  <c r="K14" i="18"/>
  <c r="L14" i="18"/>
  <c r="M14" i="18"/>
  <c r="N14" i="18"/>
  <c r="O14" i="18"/>
  <c r="P14" i="18"/>
  <c r="Q14" i="18"/>
  <c r="R14" i="18"/>
  <c r="V14" i="18"/>
  <c r="W14" i="18"/>
  <c r="X14" i="18"/>
  <c r="Y14" i="18"/>
  <c r="Z14" i="18"/>
  <c r="AA14" i="18"/>
  <c r="AB14" i="18"/>
  <c r="AC14" i="18"/>
  <c r="AD14" i="18"/>
  <c r="AE14" i="18"/>
  <c r="AF14" i="18"/>
  <c r="AG14" i="18"/>
  <c r="AH14" i="18"/>
  <c r="AI14" i="18"/>
  <c r="AJ14" i="18"/>
  <c r="AK14" i="18"/>
  <c r="C24" i="18"/>
  <c r="D24" i="18"/>
  <c r="E24" i="18"/>
  <c r="F24" i="18"/>
  <c r="G24" i="18"/>
  <c r="H24" i="18"/>
  <c r="I24" i="18"/>
  <c r="J24" i="18"/>
  <c r="K24" i="18"/>
  <c r="L24" i="18"/>
  <c r="M24" i="18"/>
  <c r="N24" i="18"/>
  <c r="O24" i="18"/>
  <c r="P24" i="18"/>
  <c r="Q24" i="18"/>
  <c r="R24" i="18"/>
  <c r="V24" i="18"/>
  <c r="W24" i="18"/>
  <c r="X24" i="18"/>
  <c r="Y24" i="18"/>
  <c r="Z24" i="18"/>
  <c r="AA24" i="18"/>
  <c r="AB24" i="18"/>
  <c r="AC24" i="18"/>
  <c r="AD24" i="18"/>
  <c r="AE24" i="18"/>
  <c r="AF24" i="18"/>
  <c r="AG24" i="18"/>
  <c r="AH24" i="18"/>
  <c r="AI24" i="18"/>
  <c r="AJ24" i="18"/>
  <c r="AK24" i="18"/>
  <c r="C25" i="18"/>
  <c r="D25" i="18"/>
  <c r="E25" i="18"/>
  <c r="F25" i="18"/>
  <c r="G25" i="18"/>
  <c r="H25" i="18"/>
  <c r="I25" i="18"/>
  <c r="J25" i="18"/>
  <c r="K25" i="18"/>
  <c r="L25" i="18"/>
  <c r="M25" i="18"/>
  <c r="N25" i="18"/>
  <c r="O25" i="18"/>
  <c r="P25" i="18"/>
  <c r="Q25" i="18"/>
  <c r="R25" i="18"/>
  <c r="V25" i="18"/>
  <c r="W25" i="18"/>
  <c r="X25" i="18"/>
  <c r="Y25" i="18"/>
  <c r="Z25" i="18"/>
  <c r="AA25" i="18"/>
  <c r="AB25" i="18"/>
  <c r="AC25" i="18"/>
  <c r="AD25" i="18"/>
  <c r="AE25" i="18"/>
  <c r="AF25" i="18"/>
  <c r="AG25" i="18"/>
  <c r="AH25" i="18"/>
  <c r="AI25" i="18"/>
  <c r="AJ25" i="18"/>
  <c r="AK25" i="18"/>
  <c r="C15" i="46"/>
  <c r="D15" i="46"/>
  <c r="E15" i="46"/>
  <c r="F15" i="46"/>
  <c r="G15" i="46"/>
  <c r="H15" i="46"/>
  <c r="I15" i="46"/>
  <c r="J15" i="46"/>
  <c r="K15" i="46"/>
  <c r="L15" i="46"/>
  <c r="M15" i="46"/>
  <c r="N15" i="46"/>
  <c r="O15" i="46"/>
  <c r="P15" i="46"/>
  <c r="Q15" i="46"/>
  <c r="R15" i="46"/>
  <c r="C25" i="46"/>
  <c r="C26" i="46" s="1"/>
  <c r="D25" i="46"/>
  <c r="D26" i="46" s="1"/>
  <c r="D60" i="46" s="1"/>
  <c r="E25" i="46"/>
  <c r="E26" i="46" s="1"/>
  <c r="E60" i="46" s="1"/>
  <c r="F25" i="46"/>
  <c r="F26" i="46" s="1"/>
  <c r="F60" i="46" s="1"/>
  <c r="G25" i="46"/>
  <c r="H25" i="46"/>
  <c r="H26" i="46" s="1"/>
  <c r="H60" i="46" s="1"/>
  <c r="I25" i="46"/>
  <c r="I26" i="46" s="1"/>
  <c r="I60" i="46" s="1"/>
  <c r="J25" i="46"/>
  <c r="K25" i="46"/>
  <c r="K26" i="46" s="1"/>
  <c r="K60" i="46" s="1"/>
  <c r="L25" i="46"/>
  <c r="M25" i="46"/>
  <c r="M26" i="46" s="1"/>
  <c r="M60" i="46" s="1"/>
  <c r="N25" i="46"/>
  <c r="O25" i="46"/>
  <c r="P25" i="46"/>
  <c r="P26" i="46" s="1"/>
  <c r="P60" i="46" s="1"/>
  <c r="Q25" i="46"/>
  <c r="Q26" i="46" s="1"/>
  <c r="Q60" i="46" s="1"/>
  <c r="R25" i="46"/>
  <c r="R26" i="46" s="1"/>
  <c r="R60" i="46" s="1"/>
  <c r="R53" i="46"/>
  <c r="R43" i="46"/>
  <c r="C43" i="46"/>
  <c r="D43" i="46"/>
  <c r="E43" i="46"/>
  <c r="F43" i="46"/>
  <c r="G43" i="46"/>
  <c r="H43" i="46"/>
  <c r="I43" i="46"/>
  <c r="J43" i="46"/>
  <c r="K43" i="46"/>
  <c r="L43" i="46"/>
  <c r="M43" i="46"/>
  <c r="M53" i="46"/>
  <c r="N43" i="46"/>
  <c r="O43" i="46"/>
  <c r="P43" i="46"/>
  <c r="Q43" i="46"/>
  <c r="C53" i="46"/>
  <c r="D53" i="46"/>
  <c r="E53" i="46"/>
  <c r="F53" i="46"/>
  <c r="F54" i="46" s="1"/>
  <c r="F61" i="46" s="1"/>
  <c r="G53" i="46"/>
  <c r="H53" i="46"/>
  <c r="I53" i="46"/>
  <c r="I54" i="46" s="1"/>
  <c r="I61" i="46" s="1"/>
  <c r="J53" i="46"/>
  <c r="K53" i="46"/>
  <c r="K54" i="46" s="1"/>
  <c r="K61" i="46" s="1"/>
  <c r="L53" i="46"/>
  <c r="N53" i="46"/>
  <c r="O53" i="46"/>
  <c r="P53" i="46"/>
  <c r="Q53" i="46"/>
  <c r="C62" i="46"/>
  <c r="Q24" i="75"/>
  <c r="P24" i="75"/>
  <c r="R23" i="75"/>
  <c r="R22" i="75"/>
  <c r="R21" i="75"/>
  <c r="R20" i="75"/>
  <c r="R19" i="75"/>
  <c r="R18" i="75"/>
  <c r="R17" i="75"/>
  <c r="R16" i="75"/>
  <c r="R15" i="75"/>
  <c r="Q14" i="75"/>
  <c r="P14" i="75"/>
  <c r="R13" i="75"/>
  <c r="R12" i="75"/>
  <c r="R11" i="75"/>
  <c r="R10" i="75"/>
  <c r="R9" i="75"/>
  <c r="R8" i="75"/>
  <c r="R7" i="75"/>
  <c r="R6" i="75"/>
  <c r="R5" i="75"/>
  <c r="N24" i="75"/>
  <c r="M24" i="75"/>
  <c r="K24" i="75"/>
  <c r="J24" i="75"/>
  <c r="H24" i="75"/>
  <c r="G24" i="75"/>
  <c r="E24" i="75"/>
  <c r="D24" i="75"/>
  <c r="C24" i="75"/>
  <c r="O23" i="75"/>
  <c r="L23" i="75"/>
  <c r="I23" i="75"/>
  <c r="F23" i="75"/>
  <c r="O22" i="75"/>
  <c r="L22" i="75"/>
  <c r="I22" i="75"/>
  <c r="F22" i="75"/>
  <c r="O21" i="75"/>
  <c r="L21" i="75"/>
  <c r="I21" i="75"/>
  <c r="F21" i="75"/>
  <c r="O20" i="75"/>
  <c r="L20" i="75"/>
  <c r="I20" i="75"/>
  <c r="F20" i="75"/>
  <c r="O19" i="75"/>
  <c r="L19" i="75"/>
  <c r="I19" i="75"/>
  <c r="F19" i="75"/>
  <c r="O18" i="75"/>
  <c r="L18" i="75"/>
  <c r="I18" i="75"/>
  <c r="F18" i="75"/>
  <c r="O17" i="75"/>
  <c r="L17" i="75"/>
  <c r="I17" i="75"/>
  <c r="F17" i="75"/>
  <c r="O16" i="75"/>
  <c r="L16" i="75"/>
  <c r="I16" i="75"/>
  <c r="F16" i="75"/>
  <c r="O15" i="75"/>
  <c r="L15" i="75"/>
  <c r="I15" i="75"/>
  <c r="I24" i="75" s="1"/>
  <c r="F15" i="75"/>
  <c r="N14" i="75"/>
  <c r="M14" i="75"/>
  <c r="K14" i="75"/>
  <c r="J14" i="75"/>
  <c r="H14" i="75"/>
  <c r="G14" i="75"/>
  <c r="E14" i="75"/>
  <c r="D14" i="75"/>
  <c r="C14" i="75"/>
  <c r="O13" i="75"/>
  <c r="L13" i="75"/>
  <c r="I13" i="75"/>
  <c r="F13" i="75"/>
  <c r="O12" i="75"/>
  <c r="L12" i="75"/>
  <c r="I12" i="75"/>
  <c r="F12" i="75"/>
  <c r="O11" i="75"/>
  <c r="L11" i="75"/>
  <c r="I11" i="75"/>
  <c r="F11" i="75"/>
  <c r="O10" i="75"/>
  <c r="L10" i="75"/>
  <c r="I10" i="75"/>
  <c r="F10" i="75"/>
  <c r="O9" i="75"/>
  <c r="L9" i="75"/>
  <c r="I9" i="75"/>
  <c r="F9" i="75"/>
  <c r="O8" i="75"/>
  <c r="L8" i="75"/>
  <c r="I8" i="75"/>
  <c r="F8" i="75"/>
  <c r="O7" i="75"/>
  <c r="L7" i="75"/>
  <c r="I7" i="75"/>
  <c r="F7" i="75"/>
  <c r="O6" i="75"/>
  <c r="L6" i="75"/>
  <c r="I6" i="75"/>
  <c r="F6" i="75"/>
  <c r="O5" i="75"/>
  <c r="L5" i="75"/>
  <c r="I5" i="75"/>
  <c r="F5" i="75"/>
  <c r="F5" i="42"/>
  <c r="I5" i="42"/>
  <c r="L5" i="42"/>
  <c r="F6" i="42"/>
  <c r="I6" i="42"/>
  <c r="L6" i="42"/>
  <c r="F7" i="42"/>
  <c r="I7" i="42"/>
  <c r="L7" i="42"/>
  <c r="F8" i="42"/>
  <c r="I8" i="42"/>
  <c r="L8" i="42"/>
  <c r="F9" i="42"/>
  <c r="I9" i="42"/>
  <c r="L9" i="42"/>
  <c r="F10" i="42"/>
  <c r="I10" i="42"/>
  <c r="L10" i="42"/>
  <c r="F11" i="42"/>
  <c r="I11" i="42"/>
  <c r="L11" i="42"/>
  <c r="F12" i="42"/>
  <c r="I12" i="42"/>
  <c r="L12" i="42"/>
  <c r="F13" i="42"/>
  <c r="I13" i="42"/>
  <c r="L13" i="42"/>
  <c r="C14" i="42"/>
  <c r="D14" i="42"/>
  <c r="E14" i="42"/>
  <c r="E24" i="42"/>
  <c r="G14" i="42"/>
  <c r="H14" i="42"/>
  <c r="J14" i="42"/>
  <c r="K14" i="42"/>
  <c r="F15" i="42"/>
  <c r="I15" i="42"/>
  <c r="L15" i="42"/>
  <c r="F16" i="42"/>
  <c r="I16" i="42"/>
  <c r="L16" i="42"/>
  <c r="F17" i="42"/>
  <c r="I17" i="42"/>
  <c r="L17" i="42"/>
  <c r="F18" i="42"/>
  <c r="I18" i="42"/>
  <c r="L18" i="42"/>
  <c r="F19" i="42"/>
  <c r="I19" i="42"/>
  <c r="L19" i="42"/>
  <c r="F20" i="42"/>
  <c r="I20" i="42"/>
  <c r="L20" i="42"/>
  <c r="F21" i="42"/>
  <c r="I21" i="42"/>
  <c r="L21" i="42"/>
  <c r="F22" i="42"/>
  <c r="F23" i="42"/>
  <c r="I22" i="42"/>
  <c r="L22" i="42"/>
  <c r="I23" i="42"/>
  <c r="L23" i="42"/>
  <c r="C24" i="42"/>
  <c r="D24" i="42"/>
  <c r="G24" i="42"/>
  <c r="H24" i="42"/>
  <c r="J24" i="42"/>
  <c r="K24" i="42"/>
  <c r="Q24" i="125"/>
  <c r="P24" i="125"/>
  <c r="N24" i="125"/>
  <c r="M24" i="125"/>
  <c r="K24" i="125"/>
  <c r="J24" i="125"/>
  <c r="H24" i="125"/>
  <c r="G24" i="125"/>
  <c r="E24" i="125"/>
  <c r="D24" i="125"/>
  <c r="C24" i="125"/>
  <c r="R23" i="125"/>
  <c r="O23" i="125"/>
  <c r="L23" i="125"/>
  <c r="I23" i="125"/>
  <c r="F23" i="125"/>
  <c r="R22" i="125"/>
  <c r="O22" i="125"/>
  <c r="L22" i="125"/>
  <c r="I22" i="125"/>
  <c r="F22" i="125"/>
  <c r="R21" i="125"/>
  <c r="O21" i="125"/>
  <c r="L21" i="125"/>
  <c r="I21" i="125"/>
  <c r="F21" i="125"/>
  <c r="R20" i="125"/>
  <c r="O20" i="125"/>
  <c r="L20" i="125"/>
  <c r="I20" i="125"/>
  <c r="F20" i="125"/>
  <c r="R19" i="125"/>
  <c r="O19" i="125"/>
  <c r="L19" i="125"/>
  <c r="I19" i="125"/>
  <c r="F19" i="125"/>
  <c r="R18" i="125"/>
  <c r="O18" i="125"/>
  <c r="L18" i="125"/>
  <c r="I18" i="125"/>
  <c r="F18" i="125"/>
  <c r="R17" i="125"/>
  <c r="O17" i="125"/>
  <c r="L17" i="125"/>
  <c r="I17" i="125"/>
  <c r="F17" i="125"/>
  <c r="R16" i="125"/>
  <c r="O16" i="125"/>
  <c r="L16" i="125"/>
  <c r="I16" i="125"/>
  <c r="F16" i="125"/>
  <c r="R15" i="125"/>
  <c r="O15" i="125"/>
  <c r="L15" i="125"/>
  <c r="I15" i="125"/>
  <c r="F15" i="125"/>
  <c r="Q14" i="125"/>
  <c r="P14" i="125"/>
  <c r="N14" i="125"/>
  <c r="M14" i="125"/>
  <c r="K14" i="125"/>
  <c r="J14" i="125"/>
  <c r="H14" i="125"/>
  <c r="G14" i="125"/>
  <c r="E14" i="125"/>
  <c r="D14" i="125"/>
  <c r="C14" i="125"/>
  <c r="R13" i="125"/>
  <c r="O13" i="125"/>
  <c r="L13" i="125"/>
  <c r="I13" i="125"/>
  <c r="F13" i="125"/>
  <c r="R12" i="125"/>
  <c r="O12" i="125"/>
  <c r="L12" i="125"/>
  <c r="I12" i="125"/>
  <c r="F12" i="125"/>
  <c r="R11" i="125"/>
  <c r="O11" i="125"/>
  <c r="L11" i="125"/>
  <c r="I11" i="125"/>
  <c r="F11" i="125"/>
  <c r="R10" i="125"/>
  <c r="O10" i="125"/>
  <c r="L10" i="125"/>
  <c r="I10" i="125"/>
  <c r="F10" i="125"/>
  <c r="R9" i="125"/>
  <c r="O9" i="125"/>
  <c r="L9" i="125"/>
  <c r="I9" i="125"/>
  <c r="F9" i="125"/>
  <c r="R8" i="125"/>
  <c r="O8" i="125"/>
  <c r="L8" i="125"/>
  <c r="I8" i="125"/>
  <c r="F8" i="125"/>
  <c r="R7" i="125"/>
  <c r="O7" i="125"/>
  <c r="L7" i="125"/>
  <c r="I7" i="125"/>
  <c r="F7" i="125"/>
  <c r="R6" i="125"/>
  <c r="O6" i="125"/>
  <c r="L6" i="125"/>
  <c r="I6" i="125"/>
  <c r="F6" i="125"/>
  <c r="R5" i="125"/>
  <c r="O5" i="125"/>
  <c r="L5" i="125"/>
  <c r="I5" i="125"/>
  <c r="F5" i="125"/>
  <c r="F5" i="36"/>
  <c r="I5" i="36"/>
  <c r="L5" i="36"/>
  <c r="O5" i="36"/>
  <c r="F6" i="36"/>
  <c r="I6" i="36"/>
  <c r="L6" i="36"/>
  <c r="O6" i="36"/>
  <c r="F7" i="36"/>
  <c r="I7" i="36"/>
  <c r="L7" i="36"/>
  <c r="O7" i="36"/>
  <c r="F8" i="36"/>
  <c r="I8" i="36"/>
  <c r="L8" i="36"/>
  <c r="O8" i="36"/>
  <c r="F9" i="36"/>
  <c r="I9" i="36"/>
  <c r="L9" i="36"/>
  <c r="O9" i="36"/>
  <c r="F10" i="36"/>
  <c r="I10" i="36"/>
  <c r="L10" i="36"/>
  <c r="O10" i="36"/>
  <c r="F11" i="36"/>
  <c r="I11" i="36"/>
  <c r="L11" i="36"/>
  <c r="O11" i="36"/>
  <c r="F12" i="36"/>
  <c r="I12" i="36"/>
  <c r="L12" i="36"/>
  <c r="O12" i="36"/>
  <c r="F13" i="36"/>
  <c r="I13" i="36"/>
  <c r="L13" i="36"/>
  <c r="O13" i="36"/>
  <c r="C14" i="36"/>
  <c r="D14" i="36"/>
  <c r="E14" i="36"/>
  <c r="G14" i="36"/>
  <c r="H14" i="36"/>
  <c r="J14" i="36"/>
  <c r="J24" i="36"/>
  <c r="K14" i="36"/>
  <c r="M14" i="36"/>
  <c r="N14" i="36"/>
  <c r="N24" i="36"/>
  <c r="F15" i="36"/>
  <c r="I15" i="36"/>
  <c r="L15" i="36"/>
  <c r="O15" i="36"/>
  <c r="F16" i="36"/>
  <c r="I16" i="36"/>
  <c r="L16" i="36"/>
  <c r="O16" i="36"/>
  <c r="F17" i="36"/>
  <c r="I17" i="36"/>
  <c r="L17" i="36"/>
  <c r="O17" i="36"/>
  <c r="F18" i="36"/>
  <c r="I18" i="36"/>
  <c r="L18" i="36"/>
  <c r="O18" i="36"/>
  <c r="F19" i="36"/>
  <c r="I19" i="36"/>
  <c r="L19" i="36"/>
  <c r="O19" i="36"/>
  <c r="F20" i="36"/>
  <c r="I20" i="36"/>
  <c r="L20" i="36"/>
  <c r="O20" i="36"/>
  <c r="F21" i="36"/>
  <c r="I21" i="36"/>
  <c r="L21" i="36"/>
  <c r="O21" i="36"/>
  <c r="F22" i="36"/>
  <c r="I22" i="36"/>
  <c r="L22" i="36"/>
  <c r="O22" i="36"/>
  <c r="F23" i="36"/>
  <c r="I23" i="36"/>
  <c r="L23" i="36"/>
  <c r="O23" i="36"/>
  <c r="C24" i="36"/>
  <c r="D24" i="36"/>
  <c r="E24" i="36"/>
  <c r="G24" i="36"/>
  <c r="H24" i="36"/>
  <c r="K24" i="36"/>
  <c r="M24" i="36"/>
  <c r="C40" i="36"/>
  <c r="D40" i="36"/>
  <c r="E40" i="36"/>
  <c r="F40" i="36"/>
  <c r="G40" i="36"/>
  <c r="H40" i="36"/>
  <c r="I40" i="36"/>
  <c r="J40" i="36"/>
  <c r="K40" i="36"/>
  <c r="L40" i="36"/>
  <c r="M40" i="36"/>
  <c r="N40" i="36"/>
  <c r="O40" i="36"/>
  <c r="F5" i="31"/>
  <c r="I5" i="31"/>
  <c r="L5" i="31"/>
  <c r="O5" i="31"/>
  <c r="R5" i="31"/>
  <c r="F6" i="31"/>
  <c r="I6" i="31"/>
  <c r="L6" i="31"/>
  <c r="O6" i="31"/>
  <c r="R6" i="31"/>
  <c r="F7" i="31"/>
  <c r="I7" i="31"/>
  <c r="L7" i="31"/>
  <c r="O7" i="31"/>
  <c r="R7" i="31"/>
  <c r="F8" i="31"/>
  <c r="I8" i="31"/>
  <c r="L8" i="31"/>
  <c r="O8" i="31"/>
  <c r="R8" i="31"/>
  <c r="F9" i="31"/>
  <c r="I9" i="31"/>
  <c r="L9" i="31"/>
  <c r="O9" i="31"/>
  <c r="R9" i="31"/>
  <c r="F10" i="31"/>
  <c r="I10" i="31"/>
  <c r="L10" i="31"/>
  <c r="O10" i="31"/>
  <c r="R10" i="31"/>
  <c r="F11" i="31"/>
  <c r="I11" i="31"/>
  <c r="L11" i="31"/>
  <c r="O11" i="31"/>
  <c r="R11" i="31"/>
  <c r="F12" i="31"/>
  <c r="I12" i="31"/>
  <c r="L12" i="31"/>
  <c r="O12" i="31"/>
  <c r="R12" i="31"/>
  <c r="F13" i="31"/>
  <c r="I13" i="31"/>
  <c r="L13" i="31"/>
  <c r="O13" i="31"/>
  <c r="R13" i="31"/>
  <c r="C14" i="31"/>
  <c r="D14" i="31"/>
  <c r="E14" i="31"/>
  <c r="E24" i="31"/>
  <c r="G14" i="31"/>
  <c r="H14" i="31"/>
  <c r="H24" i="31"/>
  <c r="J14" i="31"/>
  <c r="K14" i="31"/>
  <c r="M14" i="31"/>
  <c r="M24" i="31"/>
  <c r="N14" i="31"/>
  <c r="P14" i="31"/>
  <c r="P24" i="31"/>
  <c r="Q14" i="31"/>
  <c r="Q24" i="31"/>
  <c r="F15" i="31"/>
  <c r="I15" i="31"/>
  <c r="L15" i="31"/>
  <c r="O15" i="31"/>
  <c r="R15" i="31"/>
  <c r="F16" i="31"/>
  <c r="I16" i="31"/>
  <c r="L16" i="31"/>
  <c r="O16" i="31"/>
  <c r="R16" i="31"/>
  <c r="F17" i="31"/>
  <c r="I17" i="31"/>
  <c r="L17" i="31"/>
  <c r="O17" i="31"/>
  <c r="R17" i="31"/>
  <c r="F18" i="31"/>
  <c r="I18" i="31"/>
  <c r="L18" i="31"/>
  <c r="O18" i="31"/>
  <c r="R18" i="31"/>
  <c r="F19" i="31"/>
  <c r="I19" i="31"/>
  <c r="L19" i="31"/>
  <c r="O19" i="31"/>
  <c r="R19" i="31"/>
  <c r="F20" i="31"/>
  <c r="I20" i="31"/>
  <c r="L20" i="31"/>
  <c r="O20" i="31"/>
  <c r="R20" i="31"/>
  <c r="F21" i="31"/>
  <c r="I21" i="31"/>
  <c r="L21" i="31"/>
  <c r="O21" i="31"/>
  <c r="R21" i="31"/>
  <c r="F22" i="31"/>
  <c r="I22" i="31"/>
  <c r="L22" i="31"/>
  <c r="O22" i="31"/>
  <c r="R22" i="31"/>
  <c r="F23" i="31"/>
  <c r="I23" i="31"/>
  <c r="L23" i="31"/>
  <c r="O23" i="31"/>
  <c r="R23" i="31"/>
  <c r="C24" i="31"/>
  <c r="D24" i="31"/>
  <c r="G24" i="31"/>
  <c r="J24" i="31"/>
  <c r="K24" i="31"/>
  <c r="N24" i="31"/>
  <c r="F5" i="27"/>
  <c r="I5" i="27"/>
  <c r="I6" i="27"/>
  <c r="I7" i="27"/>
  <c r="I8" i="27"/>
  <c r="I9" i="27"/>
  <c r="I10" i="27"/>
  <c r="I11" i="27"/>
  <c r="I12" i="27"/>
  <c r="I13" i="27"/>
  <c r="L5" i="27"/>
  <c r="F6" i="27"/>
  <c r="L6" i="27"/>
  <c r="F7" i="27"/>
  <c r="L7" i="27"/>
  <c r="F8" i="27"/>
  <c r="L8" i="27"/>
  <c r="F9" i="27"/>
  <c r="L9" i="27"/>
  <c r="F10" i="27"/>
  <c r="L10" i="27"/>
  <c r="F11" i="27"/>
  <c r="L11" i="27"/>
  <c r="F12" i="27"/>
  <c r="L12" i="27"/>
  <c r="F13" i="27"/>
  <c r="L13" i="27"/>
  <c r="C14" i="27"/>
  <c r="D14" i="27"/>
  <c r="E14" i="27"/>
  <c r="G14" i="27"/>
  <c r="H14" i="27"/>
  <c r="J14" i="27"/>
  <c r="K14" i="27"/>
  <c r="F15" i="27"/>
  <c r="I15" i="27"/>
  <c r="L15" i="27"/>
  <c r="F16" i="27"/>
  <c r="I16" i="27"/>
  <c r="L16" i="27"/>
  <c r="F17" i="27"/>
  <c r="I17" i="27"/>
  <c r="L17" i="27"/>
  <c r="F18" i="27"/>
  <c r="I18" i="27"/>
  <c r="L18" i="27"/>
  <c r="F19" i="27"/>
  <c r="I19" i="27"/>
  <c r="L19" i="27"/>
  <c r="F20" i="27"/>
  <c r="I20" i="27"/>
  <c r="L20" i="27"/>
  <c r="F21" i="27"/>
  <c r="I21" i="27"/>
  <c r="L21" i="27"/>
  <c r="F22" i="27"/>
  <c r="I22" i="27"/>
  <c r="L22" i="27"/>
  <c r="F23" i="27"/>
  <c r="I23" i="27"/>
  <c r="L23" i="27"/>
  <c r="C24" i="27"/>
  <c r="D24" i="27"/>
  <c r="E24" i="27"/>
  <c r="G24" i="27"/>
  <c r="H24" i="27"/>
  <c r="J24" i="27"/>
  <c r="K24" i="27"/>
  <c r="O23" i="74"/>
  <c r="O22" i="74"/>
  <c r="O21" i="74"/>
  <c r="O20" i="74"/>
  <c r="O19" i="74"/>
  <c r="O18" i="74"/>
  <c r="O17" i="74"/>
  <c r="O15" i="74"/>
  <c r="O16" i="74"/>
  <c r="O13" i="74"/>
  <c r="O12" i="74"/>
  <c r="O11" i="74"/>
  <c r="O10" i="74"/>
  <c r="O9" i="74"/>
  <c r="O8" i="74"/>
  <c r="O7" i="74"/>
  <c r="O6" i="74"/>
  <c r="O5" i="74"/>
  <c r="L23" i="74"/>
  <c r="L22" i="74"/>
  <c r="L21" i="74"/>
  <c r="L20" i="74"/>
  <c r="L19" i="74"/>
  <c r="L18" i="74"/>
  <c r="L17" i="74"/>
  <c r="L16" i="74"/>
  <c r="L15" i="74"/>
  <c r="L13" i="74"/>
  <c r="L12" i="74"/>
  <c r="L11" i="74"/>
  <c r="L10" i="74"/>
  <c r="L9" i="74"/>
  <c r="L8" i="74"/>
  <c r="L7" i="74"/>
  <c r="L5" i="74"/>
  <c r="L6" i="74"/>
  <c r="I13" i="74"/>
  <c r="I12" i="74"/>
  <c r="I11" i="74"/>
  <c r="I10" i="74"/>
  <c r="I9" i="74"/>
  <c r="I8" i="74"/>
  <c r="I7" i="74"/>
  <c r="I6" i="74"/>
  <c r="I5" i="74"/>
  <c r="I23" i="74"/>
  <c r="I22" i="74"/>
  <c r="I21" i="74"/>
  <c r="I20" i="74"/>
  <c r="I19" i="74"/>
  <c r="I18" i="74"/>
  <c r="I17" i="74"/>
  <c r="I15" i="74"/>
  <c r="I16" i="74"/>
  <c r="F23" i="74"/>
  <c r="F22" i="74"/>
  <c r="F21" i="74"/>
  <c r="F20" i="74"/>
  <c r="F19" i="74"/>
  <c r="F18" i="74"/>
  <c r="F17" i="74"/>
  <c r="F15" i="74"/>
  <c r="F16" i="74"/>
  <c r="F13" i="74"/>
  <c r="F12" i="74"/>
  <c r="F11" i="74"/>
  <c r="F10" i="74"/>
  <c r="F9" i="74"/>
  <c r="F8" i="74"/>
  <c r="F7" i="74"/>
  <c r="F6" i="74"/>
  <c r="F5" i="74"/>
  <c r="N24" i="74"/>
  <c r="M24" i="74"/>
  <c r="K24" i="74"/>
  <c r="J24" i="74"/>
  <c r="H24" i="74"/>
  <c r="G24" i="74"/>
  <c r="G14" i="74"/>
  <c r="E24" i="74"/>
  <c r="D24" i="74"/>
  <c r="C24" i="74"/>
  <c r="C14" i="74"/>
  <c r="N14" i="74"/>
  <c r="M14" i="74"/>
  <c r="K14" i="74"/>
  <c r="J14" i="74"/>
  <c r="H14" i="74"/>
  <c r="E14" i="74"/>
  <c r="D14" i="74"/>
  <c r="F5" i="47"/>
  <c r="F6" i="47"/>
  <c r="F7" i="47"/>
  <c r="F8" i="47"/>
  <c r="F9" i="47"/>
  <c r="F10" i="47"/>
  <c r="F11" i="47"/>
  <c r="F12" i="47"/>
  <c r="F13" i="47"/>
  <c r="I5" i="47"/>
  <c r="L5" i="47"/>
  <c r="O5" i="47"/>
  <c r="I6" i="47"/>
  <c r="L6" i="47"/>
  <c r="O6" i="47"/>
  <c r="I7" i="47"/>
  <c r="L7" i="47"/>
  <c r="O7" i="47"/>
  <c r="I8" i="47"/>
  <c r="L8" i="47"/>
  <c r="O8" i="47"/>
  <c r="I9" i="47"/>
  <c r="L9" i="47"/>
  <c r="O9" i="47"/>
  <c r="I10" i="47"/>
  <c r="L10" i="47"/>
  <c r="O10" i="47"/>
  <c r="I11" i="47"/>
  <c r="L11" i="47"/>
  <c r="O11" i="47"/>
  <c r="I12" i="47"/>
  <c r="L12" i="47"/>
  <c r="O12" i="47"/>
  <c r="I13" i="47"/>
  <c r="L13" i="47"/>
  <c r="O13" i="47"/>
  <c r="C14" i="47"/>
  <c r="D14" i="47"/>
  <c r="E14" i="47"/>
  <c r="G14" i="47"/>
  <c r="H14" i="47"/>
  <c r="J14" i="47"/>
  <c r="K14" i="47"/>
  <c r="M14" i="47"/>
  <c r="N14" i="47"/>
  <c r="F15" i="47"/>
  <c r="I15" i="47"/>
  <c r="L15" i="47"/>
  <c r="O15" i="47"/>
  <c r="F16" i="47"/>
  <c r="I16" i="47"/>
  <c r="L16" i="47"/>
  <c r="O16" i="47"/>
  <c r="F17" i="47"/>
  <c r="I17" i="47"/>
  <c r="L17" i="47"/>
  <c r="O17" i="47"/>
  <c r="F18" i="47"/>
  <c r="I18" i="47"/>
  <c r="L18" i="47"/>
  <c r="O18" i="47"/>
  <c r="F19" i="47"/>
  <c r="I19" i="47"/>
  <c r="L19" i="47"/>
  <c r="O19" i="47"/>
  <c r="F20" i="47"/>
  <c r="I20" i="47"/>
  <c r="L20" i="47"/>
  <c r="O20" i="47"/>
  <c r="F21" i="47"/>
  <c r="I21" i="47"/>
  <c r="L21" i="47"/>
  <c r="O21" i="47"/>
  <c r="F22" i="47"/>
  <c r="I22" i="47"/>
  <c r="L22" i="47"/>
  <c r="O22" i="47"/>
  <c r="F23" i="47"/>
  <c r="I23" i="47"/>
  <c r="L23" i="47"/>
  <c r="O23" i="47"/>
  <c r="C24" i="47"/>
  <c r="D24" i="47"/>
  <c r="E24" i="47"/>
  <c r="G24" i="47"/>
  <c r="H24" i="47"/>
  <c r="J24" i="47"/>
  <c r="K24" i="47"/>
  <c r="M24" i="47"/>
  <c r="N24" i="47"/>
  <c r="F5" i="39"/>
  <c r="I5" i="39"/>
  <c r="L5" i="39"/>
  <c r="O5" i="39"/>
  <c r="F6" i="39"/>
  <c r="I6" i="39"/>
  <c r="L6" i="39"/>
  <c r="O6" i="39"/>
  <c r="F7" i="39"/>
  <c r="I7" i="39"/>
  <c r="L7" i="39"/>
  <c r="O7" i="39"/>
  <c r="F8" i="39"/>
  <c r="I8" i="39"/>
  <c r="L8" i="39"/>
  <c r="O8" i="39"/>
  <c r="F9" i="39"/>
  <c r="I9" i="39"/>
  <c r="L9" i="39"/>
  <c r="O9" i="39"/>
  <c r="F10" i="39"/>
  <c r="I10" i="39"/>
  <c r="L10" i="39"/>
  <c r="O10" i="39"/>
  <c r="F11" i="39"/>
  <c r="I11" i="39"/>
  <c r="L11" i="39"/>
  <c r="O11" i="39"/>
  <c r="F12" i="39"/>
  <c r="I12" i="39"/>
  <c r="L12" i="39"/>
  <c r="O12" i="39"/>
  <c r="F13" i="39"/>
  <c r="I13" i="39"/>
  <c r="L13" i="39"/>
  <c r="O13" i="39"/>
  <c r="C14" i="39"/>
  <c r="D14" i="39"/>
  <c r="E14" i="39"/>
  <c r="F15" i="39"/>
  <c r="F16" i="39"/>
  <c r="F17" i="39"/>
  <c r="F18" i="39"/>
  <c r="F19" i="39"/>
  <c r="F20" i="39"/>
  <c r="F21" i="39"/>
  <c r="F22" i="39"/>
  <c r="F23" i="39"/>
  <c r="G14" i="39"/>
  <c r="H14" i="39"/>
  <c r="J14" i="39"/>
  <c r="J24" i="39"/>
  <c r="K14" i="39"/>
  <c r="M14" i="39"/>
  <c r="N14" i="39"/>
  <c r="N24" i="39"/>
  <c r="I15" i="39"/>
  <c r="I16" i="39"/>
  <c r="I17" i="39"/>
  <c r="I18" i="39"/>
  <c r="I19" i="39"/>
  <c r="I20" i="39"/>
  <c r="I21" i="39"/>
  <c r="I22" i="39"/>
  <c r="I23" i="39"/>
  <c r="L15" i="39"/>
  <c r="O15" i="39"/>
  <c r="L16" i="39"/>
  <c r="O16" i="39"/>
  <c r="L17" i="39"/>
  <c r="O17" i="39"/>
  <c r="L18" i="39"/>
  <c r="O18" i="39"/>
  <c r="L19" i="39"/>
  <c r="O19" i="39"/>
  <c r="L20" i="39"/>
  <c r="O20" i="39"/>
  <c r="L21" i="39"/>
  <c r="O21" i="39"/>
  <c r="L22" i="39"/>
  <c r="O22" i="39"/>
  <c r="L23" i="39"/>
  <c r="O23" i="39"/>
  <c r="C24" i="39"/>
  <c r="D24" i="39"/>
  <c r="E24" i="39"/>
  <c r="G24" i="39"/>
  <c r="H24" i="39"/>
  <c r="K24" i="39"/>
  <c r="M24" i="39"/>
  <c r="F5" i="68"/>
  <c r="I5" i="68"/>
  <c r="L5" i="68"/>
  <c r="O5" i="68"/>
  <c r="F6" i="68"/>
  <c r="I6" i="68"/>
  <c r="L6" i="68"/>
  <c r="O6" i="68"/>
  <c r="F7" i="68"/>
  <c r="I7" i="68"/>
  <c r="L7" i="68"/>
  <c r="O7" i="68"/>
  <c r="F8" i="68"/>
  <c r="I8" i="68"/>
  <c r="L8" i="68"/>
  <c r="O8" i="68"/>
  <c r="F9" i="68"/>
  <c r="I9" i="68"/>
  <c r="L9" i="68"/>
  <c r="O9" i="68"/>
  <c r="F10" i="68"/>
  <c r="I10" i="68"/>
  <c r="L10" i="68"/>
  <c r="O10" i="68"/>
  <c r="F11" i="68"/>
  <c r="I11" i="68"/>
  <c r="L11" i="68"/>
  <c r="O11" i="68"/>
  <c r="F12" i="68"/>
  <c r="I12" i="68"/>
  <c r="L12" i="68"/>
  <c r="O12" i="68"/>
  <c r="F13" i="68"/>
  <c r="I13" i="68"/>
  <c r="L13" i="68"/>
  <c r="O13" i="68"/>
  <c r="C14" i="68"/>
  <c r="D14" i="68"/>
  <c r="E14" i="68"/>
  <c r="G14" i="68"/>
  <c r="H14" i="68"/>
  <c r="J14" i="68"/>
  <c r="K14" i="68"/>
  <c r="M14" i="68"/>
  <c r="N14" i="68"/>
  <c r="F15" i="68"/>
  <c r="F16" i="68"/>
  <c r="F17" i="68"/>
  <c r="F18" i="68"/>
  <c r="F19" i="68"/>
  <c r="F20" i="68"/>
  <c r="F21" i="68"/>
  <c r="F22" i="68"/>
  <c r="F23" i="68"/>
  <c r="I15" i="68"/>
  <c r="I16" i="68"/>
  <c r="I17" i="68"/>
  <c r="I18" i="68"/>
  <c r="I19" i="68"/>
  <c r="I20" i="68"/>
  <c r="I21" i="68"/>
  <c r="I22" i="68"/>
  <c r="I23" i="68"/>
  <c r="L15" i="68"/>
  <c r="O15" i="68"/>
  <c r="L16" i="68"/>
  <c r="O16" i="68"/>
  <c r="L17" i="68"/>
  <c r="O17" i="68"/>
  <c r="L18" i="68"/>
  <c r="O18" i="68"/>
  <c r="L19" i="68"/>
  <c r="O19" i="68"/>
  <c r="L20" i="68"/>
  <c r="O20" i="68"/>
  <c r="L21" i="68"/>
  <c r="O21" i="68"/>
  <c r="L22" i="68"/>
  <c r="O22" i="68"/>
  <c r="L23" i="68"/>
  <c r="O23" i="68"/>
  <c r="C24" i="68"/>
  <c r="D24" i="68"/>
  <c r="E24" i="68"/>
  <c r="G24" i="68"/>
  <c r="H24" i="68"/>
  <c r="J24" i="68"/>
  <c r="K24" i="68"/>
  <c r="M24" i="68"/>
  <c r="N24" i="68"/>
  <c r="C30" i="68"/>
  <c r="D30" i="68"/>
  <c r="E30" i="68"/>
  <c r="F30" i="68"/>
  <c r="G30" i="68"/>
  <c r="H30" i="68"/>
  <c r="I30" i="68"/>
  <c r="J30" i="68"/>
  <c r="K30" i="68"/>
  <c r="L30" i="68"/>
  <c r="M30" i="68"/>
  <c r="O30" i="68"/>
  <c r="D24" i="50"/>
  <c r="D14" i="50"/>
  <c r="J24" i="50"/>
  <c r="J14" i="50"/>
  <c r="C24" i="50"/>
  <c r="C14" i="50"/>
  <c r="K24" i="50"/>
  <c r="K14" i="50"/>
  <c r="F5" i="50"/>
  <c r="I5" i="50"/>
  <c r="L5" i="50"/>
  <c r="O5" i="50"/>
  <c r="R5" i="50"/>
  <c r="F6" i="50"/>
  <c r="I6" i="50"/>
  <c r="L6" i="50"/>
  <c r="O6" i="50"/>
  <c r="R6" i="50"/>
  <c r="F7" i="50"/>
  <c r="I7" i="50"/>
  <c r="L7" i="50"/>
  <c r="O7" i="50"/>
  <c r="R7" i="50"/>
  <c r="F8" i="50"/>
  <c r="I8" i="50"/>
  <c r="I9" i="50"/>
  <c r="I10" i="50"/>
  <c r="I11" i="50"/>
  <c r="I12" i="50"/>
  <c r="I13" i="50"/>
  <c r="L8" i="50"/>
  <c r="O8" i="50"/>
  <c r="R8" i="50"/>
  <c r="F9" i="50"/>
  <c r="L9" i="50"/>
  <c r="O9" i="50"/>
  <c r="R9" i="50"/>
  <c r="F10" i="50"/>
  <c r="L10" i="50"/>
  <c r="O10" i="50"/>
  <c r="R10" i="50"/>
  <c r="F11" i="50"/>
  <c r="L11" i="50"/>
  <c r="O11" i="50"/>
  <c r="R11" i="50"/>
  <c r="F12" i="50"/>
  <c r="L12" i="50"/>
  <c r="O12" i="50"/>
  <c r="R12" i="50"/>
  <c r="F13" i="50"/>
  <c r="L13" i="50"/>
  <c r="O13" i="50"/>
  <c r="R13" i="50"/>
  <c r="E14" i="50"/>
  <c r="G14" i="50"/>
  <c r="H14" i="50"/>
  <c r="M14" i="50"/>
  <c r="N14" i="50"/>
  <c r="P14" i="50"/>
  <c r="Q14" i="50"/>
  <c r="F15" i="50"/>
  <c r="I15" i="50"/>
  <c r="L15" i="50"/>
  <c r="O15" i="50"/>
  <c r="R15" i="50"/>
  <c r="F16" i="50"/>
  <c r="I16" i="50"/>
  <c r="L16" i="50"/>
  <c r="O16" i="50"/>
  <c r="R16" i="50"/>
  <c r="F17" i="50"/>
  <c r="I17" i="50"/>
  <c r="L17" i="50"/>
  <c r="O17" i="50"/>
  <c r="R17" i="50"/>
  <c r="F18" i="50"/>
  <c r="I18" i="50"/>
  <c r="L18" i="50"/>
  <c r="O18" i="50"/>
  <c r="R18" i="50"/>
  <c r="F19" i="50"/>
  <c r="I19" i="50"/>
  <c r="L19" i="50"/>
  <c r="O19" i="50"/>
  <c r="R19" i="50"/>
  <c r="F20" i="50"/>
  <c r="I20" i="50"/>
  <c r="L20" i="50"/>
  <c r="O20" i="50"/>
  <c r="R20" i="50"/>
  <c r="F21" i="50"/>
  <c r="I21" i="50"/>
  <c r="L21" i="50"/>
  <c r="O21" i="50"/>
  <c r="R21" i="50"/>
  <c r="F22" i="50"/>
  <c r="I22" i="50"/>
  <c r="L22" i="50"/>
  <c r="O22" i="50"/>
  <c r="R22" i="50"/>
  <c r="F23" i="50"/>
  <c r="I23" i="50"/>
  <c r="L23" i="50"/>
  <c r="O23" i="50"/>
  <c r="R23" i="50"/>
  <c r="E24" i="50"/>
  <c r="G24" i="50"/>
  <c r="H24" i="50"/>
  <c r="M24" i="50"/>
  <c r="N24" i="50"/>
  <c r="P24" i="50"/>
  <c r="P25" i="50" s="1"/>
  <c r="P32" i="50" s="1"/>
  <c r="Q24" i="50"/>
  <c r="D40" i="50"/>
  <c r="D41" i="50" s="1"/>
  <c r="G40" i="50"/>
  <c r="G41" i="50" s="1"/>
  <c r="J40" i="50"/>
  <c r="J41" i="50" s="1"/>
  <c r="M40" i="50"/>
  <c r="M41" i="50" s="1"/>
  <c r="P40" i="50"/>
  <c r="P41" i="50" s="1"/>
  <c r="F5" i="22"/>
  <c r="I5" i="22"/>
  <c r="L5" i="22"/>
  <c r="O5" i="22"/>
  <c r="R5" i="22"/>
  <c r="U5" i="22"/>
  <c r="F6" i="22"/>
  <c r="I6" i="22"/>
  <c r="L6" i="22"/>
  <c r="O6" i="22"/>
  <c r="R6" i="22"/>
  <c r="U6" i="22"/>
  <c r="F7" i="22"/>
  <c r="I7" i="22"/>
  <c r="L7" i="22"/>
  <c r="O7" i="22"/>
  <c r="R7" i="22"/>
  <c r="U7" i="22"/>
  <c r="F8" i="22"/>
  <c r="I8" i="22"/>
  <c r="L8" i="22"/>
  <c r="O8" i="22"/>
  <c r="R8" i="22"/>
  <c r="U8" i="22"/>
  <c r="F9" i="22"/>
  <c r="I9" i="22"/>
  <c r="L9" i="22"/>
  <c r="O9" i="22"/>
  <c r="R9" i="22"/>
  <c r="U9" i="22"/>
  <c r="F10" i="22"/>
  <c r="I10" i="22"/>
  <c r="L10" i="22"/>
  <c r="O10" i="22"/>
  <c r="R10" i="22"/>
  <c r="U10" i="22"/>
  <c r="F11" i="22"/>
  <c r="I11" i="22"/>
  <c r="L11" i="22"/>
  <c r="O11" i="22"/>
  <c r="R11" i="22"/>
  <c r="U11" i="22"/>
  <c r="F12" i="22"/>
  <c r="I12" i="22"/>
  <c r="L12" i="22"/>
  <c r="O12" i="22"/>
  <c r="R12" i="22"/>
  <c r="U12" i="22"/>
  <c r="F13" i="22"/>
  <c r="I13" i="22"/>
  <c r="L13" i="22"/>
  <c r="O13" i="22"/>
  <c r="R13" i="22"/>
  <c r="U13" i="22"/>
  <c r="C14" i="22"/>
  <c r="D14" i="22"/>
  <c r="E14" i="22"/>
  <c r="G14" i="22"/>
  <c r="H14" i="22"/>
  <c r="I15" i="22"/>
  <c r="I16" i="22"/>
  <c r="I17" i="22"/>
  <c r="I18" i="22"/>
  <c r="I19" i="22"/>
  <c r="I20" i="22"/>
  <c r="I21" i="22"/>
  <c r="I22" i="22"/>
  <c r="I23" i="22"/>
  <c r="J14" i="22"/>
  <c r="J24" i="22"/>
  <c r="K14" i="22"/>
  <c r="M14" i="22"/>
  <c r="N14" i="22"/>
  <c r="P14" i="22"/>
  <c r="Q14" i="22"/>
  <c r="S14" i="22"/>
  <c r="T14" i="22"/>
  <c r="F15" i="22"/>
  <c r="L15" i="22"/>
  <c r="O15" i="22"/>
  <c r="R15" i="22"/>
  <c r="U15" i="22"/>
  <c r="F16" i="22"/>
  <c r="L16" i="22"/>
  <c r="O16" i="22"/>
  <c r="R16" i="22"/>
  <c r="U16" i="22"/>
  <c r="F17" i="22"/>
  <c r="L17" i="22"/>
  <c r="O17" i="22"/>
  <c r="R17" i="22"/>
  <c r="U17" i="22"/>
  <c r="F18" i="22"/>
  <c r="L18" i="22"/>
  <c r="O18" i="22"/>
  <c r="R18" i="22"/>
  <c r="U18" i="22"/>
  <c r="F19" i="22"/>
  <c r="L19" i="22"/>
  <c r="O19" i="22"/>
  <c r="R19" i="22"/>
  <c r="U19" i="22"/>
  <c r="F20" i="22"/>
  <c r="L20" i="22"/>
  <c r="O20" i="22"/>
  <c r="R20" i="22"/>
  <c r="U20" i="22"/>
  <c r="F21" i="22"/>
  <c r="L21" i="22"/>
  <c r="O21" i="22"/>
  <c r="R21" i="22"/>
  <c r="U21" i="22"/>
  <c r="F22" i="22"/>
  <c r="L22" i="22"/>
  <c r="O22" i="22"/>
  <c r="R22" i="22"/>
  <c r="U22" i="22"/>
  <c r="F23" i="22"/>
  <c r="L23" i="22"/>
  <c r="O23" i="22"/>
  <c r="R23" i="22"/>
  <c r="U23" i="22"/>
  <c r="C24" i="22"/>
  <c r="D24" i="22"/>
  <c r="E24" i="22"/>
  <c r="G24" i="22"/>
  <c r="H24" i="22"/>
  <c r="K24" i="22"/>
  <c r="M24" i="22"/>
  <c r="N24" i="22"/>
  <c r="P24" i="22"/>
  <c r="Q24" i="22"/>
  <c r="S24" i="22"/>
  <c r="T24" i="22"/>
  <c r="R33" i="72"/>
  <c r="R34" i="72"/>
  <c r="R35" i="72"/>
  <c r="R36" i="72"/>
  <c r="R37" i="72"/>
  <c r="R38" i="72"/>
  <c r="R39" i="72"/>
  <c r="R40" i="72"/>
  <c r="R42" i="72"/>
  <c r="R44" i="72"/>
  <c r="R45" i="72"/>
  <c r="R48" i="72"/>
  <c r="R49" i="72"/>
  <c r="R43" i="72"/>
  <c r="R46" i="72"/>
  <c r="R47" i="72"/>
  <c r="R50" i="72"/>
  <c r="Q41" i="72"/>
  <c r="Q51" i="72"/>
  <c r="P41" i="72"/>
  <c r="P51" i="72"/>
  <c r="O32" i="72"/>
  <c r="O33" i="72"/>
  <c r="O34" i="72"/>
  <c r="O35" i="72"/>
  <c r="O36" i="72"/>
  <c r="O37" i="72"/>
  <c r="O38" i="72"/>
  <c r="O39" i="72"/>
  <c r="O40" i="72"/>
  <c r="O42" i="72"/>
  <c r="O45" i="72"/>
  <c r="O47" i="72"/>
  <c r="O48" i="72"/>
  <c r="N41" i="72"/>
  <c r="N51" i="72"/>
  <c r="M41" i="72"/>
  <c r="M51" i="72"/>
  <c r="L32" i="72"/>
  <c r="L33" i="72"/>
  <c r="L34" i="72"/>
  <c r="L35" i="72"/>
  <c r="L36" i="72"/>
  <c r="L37" i="72"/>
  <c r="L38" i="72"/>
  <c r="L39" i="72"/>
  <c r="L40" i="72"/>
  <c r="L43" i="72"/>
  <c r="L44" i="72"/>
  <c r="L45" i="72"/>
  <c r="L46" i="72"/>
  <c r="L47" i="72"/>
  <c r="L48" i="72"/>
  <c r="L49" i="72"/>
  <c r="L50" i="72"/>
  <c r="K41" i="72"/>
  <c r="K51" i="72"/>
  <c r="J41" i="72"/>
  <c r="J51" i="72"/>
  <c r="H41" i="72"/>
  <c r="H51" i="72"/>
  <c r="I32" i="72"/>
  <c r="I33" i="72"/>
  <c r="I35" i="72"/>
  <c r="I36" i="72"/>
  <c r="I39" i="72"/>
  <c r="I40" i="72"/>
  <c r="I34" i="72"/>
  <c r="I37" i="72"/>
  <c r="I38" i="72"/>
  <c r="I44" i="72"/>
  <c r="I46" i="72"/>
  <c r="I47" i="72"/>
  <c r="I48" i="72"/>
  <c r="I50" i="72"/>
  <c r="G41" i="72"/>
  <c r="G51" i="72"/>
  <c r="E41" i="72"/>
  <c r="E51" i="72"/>
  <c r="F32" i="72"/>
  <c r="F33" i="72"/>
  <c r="F34" i="72"/>
  <c r="F36" i="72"/>
  <c r="F37" i="72"/>
  <c r="F38" i="72"/>
  <c r="F39" i="72"/>
  <c r="F40" i="72"/>
  <c r="F42" i="72"/>
  <c r="F44" i="72"/>
  <c r="F45" i="72"/>
  <c r="F47" i="72"/>
  <c r="F48" i="72"/>
  <c r="F50" i="72"/>
  <c r="F43" i="72"/>
  <c r="F46" i="72"/>
  <c r="F49" i="72"/>
  <c r="D41" i="72"/>
  <c r="D51" i="72"/>
  <c r="D24" i="72"/>
  <c r="D14" i="72"/>
  <c r="P24" i="72"/>
  <c r="P14" i="72"/>
  <c r="H24" i="72"/>
  <c r="H14" i="72"/>
  <c r="R32" i="72"/>
  <c r="O43" i="72"/>
  <c r="O44" i="72"/>
  <c r="O46" i="72"/>
  <c r="O49" i="72"/>
  <c r="O50" i="72"/>
  <c r="L42" i="72"/>
  <c r="I42" i="72"/>
  <c r="I43" i="72"/>
  <c r="I45" i="72"/>
  <c r="I49" i="72"/>
  <c r="F35" i="72"/>
  <c r="C51" i="72"/>
  <c r="C41" i="72"/>
  <c r="F5" i="72"/>
  <c r="I5" i="72"/>
  <c r="L5" i="72"/>
  <c r="O5" i="72"/>
  <c r="R5" i="72"/>
  <c r="F6" i="72"/>
  <c r="I6" i="72"/>
  <c r="L6" i="72"/>
  <c r="O6" i="72"/>
  <c r="R6" i="72"/>
  <c r="F7" i="72"/>
  <c r="I7" i="72"/>
  <c r="L7" i="72"/>
  <c r="O7" i="72"/>
  <c r="R7" i="72"/>
  <c r="F8" i="72"/>
  <c r="I8" i="72"/>
  <c r="L8" i="72"/>
  <c r="O8" i="72"/>
  <c r="R8" i="72"/>
  <c r="F9" i="72"/>
  <c r="I9" i="72"/>
  <c r="L9" i="72"/>
  <c r="O9" i="72"/>
  <c r="R9" i="72"/>
  <c r="F10" i="72"/>
  <c r="I10" i="72"/>
  <c r="L10" i="72"/>
  <c r="O10" i="72"/>
  <c r="R10" i="72"/>
  <c r="F11" i="72"/>
  <c r="I11" i="72"/>
  <c r="L11" i="72"/>
  <c r="O11" i="72"/>
  <c r="R11" i="72"/>
  <c r="F12" i="72"/>
  <c r="I12" i="72"/>
  <c r="L12" i="72"/>
  <c r="O12" i="72"/>
  <c r="R12" i="72"/>
  <c r="F13" i="72"/>
  <c r="I13" i="72"/>
  <c r="L13" i="72"/>
  <c r="O13" i="72"/>
  <c r="R13" i="72"/>
  <c r="C14" i="72"/>
  <c r="C24" i="72"/>
  <c r="E14" i="72"/>
  <c r="G14" i="72"/>
  <c r="G24" i="72"/>
  <c r="J14" i="72"/>
  <c r="K14" i="72"/>
  <c r="K24" i="72"/>
  <c r="M14" i="72"/>
  <c r="N14" i="72"/>
  <c r="Q14" i="72"/>
  <c r="F15" i="72"/>
  <c r="I15" i="72"/>
  <c r="L15" i="72"/>
  <c r="O15" i="72"/>
  <c r="R15" i="72"/>
  <c r="F16" i="72"/>
  <c r="I16" i="72"/>
  <c r="L16" i="72"/>
  <c r="O16" i="72"/>
  <c r="R16" i="72"/>
  <c r="F17" i="72"/>
  <c r="I17" i="72"/>
  <c r="L17" i="72"/>
  <c r="O17" i="72"/>
  <c r="R17" i="72"/>
  <c r="F18" i="72"/>
  <c r="I18" i="72"/>
  <c r="L18" i="72"/>
  <c r="O18" i="72"/>
  <c r="R18" i="72"/>
  <c r="F19" i="72"/>
  <c r="I19" i="72"/>
  <c r="L19" i="72"/>
  <c r="O19" i="72"/>
  <c r="R19" i="72"/>
  <c r="F20" i="72"/>
  <c r="I20" i="72"/>
  <c r="L20" i="72"/>
  <c r="O20" i="72"/>
  <c r="R20" i="72"/>
  <c r="F21" i="72"/>
  <c r="I21" i="72"/>
  <c r="L21" i="72"/>
  <c r="O21" i="72"/>
  <c r="R21" i="72"/>
  <c r="F22" i="72"/>
  <c r="I22" i="72"/>
  <c r="L22" i="72"/>
  <c r="O22" i="72"/>
  <c r="R22" i="72"/>
  <c r="F23" i="72"/>
  <c r="I23" i="72"/>
  <c r="L23" i="72"/>
  <c r="O23" i="72"/>
  <c r="R23" i="72"/>
  <c r="E24" i="72"/>
  <c r="J24" i="72"/>
  <c r="M24" i="72"/>
  <c r="N24" i="72"/>
  <c r="Q24" i="72"/>
  <c r="K24" i="128"/>
  <c r="J24" i="128"/>
  <c r="H24" i="128"/>
  <c r="G24" i="128"/>
  <c r="E24" i="128"/>
  <c r="D24" i="128"/>
  <c r="C24" i="128"/>
  <c r="L23" i="128"/>
  <c r="I23" i="128"/>
  <c r="F23" i="128"/>
  <c r="L22" i="128"/>
  <c r="I22" i="128"/>
  <c r="F22" i="128"/>
  <c r="L21" i="128"/>
  <c r="I21" i="128"/>
  <c r="F21" i="128"/>
  <c r="L20" i="128"/>
  <c r="I20" i="128"/>
  <c r="F20" i="128"/>
  <c r="L19" i="128"/>
  <c r="I19" i="128"/>
  <c r="F19" i="128"/>
  <c r="L18" i="128"/>
  <c r="I18" i="128"/>
  <c r="F18" i="128"/>
  <c r="L17" i="128"/>
  <c r="I17" i="128"/>
  <c r="F17" i="128"/>
  <c r="L16" i="128"/>
  <c r="I16" i="128"/>
  <c r="F16" i="128"/>
  <c r="L15" i="128"/>
  <c r="I15" i="128"/>
  <c r="F15" i="128"/>
  <c r="K14" i="128"/>
  <c r="J14" i="128"/>
  <c r="H14" i="128"/>
  <c r="G14" i="128"/>
  <c r="E14" i="128"/>
  <c r="D14" i="128"/>
  <c r="C14" i="128"/>
  <c r="L13" i="128"/>
  <c r="I13" i="128"/>
  <c r="F13" i="128"/>
  <c r="L12" i="128"/>
  <c r="I12" i="128"/>
  <c r="F12" i="128"/>
  <c r="L11" i="128"/>
  <c r="I11" i="128"/>
  <c r="F11" i="128"/>
  <c r="L10" i="128"/>
  <c r="I10" i="128"/>
  <c r="F10" i="128"/>
  <c r="L9" i="128"/>
  <c r="I9" i="128"/>
  <c r="F9" i="128"/>
  <c r="L8" i="128"/>
  <c r="I8" i="128"/>
  <c r="F8" i="128"/>
  <c r="L7" i="128"/>
  <c r="I7" i="128"/>
  <c r="F7" i="128"/>
  <c r="L6" i="128"/>
  <c r="I6" i="128"/>
  <c r="F6" i="128"/>
  <c r="L5" i="128"/>
  <c r="I5" i="128"/>
  <c r="F5" i="128"/>
  <c r="N24" i="81"/>
  <c r="M24" i="81"/>
  <c r="K24" i="81"/>
  <c r="J24" i="81"/>
  <c r="H24" i="81"/>
  <c r="G24" i="81"/>
  <c r="E24" i="81"/>
  <c r="D24" i="81"/>
  <c r="C24" i="81"/>
  <c r="O23" i="81"/>
  <c r="L23" i="81"/>
  <c r="I23" i="81"/>
  <c r="F23" i="81"/>
  <c r="O22" i="81"/>
  <c r="L22" i="81"/>
  <c r="I22" i="81"/>
  <c r="F22" i="81"/>
  <c r="O21" i="81"/>
  <c r="L21" i="81"/>
  <c r="I21" i="81"/>
  <c r="F21" i="81"/>
  <c r="O20" i="81"/>
  <c r="L20" i="81"/>
  <c r="I20" i="81"/>
  <c r="F20" i="81"/>
  <c r="O19" i="81"/>
  <c r="L19" i="81"/>
  <c r="I19" i="81"/>
  <c r="F19" i="81"/>
  <c r="O18" i="81"/>
  <c r="L18" i="81"/>
  <c r="I18" i="81"/>
  <c r="F18" i="81"/>
  <c r="O17" i="81"/>
  <c r="L17" i="81"/>
  <c r="I17" i="81"/>
  <c r="F17" i="81"/>
  <c r="O16" i="81"/>
  <c r="L16" i="81"/>
  <c r="I16" i="81"/>
  <c r="F16" i="81"/>
  <c r="O15" i="81"/>
  <c r="L15" i="81"/>
  <c r="I15" i="81"/>
  <c r="I24" i="81" s="1"/>
  <c r="F15" i="81"/>
  <c r="N14" i="81"/>
  <c r="M14" i="81"/>
  <c r="K14" i="81"/>
  <c r="J14" i="81"/>
  <c r="H14" i="81"/>
  <c r="G14" i="81"/>
  <c r="E14" i="81"/>
  <c r="D14" i="81"/>
  <c r="C14" i="81"/>
  <c r="O13" i="81"/>
  <c r="L13" i="81"/>
  <c r="I13" i="81"/>
  <c r="F13" i="81"/>
  <c r="O12" i="81"/>
  <c r="L12" i="81"/>
  <c r="I12" i="81"/>
  <c r="F12" i="81"/>
  <c r="O11" i="81"/>
  <c r="L11" i="81"/>
  <c r="I11" i="81"/>
  <c r="F11" i="81"/>
  <c r="O10" i="81"/>
  <c r="L10" i="81"/>
  <c r="I10" i="81"/>
  <c r="F10" i="81"/>
  <c r="O9" i="81"/>
  <c r="L9" i="81"/>
  <c r="I9" i="81"/>
  <c r="F9" i="81"/>
  <c r="O8" i="81"/>
  <c r="L8" i="81"/>
  <c r="I8" i="81"/>
  <c r="F8" i="81"/>
  <c r="O7" i="81"/>
  <c r="L7" i="81"/>
  <c r="I7" i="81"/>
  <c r="F7" i="81"/>
  <c r="O6" i="81"/>
  <c r="L6" i="81"/>
  <c r="I6" i="81"/>
  <c r="F6" i="81"/>
  <c r="O5" i="81"/>
  <c r="O14" i="81" s="1"/>
  <c r="L5" i="81"/>
  <c r="I5" i="81"/>
  <c r="F5" i="81"/>
  <c r="Q24" i="120"/>
  <c r="P24" i="120"/>
  <c r="N24" i="120"/>
  <c r="M24" i="120"/>
  <c r="K24" i="120"/>
  <c r="J24" i="120"/>
  <c r="H24" i="120"/>
  <c r="G24" i="120"/>
  <c r="E24" i="120"/>
  <c r="D24" i="120"/>
  <c r="C24" i="120"/>
  <c r="R23" i="120"/>
  <c r="O23" i="120"/>
  <c r="L23" i="120"/>
  <c r="I23" i="120"/>
  <c r="F23" i="120"/>
  <c r="R22" i="120"/>
  <c r="O22" i="120"/>
  <c r="L22" i="120"/>
  <c r="I22" i="120"/>
  <c r="F22" i="120"/>
  <c r="R21" i="120"/>
  <c r="O21" i="120"/>
  <c r="L21" i="120"/>
  <c r="I21" i="120"/>
  <c r="F21" i="120"/>
  <c r="R20" i="120"/>
  <c r="O20" i="120"/>
  <c r="L20" i="120"/>
  <c r="I20" i="120"/>
  <c r="F20" i="120"/>
  <c r="R19" i="120"/>
  <c r="O19" i="120"/>
  <c r="L19" i="120"/>
  <c r="I19" i="120"/>
  <c r="F19" i="120"/>
  <c r="R18" i="120"/>
  <c r="O18" i="120"/>
  <c r="L18" i="120"/>
  <c r="I18" i="120"/>
  <c r="F18" i="120"/>
  <c r="R17" i="120"/>
  <c r="O17" i="120"/>
  <c r="L17" i="120"/>
  <c r="I17" i="120"/>
  <c r="F17" i="120"/>
  <c r="R16" i="120"/>
  <c r="O16" i="120"/>
  <c r="L16" i="120"/>
  <c r="I16" i="120"/>
  <c r="F16" i="120"/>
  <c r="R15" i="120"/>
  <c r="O15" i="120"/>
  <c r="L15" i="120"/>
  <c r="I15" i="120"/>
  <c r="F15" i="120"/>
  <c r="Q14" i="120"/>
  <c r="P14" i="120"/>
  <c r="N14" i="120"/>
  <c r="M14" i="120"/>
  <c r="K14" i="120"/>
  <c r="J14" i="120"/>
  <c r="H14" i="120"/>
  <c r="G14" i="120"/>
  <c r="E14" i="120"/>
  <c r="D14" i="120"/>
  <c r="C14" i="120"/>
  <c r="R13" i="120"/>
  <c r="O13" i="120"/>
  <c r="L13" i="120"/>
  <c r="I13" i="120"/>
  <c r="F13" i="120"/>
  <c r="R12" i="120"/>
  <c r="O12" i="120"/>
  <c r="L12" i="120"/>
  <c r="I12" i="120"/>
  <c r="F12" i="120"/>
  <c r="R11" i="120"/>
  <c r="O11" i="120"/>
  <c r="L11" i="120"/>
  <c r="I11" i="120"/>
  <c r="F11" i="120"/>
  <c r="R10" i="120"/>
  <c r="O10" i="120"/>
  <c r="L10" i="120"/>
  <c r="I10" i="120"/>
  <c r="F10" i="120"/>
  <c r="R9" i="120"/>
  <c r="O9" i="120"/>
  <c r="L9" i="120"/>
  <c r="I9" i="120"/>
  <c r="F9" i="120"/>
  <c r="R8" i="120"/>
  <c r="O8" i="120"/>
  <c r="L8" i="120"/>
  <c r="I8" i="120"/>
  <c r="F8" i="120"/>
  <c r="R7" i="120"/>
  <c r="O7" i="120"/>
  <c r="L7" i="120"/>
  <c r="I7" i="120"/>
  <c r="F7" i="120"/>
  <c r="R6" i="120"/>
  <c r="O6" i="120"/>
  <c r="L6" i="120"/>
  <c r="I6" i="120"/>
  <c r="F6" i="120"/>
  <c r="R5" i="120"/>
  <c r="O5" i="120"/>
  <c r="L5" i="120"/>
  <c r="I5" i="120"/>
  <c r="F5" i="120"/>
  <c r="Q25" i="120"/>
  <c r="P25" i="120"/>
  <c r="N25" i="120"/>
  <c r="M25" i="120"/>
  <c r="K25" i="120"/>
  <c r="J25" i="120"/>
  <c r="Q24" i="100"/>
  <c r="P24" i="100"/>
  <c r="N24" i="100"/>
  <c r="M24" i="100"/>
  <c r="K24" i="100"/>
  <c r="J24" i="100"/>
  <c r="H24" i="100"/>
  <c r="G24" i="100"/>
  <c r="E24" i="100"/>
  <c r="D24" i="100"/>
  <c r="C24" i="100"/>
  <c r="R23" i="100"/>
  <c r="O23" i="100"/>
  <c r="L23" i="100"/>
  <c r="I23" i="100"/>
  <c r="F23" i="100"/>
  <c r="R22" i="100"/>
  <c r="O22" i="100"/>
  <c r="L22" i="100"/>
  <c r="I22" i="100"/>
  <c r="F22" i="100"/>
  <c r="R21" i="100"/>
  <c r="O21" i="100"/>
  <c r="L21" i="100"/>
  <c r="I21" i="100"/>
  <c r="F21" i="100"/>
  <c r="R20" i="100"/>
  <c r="O20" i="100"/>
  <c r="L20" i="100"/>
  <c r="I20" i="100"/>
  <c r="F20" i="100"/>
  <c r="R19" i="100"/>
  <c r="O19" i="100"/>
  <c r="L19" i="100"/>
  <c r="I19" i="100"/>
  <c r="F19" i="100"/>
  <c r="R18" i="100"/>
  <c r="O18" i="100"/>
  <c r="L18" i="100"/>
  <c r="I18" i="100"/>
  <c r="F18" i="100"/>
  <c r="R17" i="100"/>
  <c r="O17" i="100"/>
  <c r="L17" i="100"/>
  <c r="I17" i="100"/>
  <c r="F17" i="100"/>
  <c r="R16" i="100"/>
  <c r="O16" i="100"/>
  <c r="L16" i="100"/>
  <c r="I16" i="100"/>
  <c r="F16" i="100"/>
  <c r="R15" i="100"/>
  <c r="O15" i="100"/>
  <c r="L15" i="100"/>
  <c r="I15" i="100"/>
  <c r="F15" i="100"/>
  <c r="Q14" i="100"/>
  <c r="Q25" i="100" s="1"/>
  <c r="P14" i="100"/>
  <c r="N14" i="100"/>
  <c r="M14" i="100"/>
  <c r="K14" i="100"/>
  <c r="J14" i="100"/>
  <c r="H14" i="100"/>
  <c r="G14" i="100"/>
  <c r="E14" i="100"/>
  <c r="D14" i="100"/>
  <c r="C14" i="100"/>
  <c r="R13" i="100"/>
  <c r="O13" i="100"/>
  <c r="L13" i="100"/>
  <c r="I13" i="100"/>
  <c r="F13" i="100"/>
  <c r="R12" i="100"/>
  <c r="O12" i="100"/>
  <c r="L12" i="100"/>
  <c r="I12" i="100"/>
  <c r="F12" i="100"/>
  <c r="R11" i="100"/>
  <c r="O11" i="100"/>
  <c r="L11" i="100"/>
  <c r="I11" i="100"/>
  <c r="F11" i="100"/>
  <c r="R10" i="100"/>
  <c r="O10" i="100"/>
  <c r="L10" i="100"/>
  <c r="I10" i="100"/>
  <c r="F10" i="100"/>
  <c r="R9" i="100"/>
  <c r="O9" i="100"/>
  <c r="L9" i="100"/>
  <c r="I9" i="100"/>
  <c r="F9" i="100"/>
  <c r="R8" i="100"/>
  <c r="O8" i="100"/>
  <c r="L8" i="100"/>
  <c r="I8" i="100"/>
  <c r="F8" i="100"/>
  <c r="R7" i="100"/>
  <c r="O7" i="100"/>
  <c r="L7" i="100"/>
  <c r="I7" i="100"/>
  <c r="F7" i="100"/>
  <c r="R6" i="100"/>
  <c r="O6" i="100"/>
  <c r="L6" i="100"/>
  <c r="I6" i="100"/>
  <c r="F6" i="100"/>
  <c r="R5" i="100"/>
  <c r="O5" i="100"/>
  <c r="L5" i="100"/>
  <c r="I5" i="100"/>
  <c r="F5" i="100"/>
  <c r="Q24" i="101"/>
  <c r="P24" i="101"/>
  <c r="N24" i="101"/>
  <c r="M24" i="101"/>
  <c r="K24" i="101"/>
  <c r="J24" i="101"/>
  <c r="H24" i="101"/>
  <c r="G24" i="101"/>
  <c r="E24" i="101"/>
  <c r="D24" i="101"/>
  <c r="C24" i="101"/>
  <c r="R23" i="101"/>
  <c r="O23" i="101"/>
  <c r="L23" i="101"/>
  <c r="I23" i="101"/>
  <c r="F23" i="101"/>
  <c r="R22" i="101"/>
  <c r="O22" i="101"/>
  <c r="L22" i="101"/>
  <c r="I22" i="101"/>
  <c r="F22" i="101"/>
  <c r="R21" i="101"/>
  <c r="O21" i="101"/>
  <c r="L21" i="101"/>
  <c r="I21" i="101"/>
  <c r="F21" i="101"/>
  <c r="R20" i="101"/>
  <c r="O20" i="101"/>
  <c r="L20" i="101"/>
  <c r="I20" i="101"/>
  <c r="F20" i="101"/>
  <c r="R19" i="101"/>
  <c r="O19" i="101"/>
  <c r="L19" i="101"/>
  <c r="I19" i="101"/>
  <c r="F19" i="101"/>
  <c r="R18" i="101"/>
  <c r="O18" i="101"/>
  <c r="L18" i="101"/>
  <c r="I18" i="101"/>
  <c r="F18" i="101"/>
  <c r="R17" i="101"/>
  <c r="O17" i="101"/>
  <c r="L17" i="101"/>
  <c r="I17" i="101"/>
  <c r="F17" i="101"/>
  <c r="R16" i="101"/>
  <c r="O16" i="101"/>
  <c r="L16" i="101"/>
  <c r="I16" i="101"/>
  <c r="F16" i="101"/>
  <c r="R15" i="101"/>
  <c r="O15" i="101"/>
  <c r="L15" i="101"/>
  <c r="I15" i="101"/>
  <c r="F15" i="101"/>
  <c r="Q14" i="101"/>
  <c r="Q25" i="101" s="1"/>
  <c r="P14" i="101"/>
  <c r="N14" i="101"/>
  <c r="M14" i="101"/>
  <c r="M25" i="101" s="1"/>
  <c r="K14" i="101"/>
  <c r="K25" i="101" s="1"/>
  <c r="J14" i="101"/>
  <c r="J25" i="101" s="1"/>
  <c r="H14" i="101"/>
  <c r="G14" i="101"/>
  <c r="E14" i="101"/>
  <c r="D14" i="101"/>
  <c r="C14" i="101"/>
  <c r="R13" i="101"/>
  <c r="O13" i="101"/>
  <c r="L13" i="101"/>
  <c r="I13" i="101"/>
  <c r="F13" i="101"/>
  <c r="R12" i="101"/>
  <c r="O12" i="101"/>
  <c r="L12" i="101"/>
  <c r="I12" i="101"/>
  <c r="F12" i="101"/>
  <c r="R11" i="101"/>
  <c r="O11" i="101"/>
  <c r="L11" i="101"/>
  <c r="I11" i="101"/>
  <c r="F11" i="101"/>
  <c r="R10" i="101"/>
  <c r="O10" i="101"/>
  <c r="L10" i="101"/>
  <c r="I10" i="101"/>
  <c r="F10" i="101"/>
  <c r="R9" i="101"/>
  <c r="O9" i="101"/>
  <c r="L9" i="101"/>
  <c r="I9" i="101"/>
  <c r="F9" i="101"/>
  <c r="R8" i="101"/>
  <c r="O8" i="101"/>
  <c r="L8" i="101"/>
  <c r="I8" i="101"/>
  <c r="F8" i="101"/>
  <c r="R7" i="101"/>
  <c r="O7" i="101"/>
  <c r="L7" i="101"/>
  <c r="I7" i="101"/>
  <c r="F7" i="101"/>
  <c r="R6" i="101"/>
  <c r="O6" i="101"/>
  <c r="L6" i="101"/>
  <c r="I6" i="101"/>
  <c r="F6" i="101"/>
  <c r="R5" i="101"/>
  <c r="O5" i="101"/>
  <c r="L5" i="101"/>
  <c r="I5" i="101"/>
  <c r="F5" i="101"/>
  <c r="Q24" i="102"/>
  <c r="P24" i="102"/>
  <c r="N24" i="102"/>
  <c r="M24" i="102"/>
  <c r="K24" i="102"/>
  <c r="J24" i="102"/>
  <c r="H24" i="102"/>
  <c r="G24" i="102"/>
  <c r="E24" i="102"/>
  <c r="D24" i="102"/>
  <c r="C24" i="102"/>
  <c r="R23" i="102"/>
  <c r="O23" i="102"/>
  <c r="L23" i="102"/>
  <c r="I23" i="102"/>
  <c r="F23" i="102"/>
  <c r="R22" i="102"/>
  <c r="O22" i="102"/>
  <c r="L22" i="102"/>
  <c r="I22" i="102"/>
  <c r="F22" i="102"/>
  <c r="R21" i="102"/>
  <c r="O21" i="102"/>
  <c r="L21" i="102"/>
  <c r="I21" i="102"/>
  <c r="F21" i="102"/>
  <c r="R20" i="102"/>
  <c r="O20" i="102"/>
  <c r="L20" i="102"/>
  <c r="I20" i="102"/>
  <c r="F20" i="102"/>
  <c r="R19" i="102"/>
  <c r="O19" i="102"/>
  <c r="L19" i="102"/>
  <c r="I19" i="102"/>
  <c r="F19" i="102"/>
  <c r="R18" i="102"/>
  <c r="O18" i="102"/>
  <c r="L18" i="102"/>
  <c r="I18" i="102"/>
  <c r="F18" i="102"/>
  <c r="R17" i="102"/>
  <c r="O17" i="102"/>
  <c r="L17" i="102"/>
  <c r="I17" i="102"/>
  <c r="F17" i="102"/>
  <c r="R16" i="102"/>
  <c r="O16" i="102"/>
  <c r="L16" i="102"/>
  <c r="I16" i="102"/>
  <c r="F16" i="102"/>
  <c r="R15" i="102"/>
  <c r="O15" i="102"/>
  <c r="L15" i="102"/>
  <c r="I15" i="102"/>
  <c r="F15" i="102"/>
  <c r="Q14" i="102"/>
  <c r="P14" i="102"/>
  <c r="N14" i="102"/>
  <c r="M14" i="102"/>
  <c r="M25" i="102" s="1"/>
  <c r="K14" i="102"/>
  <c r="J14" i="102"/>
  <c r="J25" i="102" s="1"/>
  <c r="H14" i="102"/>
  <c r="G14" i="102"/>
  <c r="G25" i="102" s="1"/>
  <c r="E14" i="102"/>
  <c r="D14" i="102"/>
  <c r="D25" i="102" s="1"/>
  <c r="C14" i="102"/>
  <c r="R13" i="102"/>
  <c r="O13" i="102"/>
  <c r="L13" i="102"/>
  <c r="I13" i="102"/>
  <c r="F13" i="102"/>
  <c r="R12" i="102"/>
  <c r="O12" i="102"/>
  <c r="L12" i="102"/>
  <c r="I12" i="102"/>
  <c r="F12" i="102"/>
  <c r="R11" i="102"/>
  <c r="O11" i="102"/>
  <c r="L11" i="102"/>
  <c r="I11" i="102"/>
  <c r="F11" i="102"/>
  <c r="R10" i="102"/>
  <c r="O10" i="102"/>
  <c r="L10" i="102"/>
  <c r="I10" i="102"/>
  <c r="F10" i="102"/>
  <c r="R9" i="102"/>
  <c r="O9" i="102"/>
  <c r="L9" i="102"/>
  <c r="I9" i="102"/>
  <c r="F9" i="102"/>
  <c r="R8" i="102"/>
  <c r="O8" i="102"/>
  <c r="L8" i="102"/>
  <c r="I8" i="102"/>
  <c r="F8" i="102"/>
  <c r="R7" i="102"/>
  <c r="O7" i="102"/>
  <c r="L7" i="102"/>
  <c r="I7" i="102"/>
  <c r="F7" i="102"/>
  <c r="R6" i="102"/>
  <c r="O6" i="102"/>
  <c r="L6" i="102"/>
  <c r="I6" i="102"/>
  <c r="F6" i="102"/>
  <c r="R5" i="102"/>
  <c r="O5" i="102"/>
  <c r="L5" i="102"/>
  <c r="I5" i="102"/>
  <c r="F5" i="102"/>
  <c r="E25" i="102"/>
  <c r="P36" i="103"/>
  <c r="D33" i="103"/>
  <c r="Q33" i="103"/>
  <c r="P33" i="103"/>
  <c r="I33" i="103"/>
  <c r="H33" i="103"/>
  <c r="R33" i="103"/>
  <c r="N33" i="103"/>
  <c r="L33" i="103"/>
  <c r="J33" i="103"/>
  <c r="F33" i="103"/>
  <c r="O33" i="103"/>
  <c r="M33" i="103"/>
  <c r="K33" i="103"/>
  <c r="G33" i="103"/>
  <c r="E33" i="103"/>
  <c r="Q24" i="103"/>
  <c r="P24" i="103"/>
  <c r="N24" i="103"/>
  <c r="M24" i="103"/>
  <c r="K24" i="103"/>
  <c r="J24" i="103"/>
  <c r="H24" i="103"/>
  <c r="G24" i="103"/>
  <c r="E24" i="103"/>
  <c r="D24" i="103"/>
  <c r="C24" i="103"/>
  <c r="R23" i="103"/>
  <c r="O23" i="103"/>
  <c r="L23" i="103"/>
  <c r="I23" i="103"/>
  <c r="F23" i="103"/>
  <c r="R22" i="103"/>
  <c r="O22" i="103"/>
  <c r="L22" i="103"/>
  <c r="I22" i="103"/>
  <c r="F22" i="103"/>
  <c r="R21" i="103"/>
  <c r="O21" i="103"/>
  <c r="L21" i="103"/>
  <c r="I21" i="103"/>
  <c r="F21" i="103"/>
  <c r="R20" i="103"/>
  <c r="O20" i="103"/>
  <c r="L20" i="103"/>
  <c r="I20" i="103"/>
  <c r="F20" i="103"/>
  <c r="R19" i="103"/>
  <c r="O19" i="103"/>
  <c r="L19" i="103"/>
  <c r="I19" i="103"/>
  <c r="F19" i="103"/>
  <c r="R18" i="103"/>
  <c r="O18" i="103"/>
  <c r="L18" i="103"/>
  <c r="I18" i="103"/>
  <c r="F18" i="103"/>
  <c r="R17" i="103"/>
  <c r="O17" i="103"/>
  <c r="L17" i="103"/>
  <c r="I17" i="103"/>
  <c r="F17" i="103"/>
  <c r="R16" i="103"/>
  <c r="O16" i="103"/>
  <c r="L16" i="103"/>
  <c r="I16" i="103"/>
  <c r="F16" i="103"/>
  <c r="R15" i="103"/>
  <c r="O15" i="103"/>
  <c r="L15" i="103"/>
  <c r="I15" i="103"/>
  <c r="F15" i="103"/>
  <c r="Q14" i="103"/>
  <c r="P14" i="103"/>
  <c r="P25" i="103" s="1"/>
  <c r="N14" i="103"/>
  <c r="M14" i="103"/>
  <c r="K14" i="103"/>
  <c r="K25" i="103" s="1"/>
  <c r="J14" i="103"/>
  <c r="H14" i="103"/>
  <c r="G14" i="103"/>
  <c r="E14" i="103"/>
  <c r="D14" i="103"/>
  <c r="C14" i="103"/>
  <c r="R13" i="103"/>
  <c r="O13" i="103"/>
  <c r="L13" i="103"/>
  <c r="I13" i="103"/>
  <c r="F13" i="103"/>
  <c r="R12" i="103"/>
  <c r="O12" i="103"/>
  <c r="L12" i="103"/>
  <c r="I12" i="103"/>
  <c r="F12" i="103"/>
  <c r="R11" i="103"/>
  <c r="O11" i="103"/>
  <c r="L11" i="103"/>
  <c r="I11" i="103"/>
  <c r="F11" i="103"/>
  <c r="R10" i="103"/>
  <c r="O10" i="103"/>
  <c r="L10" i="103"/>
  <c r="I10" i="103"/>
  <c r="F10" i="103"/>
  <c r="R9" i="103"/>
  <c r="O9" i="103"/>
  <c r="L9" i="103"/>
  <c r="I9" i="103"/>
  <c r="F9" i="103"/>
  <c r="R8" i="103"/>
  <c r="O8" i="103"/>
  <c r="L8" i="103"/>
  <c r="I8" i="103"/>
  <c r="F8" i="103"/>
  <c r="R7" i="103"/>
  <c r="O7" i="103"/>
  <c r="L7" i="103"/>
  <c r="I7" i="103"/>
  <c r="F7" i="103"/>
  <c r="R6" i="103"/>
  <c r="O6" i="103"/>
  <c r="L6" i="103"/>
  <c r="I6" i="103"/>
  <c r="F6" i="103"/>
  <c r="R5" i="103"/>
  <c r="O5" i="103"/>
  <c r="L5" i="103"/>
  <c r="I5" i="103"/>
  <c r="F5" i="103"/>
  <c r="F5" i="58"/>
  <c r="I5" i="58"/>
  <c r="I6" i="58"/>
  <c r="I7" i="58"/>
  <c r="I8" i="58"/>
  <c r="I9" i="58"/>
  <c r="I10" i="58"/>
  <c r="I11" i="58"/>
  <c r="I12" i="58"/>
  <c r="I13" i="58"/>
  <c r="L5" i="58"/>
  <c r="O5" i="58"/>
  <c r="F6" i="58"/>
  <c r="L6" i="58"/>
  <c r="O6" i="58"/>
  <c r="F7" i="58"/>
  <c r="L7" i="58"/>
  <c r="O7" i="58"/>
  <c r="F8" i="58"/>
  <c r="L8" i="58"/>
  <c r="O8" i="58"/>
  <c r="F9" i="58"/>
  <c r="L9" i="58"/>
  <c r="O9" i="58"/>
  <c r="F10" i="58"/>
  <c r="L10" i="58"/>
  <c r="O10" i="58"/>
  <c r="F11" i="58"/>
  <c r="L11" i="58"/>
  <c r="O11" i="58"/>
  <c r="F12" i="58"/>
  <c r="L12" i="58"/>
  <c r="O12" i="58"/>
  <c r="F13" i="58"/>
  <c r="L13" i="58"/>
  <c r="O13" i="58"/>
  <c r="C14" i="58"/>
  <c r="C24" i="58"/>
  <c r="D14" i="58"/>
  <c r="E14" i="58"/>
  <c r="G14" i="58"/>
  <c r="H14" i="58"/>
  <c r="J14" i="58"/>
  <c r="J24" i="58"/>
  <c r="K14" i="58"/>
  <c r="M14" i="58"/>
  <c r="N14" i="58"/>
  <c r="N24" i="58"/>
  <c r="F15" i="58"/>
  <c r="I15" i="58"/>
  <c r="L15" i="58"/>
  <c r="O15" i="58"/>
  <c r="F16" i="58"/>
  <c r="I16" i="58"/>
  <c r="L16" i="58"/>
  <c r="O16" i="58"/>
  <c r="F17" i="58"/>
  <c r="I17" i="58"/>
  <c r="L17" i="58"/>
  <c r="O17" i="58"/>
  <c r="F18" i="58"/>
  <c r="I18" i="58"/>
  <c r="L18" i="58"/>
  <c r="O18" i="58"/>
  <c r="F19" i="58"/>
  <c r="I19" i="58"/>
  <c r="L19" i="58"/>
  <c r="O19" i="58"/>
  <c r="F20" i="58"/>
  <c r="I20" i="58"/>
  <c r="L20" i="58"/>
  <c r="O20" i="58"/>
  <c r="F21" i="58"/>
  <c r="I21" i="58"/>
  <c r="L21" i="58"/>
  <c r="O21" i="58"/>
  <c r="F22" i="58"/>
  <c r="I22" i="58"/>
  <c r="L22" i="58"/>
  <c r="O22" i="58"/>
  <c r="F23" i="58"/>
  <c r="I23" i="58"/>
  <c r="L23" i="58"/>
  <c r="O23" i="58"/>
  <c r="D24" i="58"/>
  <c r="E24" i="58"/>
  <c r="G24" i="58"/>
  <c r="H24" i="58"/>
  <c r="K24" i="58"/>
  <c r="M24" i="58"/>
  <c r="M14" i="110"/>
  <c r="P24" i="110"/>
  <c r="Q24" i="110"/>
  <c r="N24" i="110"/>
  <c r="M24" i="110"/>
  <c r="K24" i="110"/>
  <c r="J24" i="110"/>
  <c r="H24" i="110"/>
  <c r="G24" i="110"/>
  <c r="E24" i="110"/>
  <c r="D24" i="110"/>
  <c r="C24" i="110"/>
  <c r="R23" i="110"/>
  <c r="O23" i="110"/>
  <c r="L23" i="110"/>
  <c r="I23" i="110"/>
  <c r="F23" i="110"/>
  <c r="R22" i="110"/>
  <c r="O22" i="110"/>
  <c r="L22" i="110"/>
  <c r="I22" i="110"/>
  <c r="F22" i="110"/>
  <c r="R21" i="110"/>
  <c r="O21" i="110"/>
  <c r="L21" i="110"/>
  <c r="I21" i="110"/>
  <c r="F21" i="110"/>
  <c r="R20" i="110"/>
  <c r="O20" i="110"/>
  <c r="L20" i="110"/>
  <c r="I20" i="110"/>
  <c r="F20" i="110"/>
  <c r="R19" i="110"/>
  <c r="O19" i="110"/>
  <c r="L19" i="110"/>
  <c r="I19" i="110"/>
  <c r="F19" i="110"/>
  <c r="R18" i="110"/>
  <c r="O18" i="110"/>
  <c r="L18" i="110"/>
  <c r="I18" i="110"/>
  <c r="F18" i="110"/>
  <c r="R17" i="110"/>
  <c r="O17" i="110"/>
  <c r="L17" i="110"/>
  <c r="I17" i="110"/>
  <c r="F17" i="110"/>
  <c r="R16" i="110"/>
  <c r="O16" i="110"/>
  <c r="L16" i="110"/>
  <c r="I16" i="110"/>
  <c r="F16" i="110"/>
  <c r="R15" i="110"/>
  <c r="O15" i="110"/>
  <c r="L15" i="110"/>
  <c r="I15" i="110"/>
  <c r="Q14" i="110"/>
  <c r="P14" i="110"/>
  <c r="N14" i="110"/>
  <c r="K14" i="110"/>
  <c r="J14" i="110"/>
  <c r="H14" i="110"/>
  <c r="G14" i="110"/>
  <c r="E14" i="110"/>
  <c r="D14" i="110"/>
  <c r="C14" i="110"/>
  <c r="R13" i="110"/>
  <c r="O13" i="110"/>
  <c r="L13" i="110"/>
  <c r="I13" i="110"/>
  <c r="R12" i="110"/>
  <c r="O12" i="110"/>
  <c r="L12" i="110"/>
  <c r="I12" i="110"/>
  <c r="R11" i="110"/>
  <c r="O11" i="110"/>
  <c r="L11" i="110"/>
  <c r="I11" i="110"/>
  <c r="R10" i="110"/>
  <c r="O10" i="110"/>
  <c r="L10" i="110"/>
  <c r="I10" i="110"/>
  <c r="R9" i="110"/>
  <c r="O9" i="110"/>
  <c r="L9" i="110"/>
  <c r="I9" i="110"/>
  <c r="R8" i="110"/>
  <c r="O8" i="110"/>
  <c r="L8" i="110"/>
  <c r="I8" i="110"/>
  <c r="R7" i="110"/>
  <c r="O7" i="110"/>
  <c r="L7" i="110"/>
  <c r="I7" i="110"/>
  <c r="R6" i="110"/>
  <c r="O6" i="110"/>
  <c r="L6" i="110"/>
  <c r="I6" i="110"/>
  <c r="R5" i="110"/>
  <c r="R14" i="110" s="1"/>
  <c r="O5" i="110"/>
  <c r="L5" i="110"/>
  <c r="I5" i="110"/>
  <c r="F14" i="110"/>
  <c r="Q24" i="106"/>
  <c r="P24" i="106"/>
  <c r="N24" i="106"/>
  <c r="M24" i="106"/>
  <c r="K24" i="106"/>
  <c r="J24" i="106"/>
  <c r="H24" i="106"/>
  <c r="G24" i="106"/>
  <c r="E24" i="106"/>
  <c r="D24" i="106"/>
  <c r="C24" i="106"/>
  <c r="R23" i="106"/>
  <c r="O23" i="106"/>
  <c r="L23" i="106"/>
  <c r="I23" i="106"/>
  <c r="F23" i="106"/>
  <c r="R22" i="106"/>
  <c r="O22" i="106"/>
  <c r="L22" i="106"/>
  <c r="I22" i="106"/>
  <c r="F22" i="106"/>
  <c r="R21" i="106"/>
  <c r="O21" i="106"/>
  <c r="L21" i="106"/>
  <c r="I21" i="106"/>
  <c r="F21" i="106"/>
  <c r="R20" i="106"/>
  <c r="O20" i="106"/>
  <c r="L20" i="106"/>
  <c r="I20" i="106"/>
  <c r="F20" i="106"/>
  <c r="R19" i="106"/>
  <c r="O19" i="106"/>
  <c r="L19" i="106"/>
  <c r="I19" i="106"/>
  <c r="F19" i="106"/>
  <c r="R18" i="106"/>
  <c r="O18" i="106"/>
  <c r="L18" i="106"/>
  <c r="I18" i="106"/>
  <c r="F18" i="106"/>
  <c r="R17" i="106"/>
  <c r="O17" i="106"/>
  <c r="L17" i="106"/>
  <c r="I17" i="106"/>
  <c r="F17" i="106"/>
  <c r="R16" i="106"/>
  <c r="O16" i="106"/>
  <c r="L16" i="106"/>
  <c r="I16" i="106"/>
  <c r="F16" i="106"/>
  <c r="R15" i="106"/>
  <c r="O15" i="106"/>
  <c r="L15" i="106"/>
  <c r="I15" i="106"/>
  <c r="F15" i="106"/>
  <c r="Q14" i="106"/>
  <c r="P14" i="106"/>
  <c r="P25" i="106" s="1"/>
  <c r="N14" i="106"/>
  <c r="M14" i="106"/>
  <c r="K14" i="106"/>
  <c r="K25" i="106" s="1"/>
  <c r="J14" i="106"/>
  <c r="H14" i="106"/>
  <c r="G14" i="106"/>
  <c r="E14" i="106"/>
  <c r="D14" i="106"/>
  <c r="C14" i="106"/>
  <c r="R13" i="106"/>
  <c r="O13" i="106"/>
  <c r="L13" i="106"/>
  <c r="I13" i="106"/>
  <c r="F13" i="106"/>
  <c r="R12" i="106"/>
  <c r="O12" i="106"/>
  <c r="L12" i="106"/>
  <c r="I12" i="106"/>
  <c r="F12" i="106"/>
  <c r="R11" i="106"/>
  <c r="O11" i="106"/>
  <c r="L11" i="106"/>
  <c r="I11" i="106"/>
  <c r="F11" i="106"/>
  <c r="R10" i="106"/>
  <c r="O10" i="106"/>
  <c r="L10" i="106"/>
  <c r="I10" i="106"/>
  <c r="F10" i="106"/>
  <c r="R9" i="106"/>
  <c r="O9" i="106"/>
  <c r="L9" i="106"/>
  <c r="I9" i="106"/>
  <c r="F9" i="106"/>
  <c r="R8" i="106"/>
  <c r="O8" i="106"/>
  <c r="L8" i="106"/>
  <c r="I8" i="106"/>
  <c r="F8" i="106"/>
  <c r="R7" i="106"/>
  <c r="O7" i="106"/>
  <c r="L7" i="106"/>
  <c r="I7" i="106"/>
  <c r="F7" i="106"/>
  <c r="R6" i="106"/>
  <c r="O6" i="106"/>
  <c r="L6" i="106"/>
  <c r="I6" i="106"/>
  <c r="F6" i="106"/>
  <c r="R5" i="106"/>
  <c r="O5" i="106"/>
  <c r="L5" i="106"/>
  <c r="I5" i="106"/>
  <c r="F5" i="106"/>
  <c r="F5" i="25"/>
  <c r="I5" i="25"/>
  <c r="L5" i="25"/>
  <c r="O5" i="25"/>
  <c r="F6" i="25"/>
  <c r="I6" i="25"/>
  <c r="L6" i="25"/>
  <c r="O6" i="25"/>
  <c r="F7" i="25"/>
  <c r="I7" i="25"/>
  <c r="L7" i="25"/>
  <c r="O7" i="25"/>
  <c r="F8" i="25"/>
  <c r="I8" i="25"/>
  <c r="L8" i="25"/>
  <c r="O8" i="25"/>
  <c r="F9" i="25"/>
  <c r="I9" i="25"/>
  <c r="L9" i="25"/>
  <c r="O9" i="25"/>
  <c r="F10" i="25"/>
  <c r="I10" i="25"/>
  <c r="L10" i="25"/>
  <c r="O10" i="25"/>
  <c r="F11" i="25"/>
  <c r="I11" i="25"/>
  <c r="L11" i="25"/>
  <c r="O11" i="25"/>
  <c r="F12" i="25"/>
  <c r="I12" i="25"/>
  <c r="L12" i="25"/>
  <c r="O12" i="25"/>
  <c r="F13" i="25"/>
  <c r="I13" i="25"/>
  <c r="L13" i="25"/>
  <c r="O13" i="25"/>
  <c r="C14" i="25"/>
  <c r="D14" i="25"/>
  <c r="E14" i="25"/>
  <c r="G14" i="25"/>
  <c r="H14" i="25"/>
  <c r="J14" i="25"/>
  <c r="K14" i="25"/>
  <c r="M14" i="25"/>
  <c r="N14" i="25"/>
  <c r="F15" i="25"/>
  <c r="I15" i="25"/>
  <c r="L15" i="25"/>
  <c r="O15" i="25"/>
  <c r="F16" i="25"/>
  <c r="I16" i="25"/>
  <c r="L16" i="25"/>
  <c r="O16" i="25"/>
  <c r="F17" i="25"/>
  <c r="I17" i="25"/>
  <c r="L17" i="25"/>
  <c r="O17" i="25"/>
  <c r="F18" i="25"/>
  <c r="I18" i="25"/>
  <c r="L18" i="25"/>
  <c r="O18" i="25"/>
  <c r="F19" i="25"/>
  <c r="I19" i="25"/>
  <c r="L19" i="25"/>
  <c r="O19" i="25"/>
  <c r="F20" i="25"/>
  <c r="I20" i="25"/>
  <c r="L20" i="25"/>
  <c r="O20" i="25"/>
  <c r="F21" i="25"/>
  <c r="I21" i="25"/>
  <c r="L21" i="25"/>
  <c r="O21" i="25"/>
  <c r="F22" i="25"/>
  <c r="I22" i="25"/>
  <c r="L22" i="25"/>
  <c r="O22" i="25"/>
  <c r="O23" i="25"/>
  <c r="F23" i="25"/>
  <c r="I23" i="25"/>
  <c r="L23" i="25"/>
  <c r="C24" i="25"/>
  <c r="D24" i="25"/>
  <c r="E24" i="25"/>
  <c r="G24" i="25"/>
  <c r="H24" i="25"/>
  <c r="J24" i="25"/>
  <c r="K24" i="25"/>
  <c r="M24" i="25"/>
  <c r="N24" i="25"/>
  <c r="C46" i="113"/>
  <c r="E43" i="113" s="1"/>
  <c r="B46" i="113"/>
  <c r="M24" i="113"/>
  <c r="N24" i="113"/>
  <c r="G24" i="113"/>
  <c r="H24" i="113"/>
  <c r="Q24" i="113"/>
  <c r="P24" i="113"/>
  <c r="K24" i="113"/>
  <c r="J24" i="113"/>
  <c r="E24" i="113"/>
  <c r="D24" i="113"/>
  <c r="C24" i="113"/>
  <c r="O18" i="113"/>
  <c r="I18" i="113"/>
  <c r="O17" i="113"/>
  <c r="I17" i="113"/>
  <c r="O16" i="113"/>
  <c r="I16" i="113"/>
  <c r="R15" i="113"/>
  <c r="R24" i="113" s="1"/>
  <c r="O15" i="113"/>
  <c r="O24" i="113" s="1"/>
  <c r="L15" i="113"/>
  <c r="L24" i="113" s="1"/>
  <c r="I15" i="113"/>
  <c r="I24" i="113" s="1"/>
  <c r="F15" i="113"/>
  <c r="F24" i="113" s="1"/>
  <c r="Q14" i="113"/>
  <c r="P14" i="113"/>
  <c r="N14" i="113"/>
  <c r="M14" i="113"/>
  <c r="K14" i="113"/>
  <c r="J14" i="113"/>
  <c r="H14" i="113"/>
  <c r="G14" i="113"/>
  <c r="E14" i="113"/>
  <c r="D14" i="113"/>
  <c r="C14" i="113"/>
  <c r="R13" i="113"/>
  <c r="O13" i="113"/>
  <c r="L13" i="113"/>
  <c r="I13" i="113"/>
  <c r="F13" i="113"/>
  <c r="R12" i="113"/>
  <c r="O12" i="113"/>
  <c r="L12" i="113"/>
  <c r="I12" i="113"/>
  <c r="F12" i="113"/>
  <c r="R11" i="113"/>
  <c r="O11" i="113"/>
  <c r="L11" i="113"/>
  <c r="I11" i="113"/>
  <c r="F11" i="113"/>
  <c r="R10" i="113"/>
  <c r="O10" i="113"/>
  <c r="L10" i="113"/>
  <c r="I10" i="113"/>
  <c r="F10" i="113"/>
  <c r="R9" i="113"/>
  <c r="O9" i="113"/>
  <c r="L9" i="113"/>
  <c r="I9" i="113"/>
  <c r="F9" i="113"/>
  <c r="R8" i="113"/>
  <c r="O8" i="113"/>
  <c r="L8" i="113"/>
  <c r="I8" i="113"/>
  <c r="F8" i="113"/>
  <c r="R7" i="113"/>
  <c r="O7" i="113"/>
  <c r="L7" i="113"/>
  <c r="I7" i="113"/>
  <c r="F7" i="113"/>
  <c r="R6" i="113"/>
  <c r="O6" i="113"/>
  <c r="L6" i="113"/>
  <c r="I6" i="113"/>
  <c r="F6" i="113"/>
  <c r="R5" i="113"/>
  <c r="O5" i="113"/>
  <c r="L5" i="113"/>
  <c r="I5" i="113"/>
  <c r="F5" i="113"/>
  <c r="E41" i="113"/>
  <c r="R15" i="79"/>
  <c r="R16" i="79"/>
  <c r="R17" i="79"/>
  <c r="R18" i="79"/>
  <c r="R19" i="79"/>
  <c r="R20" i="79"/>
  <c r="R21" i="79"/>
  <c r="R22" i="79"/>
  <c r="R23" i="79"/>
  <c r="R5" i="79"/>
  <c r="R6" i="79"/>
  <c r="R7" i="79"/>
  <c r="R8" i="79"/>
  <c r="R9" i="79"/>
  <c r="R10" i="79"/>
  <c r="R11" i="79"/>
  <c r="R12" i="79"/>
  <c r="R13" i="79"/>
  <c r="Q24" i="79"/>
  <c r="Q14" i="79"/>
  <c r="P24" i="79"/>
  <c r="P14" i="79"/>
  <c r="U15" i="79"/>
  <c r="U16" i="79"/>
  <c r="U17" i="79"/>
  <c r="U18" i="79"/>
  <c r="U19" i="79"/>
  <c r="U20" i="79"/>
  <c r="U21" i="79"/>
  <c r="U22" i="79"/>
  <c r="U23" i="79"/>
  <c r="U5" i="79"/>
  <c r="U6" i="79"/>
  <c r="U7" i="79"/>
  <c r="U8" i="79"/>
  <c r="U9" i="79"/>
  <c r="U10" i="79"/>
  <c r="U11" i="79"/>
  <c r="U12" i="79"/>
  <c r="U13" i="79"/>
  <c r="T24" i="79"/>
  <c r="T14" i="79"/>
  <c r="S24" i="79"/>
  <c r="S14" i="79"/>
  <c r="O15" i="79"/>
  <c r="O16" i="79"/>
  <c r="O17" i="79"/>
  <c r="O18" i="79"/>
  <c r="O19" i="79"/>
  <c r="O20" i="79"/>
  <c r="O21" i="79"/>
  <c r="O22" i="79"/>
  <c r="O23" i="79"/>
  <c r="O5" i="79"/>
  <c r="O6" i="79"/>
  <c r="O7" i="79"/>
  <c r="O8" i="79"/>
  <c r="O9" i="79"/>
  <c r="O10" i="79"/>
  <c r="O11" i="79"/>
  <c r="O12" i="79"/>
  <c r="O13" i="79"/>
  <c r="N24" i="79"/>
  <c r="N14" i="79"/>
  <c r="M24" i="79"/>
  <c r="M14" i="79"/>
  <c r="L15" i="79"/>
  <c r="L16" i="79"/>
  <c r="L17" i="79"/>
  <c r="L18" i="79"/>
  <c r="L19" i="79"/>
  <c r="L20" i="79"/>
  <c r="L21" i="79"/>
  <c r="L22" i="79"/>
  <c r="L23" i="79"/>
  <c r="L5" i="79"/>
  <c r="L6" i="79"/>
  <c r="L7" i="79"/>
  <c r="L8" i="79"/>
  <c r="L9" i="79"/>
  <c r="L10" i="79"/>
  <c r="L11" i="79"/>
  <c r="L12" i="79"/>
  <c r="L13" i="79"/>
  <c r="K24" i="79"/>
  <c r="K14" i="79"/>
  <c r="J24" i="79"/>
  <c r="J14" i="79"/>
  <c r="I15" i="79"/>
  <c r="I16" i="79"/>
  <c r="I17" i="79"/>
  <c r="I18" i="79"/>
  <c r="I19" i="79"/>
  <c r="I20" i="79"/>
  <c r="I21" i="79"/>
  <c r="I22" i="79"/>
  <c r="I23" i="79"/>
  <c r="I5" i="79"/>
  <c r="I6" i="79"/>
  <c r="I7" i="79"/>
  <c r="I8" i="79"/>
  <c r="I9" i="79"/>
  <c r="I10" i="79"/>
  <c r="I11" i="79"/>
  <c r="I12" i="79"/>
  <c r="I13" i="79"/>
  <c r="H24" i="79"/>
  <c r="H14" i="79"/>
  <c r="G24" i="79"/>
  <c r="G14" i="79"/>
  <c r="F15" i="79"/>
  <c r="F16" i="79"/>
  <c r="F17" i="79"/>
  <c r="F18" i="79"/>
  <c r="F19" i="79"/>
  <c r="F20" i="79"/>
  <c r="F21" i="79"/>
  <c r="F22" i="79"/>
  <c r="F23" i="79"/>
  <c r="F5" i="79"/>
  <c r="F6" i="79"/>
  <c r="F7" i="79"/>
  <c r="F8" i="79"/>
  <c r="F9" i="79"/>
  <c r="F10" i="79"/>
  <c r="F11" i="79"/>
  <c r="F12" i="79"/>
  <c r="F13" i="79"/>
  <c r="E24" i="79"/>
  <c r="E14" i="79"/>
  <c r="D24" i="79"/>
  <c r="D14" i="79"/>
  <c r="C24" i="79"/>
  <c r="C14" i="79"/>
  <c r="R15" i="80"/>
  <c r="R16" i="80"/>
  <c r="R17" i="80"/>
  <c r="R18" i="80"/>
  <c r="R19" i="80"/>
  <c r="R20" i="80"/>
  <c r="R21" i="80"/>
  <c r="R22" i="80"/>
  <c r="R23" i="80"/>
  <c r="R5" i="80"/>
  <c r="R6" i="80"/>
  <c r="R7" i="80"/>
  <c r="R8" i="80"/>
  <c r="R9" i="80"/>
  <c r="R10" i="80"/>
  <c r="R11" i="80"/>
  <c r="R12" i="80"/>
  <c r="R13" i="80"/>
  <c r="Q24" i="80"/>
  <c r="Q14" i="80"/>
  <c r="P24" i="80"/>
  <c r="P14" i="80"/>
  <c r="U15" i="80"/>
  <c r="U16" i="80"/>
  <c r="U17" i="80"/>
  <c r="U18" i="80"/>
  <c r="U19" i="80"/>
  <c r="U20" i="80"/>
  <c r="U21" i="80"/>
  <c r="U22" i="80"/>
  <c r="U23" i="80"/>
  <c r="U5" i="80"/>
  <c r="U6" i="80"/>
  <c r="U7" i="80"/>
  <c r="U8" i="80"/>
  <c r="U9" i="80"/>
  <c r="U10" i="80"/>
  <c r="U11" i="80"/>
  <c r="U12" i="80"/>
  <c r="U13" i="80"/>
  <c r="T24" i="80"/>
  <c r="T14" i="80"/>
  <c r="S24" i="80"/>
  <c r="S14" i="80"/>
  <c r="O15" i="80"/>
  <c r="O16" i="80"/>
  <c r="O17" i="80"/>
  <c r="O18" i="80"/>
  <c r="O19" i="80"/>
  <c r="O20" i="80"/>
  <c r="O21" i="80"/>
  <c r="O22" i="80"/>
  <c r="O23" i="80"/>
  <c r="O5" i="80"/>
  <c r="O6" i="80"/>
  <c r="O7" i="80"/>
  <c r="O8" i="80"/>
  <c r="O9" i="80"/>
  <c r="O10" i="80"/>
  <c r="O11" i="80"/>
  <c r="O12" i="80"/>
  <c r="O13" i="80"/>
  <c r="M24" i="80"/>
  <c r="M14" i="80"/>
  <c r="L15" i="80"/>
  <c r="L16" i="80"/>
  <c r="L17" i="80"/>
  <c r="L18" i="80"/>
  <c r="L19" i="80"/>
  <c r="L20" i="80"/>
  <c r="L21" i="80"/>
  <c r="L22" i="80"/>
  <c r="L23" i="80"/>
  <c r="L5" i="80"/>
  <c r="L6" i="80"/>
  <c r="L7" i="80"/>
  <c r="L8" i="80"/>
  <c r="L9" i="80"/>
  <c r="L10" i="80"/>
  <c r="L11" i="80"/>
  <c r="L12" i="80"/>
  <c r="L13" i="80"/>
  <c r="K24" i="80"/>
  <c r="K14" i="80"/>
  <c r="J24" i="80"/>
  <c r="J14" i="80"/>
  <c r="I15" i="80"/>
  <c r="I16" i="80"/>
  <c r="I17" i="80"/>
  <c r="I18" i="80"/>
  <c r="I19" i="80"/>
  <c r="I20" i="80"/>
  <c r="I21" i="80"/>
  <c r="I22" i="80"/>
  <c r="I23" i="80"/>
  <c r="I5" i="80"/>
  <c r="I6" i="80"/>
  <c r="I7" i="80"/>
  <c r="I8" i="80"/>
  <c r="I9" i="80"/>
  <c r="I10" i="80"/>
  <c r="I11" i="80"/>
  <c r="I12" i="80"/>
  <c r="I13" i="80"/>
  <c r="H24" i="80"/>
  <c r="H14" i="80"/>
  <c r="G24" i="80"/>
  <c r="G14" i="80"/>
  <c r="F15" i="80"/>
  <c r="F16" i="80"/>
  <c r="F17" i="80"/>
  <c r="F18" i="80"/>
  <c r="F19" i="80"/>
  <c r="F20" i="80"/>
  <c r="F21" i="80"/>
  <c r="F22" i="80"/>
  <c r="F23" i="80"/>
  <c r="F5" i="80"/>
  <c r="F6" i="80"/>
  <c r="F7" i="80"/>
  <c r="F8" i="80"/>
  <c r="F9" i="80"/>
  <c r="F10" i="80"/>
  <c r="F11" i="80"/>
  <c r="F12" i="80"/>
  <c r="F13" i="80"/>
  <c r="E24" i="80"/>
  <c r="E14" i="80"/>
  <c r="D24" i="80"/>
  <c r="D14" i="80"/>
  <c r="C24" i="80"/>
  <c r="C14" i="80"/>
  <c r="N24" i="80"/>
  <c r="N14" i="80"/>
  <c r="H24" i="89"/>
  <c r="G24" i="89"/>
  <c r="I23" i="89"/>
  <c r="I22" i="89"/>
  <c r="I21" i="89"/>
  <c r="I20" i="89"/>
  <c r="I19" i="89"/>
  <c r="I18" i="89"/>
  <c r="I17" i="89"/>
  <c r="I16" i="89"/>
  <c r="I15" i="89"/>
  <c r="H14" i="89"/>
  <c r="G14" i="89"/>
  <c r="I13" i="89"/>
  <c r="I12" i="89"/>
  <c r="I11" i="89"/>
  <c r="I10" i="89"/>
  <c r="I9" i="89"/>
  <c r="I8" i="89"/>
  <c r="I7" i="89"/>
  <c r="I6" i="89"/>
  <c r="I5" i="89"/>
  <c r="E24" i="89"/>
  <c r="D24" i="89"/>
  <c r="C24" i="89"/>
  <c r="F23" i="89"/>
  <c r="F22" i="89"/>
  <c r="F21" i="89"/>
  <c r="F20" i="89"/>
  <c r="F19" i="89"/>
  <c r="F18" i="89"/>
  <c r="F17" i="89"/>
  <c r="F16" i="89"/>
  <c r="F15" i="89"/>
  <c r="E14" i="89"/>
  <c r="E25" i="89" s="1"/>
  <c r="E29" i="90" s="1"/>
  <c r="D14" i="89"/>
  <c r="C14" i="89"/>
  <c r="F13" i="89"/>
  <c r="F12" i="89"/>
  <c r="F11" i="89"/>
  <c r="F10" i="89"/>
  <c r="F9" i="89"/>
  <c r="F8" i="89"/>
  <c r="F7" i="89"/>
  <c r="F6" i="89"/>
  <c r="F5" i="89"/>
  <c r="H24" i="90"/>
  <c r="G24" i="90"/>
  <c r="E24" i="90"/>
  <c r="D24" i="90"/>
  <c r="C24" i="90"/>
  <c r="I23" i="90"/>
  <c r="F23" i="90"/>
  <c r="I22" i="90"/>
  <c r="F22" i="90"/>
  <c r="I21" i="90"/>
  <c r="F21" i="90"/>
  <c r="I20" i="90"/>
  <c r="F20" i="90"/>
  <c r="I19" i="90"/>
  <c r="F19" i="90"/>
  <c r="I18" i="90"/>
  <c r="F18" i="90"/>
  <c r="I17" i="90"/>
  <c r="F17" i="90"/>
  <c r="I16" i="90"/>
  <c r="F16" i="90"/>
  <c r="I15" i="90"/>
  <c r="F15" i="90"/>
  <c r="H14" i="90"/>
  <c r="G14" i="90"/>
  <c r="E14" i="90"/>
  <c r="D14" i="90"/>
  <c r="C14" i="90"/>
  <c r="I13" i="90"/>
  <c r="F13" i="90"/>
  <c r="I12" i="90"/>
  <c r="F12" i="90"/>
  <c r="I11" i="90"/>
  <c r="F11" i="90"/>
  <c r="I10" i="90"/>
  <c r="F10" i="90"/>
  <c r="I9" i="90"/>
  <c r="F9" i="90"/>
  <c r="I8" i="90"/>
  <c r="F8" i="90"/>
  <c r="I7" i="90"/>
  <c r="F7" i="90"/>
  <c r="I6" i="90"/>
  <c r="F6" i="90"/>
  <c r="I5" i="90"/>
  <c r="F5" i="90"/>
  <c r="D14" i="108"/>
  <c r="G14" i="108"/>
  <c r="Q24" i="108"/>
  <c r="P24" i="108"/>
  <c r="N24" i="108"/>
  <c r="M24" i="108"/>
  <c r="K24" i="108"/>
  <c r="J24" i="108"/>
  <c r="H24" i="108"/>
  <c r="G24" i="108"/>
  <c r="G25" i="108" s="1"/>
  <c r="E24" i="108"/>
  <c r="D24" i="108"/>
  <c r="C24" i="108"/>
  <c r="R23" i="108"/>
  <c r="O23" i="108"/>
  <c r="L23" i="108"/>
  <c r="I23" i="108"/>
  <c r="F23" i="108"/>
  <c r="R22" i="108"/>
  <c r="O22" i="108"/>
  <c r="L22" i="108"/>
  <c r="I22" i="108"/>
  <c r="F22" i="108"/>
  <c r="R21" i="108"/>
  <c r="O21" i="108"/>
  <c r="L21" i="108"/>
  <c r="I21" i="108"/>
  <c r="F21" i="108"/>
  <c r="R20" i="108"/>
  <c r="O20" i="108"/>
  <c r="L20" i="108"/>
  <c r="I20" i="108"/>
  <c r="F20" i="108"/>
  <c r="R19" i="108"/>
  <c r="O19" i="108"/>
  <c r="L19" i="108"/>
  <c r="I19" i="108"/>
  <c r="F19" i="108"/>
  <c r="R18" i="108"/>
  <c r="O18" i="108"/>
  <c r="L18" i="108"/>
  <c r="I18" i="108"/>
  <c r="F18" i="108"/>
  <c r="R17" i="108"/>
  <c r="O17" i="108"/>
  <c r="L17" i="108"/>
  <c r="I17" i="108"/>
  <c r="F17" i="108"/>
  <c r="R16" i="108"/>
  <c r="O16" i="108"/>
  <c r="L16" i="108"/>
  <c r="I16" i="108"/>
  <c r="F16" i="108"/>
  <c r="R15" i="108"/>
  <c r="O15" i="108"/>
  <c r="L15" i="108"/>
  <c r="I15" i="108"/>
  <c r="F15" i="108"/>
  <c r="Q14" i="108"/>
  <c r="P14" i="108"/>
  <c r="N14" i="108"/>
  <c r="M14" i="108"/>
  <c r="K14" i="108"/>
  <c r="J14" i="108"/>
  <c r="H14" i="108"/>
  <c r="E14" i="108"/>
  <c r="C14" i="108"/>
  <c r="R13" i="108"/>
  <c r="O13" i="108"/>
  <c r="L13" i="108"/>
  <c r="I13" i="108"/>
  <c r="F13" i="108"/>
  <c r="R12" i="108"/>
  <c r="O12" i="108"/>
  <c r="L12" i="108"/>
  <c r="I12" i="108"/>
  <c r="F12" i="108"/>
  <c r="R11" i="108"/>
  <c r="O11" i="108"/>
  <c r="L11" i="108"/>
  <c r="I11" i="108"/>
  <c r="F11" i="108"/>
  <c r="R10" i="108"/>
  <c r="O10" i="108"/>
  <c r="L10" i="108"/>
  <c r="I10" i="108"/>
  <c r="F10" i="108"/>
  <c r="R9" i="108"/>
  <c r="O9" i="108"/>
  <c r="L9" i="108"/>
  <c r="I9" i="108"/>
  <c r="F9" i="108"/>
  <c r="R8" i="108"/>
  <c r="O8" i="108"/>
  <c r="L8" i="108"/>
  <c r="I8" i="108"/>
  <c r="F8" i="108"/>
  <c r="R7" i="108"/>
  <c r="O7" i="108"/>
  <c r="L7" i="108"/>
  <c r="I7" i="108"/>
  <c r="F7" i="108"/>
  <c r="R6" i="108"/>
  <c r="O6" i="108"/>
  <c r="L6" i="108"/>
  <c r="I6" i="108"/>
  <c r="F6" i="108"/>
  <c r="R5" i="108"/>
  <c r="O5" i="108"/>
  <c r="L5" i="108"/>
  <c r="I5" i="108"/>
  <c r="F5" i="108"/>
  <c r="N24" i="86"/>
  <c r="M24" i="86"/>
  <c r="K24" i="86"/>
  <c r="J24" i="86"/>
  <c r="H24" i="86"/>
  <c r="G24" i="86"/>
  <c r="E24" i="86"/>
  <c r="D24" i="86"/>
  <c r="C24" i="86"/>
  <c r="O23" i="86"/>
  <c r="L23" i="86"/>
  <c r="I23" i="86"/>
  <c r="F23" i="86"/>
  <c r="O22" i="86"/>
  <c r="L22" i="86"/>
  <c r="I22" i="86"/>
  <c r="F22" i="86"/>
  <c r="O21" i="86"/>
  <c r="L21" i="86"/>
  <c r="I21" i="86"/>
  <c r="F21" i="86"/>
  <c r="O20" i="86"/>
  <c r="L20" i="86"/>
  <c r="I20" i="86"/>
  <c r="F20" i="86"/>
  <c r="O19" i="86"/>
  <c r="L19" i="86"/>
  <c r="I19" i="86"/>
  <c r="F19" i="86"/>
  <c r="O18" i="86"/>
  <c r="L18" i="86"/>
  <c r="I18" i="86"/>
  <c r="F18" i="86"/>
  <c r="O17" i="86"/>
  <c r="L17" i="86"/>
  <c r="I17" i="86"/>
  <c r="F17" i="86"/>
  <c r="O16" i="86"/>
  <c r="L16" i="86"/>
  <c r="I16" i="86"/>
  <c r="F16" i="86"/>
  <c r="O15" i="86"/>
  <c r="L15" i="86"/>
  <c r="I15" i="86"/>
  <c r="F15" i="86"/>
  <c r="N14" i="86"/>
  <c r="M14" i="86"/>
  <c r="K14" i="86"/>
  <c r="J14" i="86"/>
  <c r="H14" i="86"/>
  <c r="G14" i="86"/>
  <c r="E14" i="86"/>
  <c r="D14" i="86"/>
  <c r="C14" i="86"/>
  <c r="O13" i="86"/>
  <c r="L13" i="86"/>
  <c r="I13" i="86"/>
  <c r="F13" i="86"/>
  <c r="O12" i="86"/>
  <c r="L12" i="86"/>
  <c r="I12" i="86"/>
  <c r="F12" i="86"/>
  <c r="O11" i="86"/>
  <c r="L11" i="86"/>
  <c r="I11" i="86"/>
  <c r="F11" i="86"/>
  <c r="O10" i="86"/>
  <c r="L10" i="86"/>
  <c r="I10" i="86"/>
  <c r="F10" i="86"/>
  <c r="O9" i="86"/>
  <c r="L9" i="86"/>
  <c r="I9" i="86"/>
  <c r="F9" i="86"/>
  <c r="O8" i="86"/>
  <c r="L8" i="86"/>
  <c r="I8" i="86"/>
  <c r="F8" i="86"/>
  <c r="O7" i="86"/>
  <c r="L7" i="86"/>
  <c r="I7" i="86"/>
  <c r="F7" i="86"/>
  <c r="O6" i="86"/>
  <c r="L6" i="86"/>
  <c r="I6" i="86"/>
  <c r="F6" i="86"/>
  <c r="O5" i="86"/>
  <c r="L5" i="86"/>
  <c r="L14" i="86" s="1"/>
  <c r="I5" i="86"/>
  <c r="I14" i="86" s="1"/>
  <c r="F5" i="86"/>
  <c r="F14" i="86" s="1"/>
  <c r="O75" i="111"/>
  <c r="O74" i="111"/>
  <c r="O73" i="111"/>
  <c r="O72" i="111"/>
  <c r="O71" i="111"/>
  <c r="O70" i="111"/>
  <c r="O69" i="111"/>
  <c r="O68" i="111"/>
  <c r="O67" i="111"/>
  <c r="O65" i="111"/>
  <c r="O64" i="111"/>
  <c r="O63" i="111"/>
  <c r="O62" i="111"/>
  <c r="O61" i="111"/>
  <c r="O60" i="111"/>
  <c r="O59" i="111"/>
  <c r="O58" i="111"/>
  <c r="O57" i="111"/>
  <c r="L75" i="111"/>
  <c r="L74" i="111"/>
  <c r="L73" i="111"/>
  <c r="L72" i="111"/>
  <c r="L71" i="111"/>
  <c r="L70" i="111"/>
  <c r="L69" i="111"/>
  <c r="L68" i="111"/>
  <c r="L67" i="111"/>
  <c r="L65" i="111"/>
  <c r="L64" i="111"/>
  <c r="L63" i="111"/>
  <c r="L62" i="111"/>
  <c r="L61" i="111"/>
  <c r="L60" i="111"/>
  <c r="L59" i="111"/>
  <c r="L58" i="111"/>
  <c r="L57" i="111"/>
  <c r="I65" i="111"/>
  <c r="I64" i="111"/>
  <c r="I63" i="111"/>
  <c r="I62" i="111"/>
  <c r="I61" i="111"/>
  <c r="I60" i="111"/>
  <c r="I59" i="111"/>
  <c r="I58" i="111"/>
  <c r="I57" i="111"/>
  <c r="I75" i="111"/>
  <c r="I74" i="111"/>
  <c r="I73" i="111"/>
  <c r="I72" i="111"/>
  <c r="I71" i="111"/>
  <c r="I70" i="111"/>
  <c r="I69" i="111"/>
  <c r="I68" i="111"/>
  <c r="I67" i="111"/>
  <c r="F75" i="111"/>
  <c r="F74" i="111"/>
  <c r="F73" i="111"/>
  <c r="F72" i="111"/>
  <c r="F71" i="111"/>
  <c r="F70" i="111"/>
  <c r="F69" i="111"/>
  <c r="F68" i="111"/>
  <c r="F67" i="111"/>
  <c r="F58" i="111"/>
  <c r="F59" i="111"/>
  <c r="F60" i="111"/>
  <c r="F61" i="111"/>
  <c r="F62" i="111"/>
  <c r="F63" i="111"/>
  <c r="F64" i="111"/>
  <c r="F65" i="111"/>
  <c r="F57" i="111"/>
  <c r="K66" i="111"/>
  <c r="E95" i="111"/>
  <c r="O85" i="111"/>
  <c r="N85" i="111"/>
  <c r="M85" i="111"/>
  <c r="L85" i="111"/>
  <c r="K85" i="111"/>
  <c r="J85" i="111"/>
  <c r="I85" i="111"/>
  <c r="H85" i="111"/>
  <c r="G85" i="111"/>
  <c r="F85" i="111"/>
  <c r="E85" i="111"/>
  <c r="D85" i="111"/>
  <c r="N76" i="111"/>
  <c r="M76" i="111"/>
  <c r="K76" i="111"/>
  <c r="K77" i="111" s="1"/>
  <c r="J76" i="111"/>
  <c r="H76" i="111"/>
  <c r="G76" i="111"/>
  <c r="E76" i="111"/>
  <c r="D76" i="111"/>
  <c r="C76" i="111"/>
  <c r="N66" i="111"/>
  <c r="M66" i="111"/>
  <c r="J66" i="111"/>
  <c r="H66" i="111"/>
  <c r="G66" i="111"/>
  <c r="E66" i="111"/>
  <c r="D66" i="111"/>
  <c r="C66" i="111"/>
  <c r="N50" i="111"/>
  <c r="M50" i="111"/>
  <c r="K50" i="111"/>
  <c r="J50" i="111"/>
  <c r="H50" i="111"/>
  <c r="G50" i="111"/>
  <c r="E50" i="111"/>
  <c r="D50" i="111"/>
  <c r="C50" i="111"/>
  <c r="O49" i="111"/>
  <c r="L49" i="111"/>
  <c r="I49" i="111"/>
  <c r="F49" i="111"/>
  <c r="O48" i="111"/>
  <c r="L48" i="111"/>
  <c r="I48" i="111"/>
  <c r="F48" i="111"/>
  <c r="O47" i="111"/>
  <c r="L47" i="111"/>
  <c r="I47" i="111"/>
  <c r="F47" i="111"/>
  <c r="O46" i="111"/>
  <c r="L46" i="111"/>
  <c r="I46" i="111"/>
  <c r="F46" i="111"/>
  <c r="O45" i="111"/>
  <c r="L45" i="111"/>
  <c r="I45" i="111"/>
  <c r="F45" i="111"/>
  <c r="O44" i="111"/>
  <c r="L44" i="111"/>
  <c r="I44" i="111"/>
  <c r="F44" i="111"/>
  <c r="O43" i="111"/>
  <c r="L43" i="111"/>
  <c r="I43" i="111"/>
  <c r="F43" i="111"/>
  <c r="O42" i="111"/>
  <c r="L42" i="111"/>
  <c r="I42" i="111"/>
  <c r="F42" i="111"/>
  <c r="O41" i="111"/>
  <c r="L41" i="111"/>
  <c r="I41" i="111"/>
  <c r="F41" i="111"/>
  <c r="N40" i="111"/>
  <c r="M40" i="111"/>
  <c r="K40" i="111"/>
  <c r="J40" i="111"/>
  <c r="H40" i="111"/>
  <c r="G40" i="111"/>
  <c r="E40" i="111"/>
  <c r="D40" i="111"/>
  <c r="C40" i="111"/>
  <c r="O39" i="111"/>
  <c r="L39" i="111"/>
  <c r="I39" i="111"/>
  <c r="F39" i="111"/>
  <c r="O38" i="111"/>
  <c r="L38" i="111"/>
  <c r="I38" i="111"/>
  <c r="F38" i="111"/>
  <c r="O37" i="111"/>
  <c r="L37" i="111"/>
  <c r="I37" i="111"/>
  <c r="F37" i="111"/>
  <c r="O36" i="111"/>
  <c r="L36" i="111"/>
  <c r="I36" i="111"/>
  <c r="F36" i="111"/>
  <c r="O35" i="111"/>
  <c r="L35" i="111"/>
  <c r="I35" i="111"/>
  <c r="F35" i="111"/>
  <c r="O34" i="111"/>
  <c r="L34" i="111"/>
  <c r="I34" i="111"/>
  <c r="F34" i="111"/>
  <c r="O33" i="111"/>
  <c r="L33" i="111"/>
  <c r="I33" i="111"/>
  <c r="F33" i="111"/>
  <c r="O32" i="111"/>
  <c r="L32" i="111"/>
  <c r="I32" i="111"/>
  <c r="F32" i="111"/>
  <c r="O31" i="111"/>
  <c r="O40" i="111" s="1"/>
  <c r="L31" i="111"/>
  <c r="L40" i="111" s="1"/>
  <c r="I31" i="111"/>
  <c r="I40" i="111" s="1"/>
  <c r="F31" i="111"/>
  <c r="N24" i="111"/>
  <c r="M24" i="111"/>
  <c r="K24" i="111"/>
  <c r="J24" i="111"/>
  <c r="H24" i="111"/>
  <c r="G24" i="111"/>
  <c r="E24" i="111"/>
  <c r="D24" i="111"/>
  <c r="C24" i="111"/>
  <c r="O23" i="111"/>
  <c r="L23" i="111"/>
  <c r="I23" i="111"/>
  <c r="F23" i="111"/>
  <c r="O22" i="111"/>
  <c r="L22" i="111"/>
  <c r="I22" i="111"/>
  <c r="F22" i="111"/>
  <c r="O21" i="111"/>
  <c r="L21" i="111"/>
  <c r="I21" i="111"/>
  <c r="F21" i="111"/>
  <c r="O20" i="111"/>
  <c r="L20" i="111"/>
  <c r="I20" i="111"/>
  <c r="F20" i="111"/>
  <c r="O19" i="111"/>
  <c r="L19" i="111"/>
  <c r="I19" i="111"/>
  <c r="F19" i="111"/>
  <c r="O18" i="111"/>
  <c r="L18" i="111"/>
  <c r="I18" i="111"/>
  <c r="F18" i="111"/>
  <c r="O17" i="111"/>
  <c r="L17" i="111"/>
  <c r="I17" i="111"/>
  <c r="F17" i="111"/>
  <c r="O16" i="111"/>
  <c r="L16" i="111"/>
  <c r="I16" i="111"/>
  <c r="F16" i="111"/>
  <c r="O15" i="111"/>
  <c r="L15" i="111"/>
  <c r="I15" i="111"/>
  <c r="F15" i="111"/>
  <c r="N14" i="111"/>
  <c r="M14" i="111"/>
  <c r="K14" i="111"/>
  <c r="J14" i="111"/>
  <c r="H14" i="111"/>
  <c r="G14" i="111"/>
  <c r="E14" i="111"/>
  <c r="D14" i="111"/>
  <c r="C14" i="111"/>
  <c r="O13" i="111"/>
  <c r="L13" i="111"/>
  <c r="I13" i="111"/>
  <c r="F13" i="111"/>
  <c r="O12" i="111"/>
  <c r="L12" i="111"/>
  <c r="I12" i="111"/>
  <c r="F12" i="111"/>
  <c r="O11" i="111"/>
  <c r="L11" i="111"/>
  <c r="I11" i="111"/>
  <c r="F11" i="111"/>
  <c r="O10" i="111"/>
  <c r="L10" i="111"/>
  <c r="I10" i="111"/>
  <c r="F10" i="111"/>
  <c r="O9" i="111"/>
  <c r="L9" i="111"/>
  <c r="I9" i="111"/>
  <c r="F9" i="111"/>
  <c r="O8" i="111"/>
  <c r="L8" i="111"/>
  <c r="I8" i="111"/>
  <c r="F8" i="111"/>
  <c r="O7" i="111"/>
  <c r="L7" i="111"/>
  <c r="I7" i="111"/>
  <c r="F7" i="111"/>
  <c r="O6" i="111"/>
  <c r="L6" i="111"/>
  <c r="I6" i="111"/>
  <c r="F6" i="111"/>
  <c r="O5" i="111"/>
  <c r="O14" i="111" s="1"/>
  <c r="L5" i="111"/>
  <c r="I5" i="111"/>
  <c r="F5" i="111"/>
  <c r="K24" i="87"/>
  <c r="J24" i="87"/>
  <c r="H24" i="87"/>
  <c r="G24" i="87"/>
  <c r="E24" i="87"/>
  <c r="D24" i="87"/>
  <c r="C24" i="87"/>
  <c r="L23" i="87"/>
  <c r="I23" i="87"/>
  <c r="F23" i="87"/>
  <c r="L22" i="87"/>
  <c r="I22" i="87"/>
  <c r="F22" i="87"/>
  <c r="L21" i="87"/>
  <c r="I21" i="87"/>
  <c r="F21" i="87"/>
  <c r="L20" i="87"/>
  <c r="I20" i="87"/>
  <c r="F20" i="87"/>
  <c r="L19" i="87"/>
  <c r="I19" i="87"/>
  <c r="F19" i="87"/>
  <c r="L18" i="87"/>
  <c r="I18" i="87"/>
  <c r="F18" i="87"/>
  <c r="L17" i="87"/>
  <c r="I17" i="87"/>
  <c r="F17" i="87"/>
  <c r="L16" i="87"/>
  <c r="I16" i="87"/>
  <c r="F16" i="87"/>
  <c r="L15" i="87"/>
  <c r="I15" i="87"/>
  <c r="F15" i="87"/>
  <c r="K14" i="87"/>
  <c r="J14" i="87"/>
  <c r="H14" i="87"/>
  <c r="G14" i="87"/>
  <c r="E14" i="87"/>
  <c r="D14" i="87"/>
  <c r="C14" i="87"/>
  <c r="L13" i="87"/>
  <c r="I13" i="87"/>
  <c r="F13" i="87"/>
  <c r="L12" i="87"/>
  <c r="I12" i="87"/>
  <c r="F12" i="87"/>
  <c r="L11" i="87"/>
  <c r="I11" i="87"/>
  <c r="F11" i="87"/>
  <c r="L10" i="87"/>
  <c r="I10" i="87"/>
  <c r="F10" i="87"/>
  <c r="L9" i="87"/>
  <c r="I9" i="87"/>
  <c r="F9" i="87"/>
  <c r="L8" i="87"/>
  <c r="I8" i="87"/>
  <c r="F8" i="87"/>
  <c r="L7" i="87"/>
  <c r="I7" i="87"/>
  <c r="F7" i="87"/>
  <c r="L6" i="87"/>
  <c r="I6" i="87"/>
  <c r="F6" i="87"/>
  <c r="L5" i="87"/>
  <c r="I5" i="87"/>
  <c r="F5" i="87"/>
  <c r="C28" i="88"/>
  <c r="C27" i="88"/>
  <c r="K24" i="88"/>
  <c r="J24" i="88"/>
  <c r="H24" i="88"/>
  <c r="G24" i="88"/>
  <c r="E24" i="88"/>
  <c r="D24" i="88"/>
  <c r="C24" i="88"/>
  <c r="L23" i="88"/>
  <c r="I23" i="88"/>
  <c r="F23" i="88"/>
  <c r="L22" i="88"/>
  <c r="I22" i="88"/>
  <c r="F22" i="88"/>
  <c r="L21" i="88"/>
  <c r="I21" i="88"/>
  <c r="F21" i="88"/>
  <c r="L20" i="88"/>
  <c r="I20" i="88"/>
  <c r="F20" i="88"/>
  <c r="L19" i="88"/>
  <c r="I19" i="88"/>
  <c r="F19" i="88"/>
  <c r="L18" i="88"/>
  <c r="I18" i="88"/>
  <c r="F18" i="88"/>
  <c r="L17" i="88"/>
  <c r="I17" i="88"/>
  <c r="F17" i="88"/>
  <c r="L16" i="88"/>
  <c r="I16" i="88"/>
  <c r="F16" i="88"/>
  <c r="L15" i="88"/>
  <c r="I15" i="88"/>
  <c r="F15" i="88"/>
  <c r="K14" i="88"/>
  <c r="J14" i="88"/>
  <c r="H14" i="88"/>
  <c r="G14" i="88"/>
  <c r="E14" i="88"/>
  <c r="D14" i="88"/>
  <c r="C14" i="88"/>
  <c r="L13" i="88"/>
  <c r="I13" i="88"/>
  <c r="F13" i="88"/>
  <c r="L12" i="88"/>
  <c r="I12" i="88"/>
  <c r="F12" i="88"/>
  <c r="L11" i="88"/>
  <c r="I11" i="88"/>
  <c r="F11" i="88"/>
  <c r="L10" i="88"/>
  <c r="I10" i="88"/>
  <c r="F10" i="88"/>
  <c r="L9" i="88"/>
  <c r="I9" i="88"/>
  <c r="F9" i="88"/>
  <c r="L8" i="88"/>
  <c r="I8" i="88"/>
  <c r="F8" i="88"/>
  <c r="L7" i="88"/>
  <c r="I7" i="88"/>
  <c r="F7" i="88"/>
  <c r="L6" i="88"/>
  <c r="I6" i="88"/>
  <c r="F6" i="88"/>
  <c r="L5" i="88"/>
  <c r="I5" i="88"/>
  <c r="F5" i="88"/>
  <c r="Q24" i="99"/>
  <c r="P24" i="99"/>
  <c r="N24" i="99"/>
  <c r="M24" i="99"/>
  <c r="K24" i="99"/>
  <c r="J24" i="99"/>
  <c r="H24" i="99"/>
  <c r="G24" i="99"/>
  <c r="E24" i="99"/>
  <c r="D24" i="99"/>
  <c r="C24" i="99"/>
  <c r="R23" i="99"/>
  <c r="O23" i="99"/>
  <c r="L23" i="99"/>
  <c r="I23" i="99"/>
  <c r="F23" i="99"/>
  <c r="R22" i="99"/>
  <c r="O22" i="99"/>
  <c r="L22" i="99"/>
  <c r="I22" i="99"/>
  <c r="F22" i="99"/>
  <c r="R21" i="99"/>
  <c r="O21" i="99"/>
  <c r="L21" i="99"/>
  <c r="I21" i="99"/>
  <c r="F21" i="99"/>
  <c r="R20" i="99"/>
  <c r="O20" i="99"/>
  <c r="L20" i="99"/>
  <c r="I20" i="99"/>
  <c r="F20" i="99"/>
  <c r="R19" i="99"/>
  <c r="O19" i="99"/>
  <c r="L19" i="99"/>
  <c r="I19" i="99"/>
  <c r="F19" i="99"/>
  <c r="R18" i="99"/>
  <c r="O18" i="99"/>
  <c r="L18" i="99"/>
  <c r="I18" i="99"/>
  <c r="F18" i="99"/>
  <c r="R17" i="99"/>
  <c r="O17" i="99"/>
  <c r="L17" i="99"/>
  <c r="I17" i="99"/>
  <c r="F17" i="99"/>
  <c r="R16" i="99"/>
  <c r="O16" i="99"/>
  <c r="L16" i="99"/>
  <c r="I16" i="99"/>
  <c r="F16" i="99"/>
  <c r="R15" i="99"/>
  <c r="O15" i="99"/>
  <c r="L15" i="99"/>
  <c r="I15" i="99"/>
  <c r="F15" i="99"/>
  <c r="Q14" i="99"/>
  <c r="P14" i="99"/>
  <c r="P25" i="99" s="1"/>
  <c r="P32" i="99" s="1"/>
  <c r="N14" i="99"/>
  <c r="M14" i="99"/>
  <c r="M25" i="99" s="1"/>
  <c r="M32" i="99" s="1"/>
  <c r="K14" i="99"/>
  <c r="J14" i="99"/>
  <c r="H14" i="99"/>
  <c r="G14" i="99"/>
  <c r="E14" i="99"/>
  <c r="D14" i="99"/>
  <c r="D25" i="99" s="1"/>
  <c r="D32" i="99" s="1"/>
  <c r="C14" i="99"/>
  <c r="C25" i="99" s="1"/>
  <c r="R13" i="99"/>
  <c r="O13" i="99"/>
  <c r="L13" i="99"/>
  <c r="I13" i="99"/>
  <c r="F13" i="99"/>
  <c r="R12" i="99"/>
  <c r="O12" i="99"/>
  <c r="L12" i="99"/>
  <c r="I12" i="99"/>
  <c r="F12" i="99"/>
  <c r="R11" i="99"/>
  <c r="O11" i="99"/>
  <c r="L11" i="99"/>
  <c r="I11" i="99"/>
  <c r="F11" i="99"/>
  <c r="R10" i="99"/>
  <c r="O10" i="99"/>
  <c r="L10" i="99"/>
  <c r="I10" i="99"/>
  <c r="F10" i="99"/>
  <c r="R9" i="99"/>
  <c r="O9" i="99"/>
  <c r="L9" i="99"/>
  <c r="I9" i="99"/>
  <c r="F9" i="99"/>
  <c r="R8" i="99"/>
  <c r="O8" i="99"/>
  <c r="L8" i="99"/>
  <c r="I8" i="99"/>
  <c r="F8" i="99"/>
  <c r="R7" i="99"/>
  <c r="O7" i="99"/>
  <c r="L7" i="99"/>
  <c r="I7" i="99"/>
  <c r="F7" i="99"/>
  <c r="R6" i="99"/>
  <c r="O6" i="99"/>
  <c r="L6" i="99"/>
  <c r="I6" i="99"/>
  <c r="F6" i="99"/>
  <c r="R5" i="99"/>
  <c r="O5" i="99"/>
  <c r="L5" i="99"/>
  <c r="I5" i="99"/>
  <c r="F5" i="99"/>
  <c r="C14" i="19"/>
  <c r="D14" i="19"/>
  <c r="E14" i="19"/>
  <c r="F14" i="19"/>
  <c r="G14" i="19"/>
  <c r="H14" i="19"/>
  <c r="I14" i="19"/>
  <c r="J14" i="19"/>
  <c r="K14" i="19"/>
  <c r="L14" i="19"/>
  <c r="M14" i="19"/>
  <c r="M24" i="19"/>
  <c r="N14" i="19"/>
  <c r="O14" i="19"/>
  <c r="C24" i="19"/>
  <c r="D24" i="19"/>
  <c r="E24" i="19"/>
  <c r="F24" i="19"/>
  <c r="G24" i="19"/>
  <c r="H24" i="19"/>
  <c r="I24" i="19"/>
  <c r="J24" i="19"/>
  <c r="K24" i="19"/>
  <c r="L24" i="19"/>
  <c r="N24" i="19"/>
  <c r="O24" i="19"/>
  <c r="Q24" i="96"/>
  <c r="P24" i="96"/>
  <c r="N24" i="96"/>
  <c r="M24" i="96"/>
  <c r="K24" i="96"/>
  <c r="J24" i="96"/>
  <c r="H24" i="96"/>
  <c r="G24" i="96"/>
  <c r="E24" i="96"/>
  <c r="D24" i="96"/>
  <c r="C24" i="96"/>
  <c r="R23" i="96"/>
  <c r="O23" i="96"/>
  <c r="L23" i="96"/>
  <c r="I23" i="96"/>
  <c r="F23" i="96"/>
  <c r="R22" i="96"/>
  <c r="O22" i="96"/>
  <c r="L22" i="96"/>
  <c r="I22" i="96"/>
  <c r="F22" i="96"/>
  <c r="R21" i="96"/>
  <c r="O21" i="96"/>
  <c r="L21" i="96"/>
  <c r="I21" i="96"/>
  <c r="F21" i="96"/>
  <c r="R20" i="96"/>
  <c r="O20" i="96"/>
  <c r="L20" i="96"/>
  <c r="I20" i="96"/>
  <c r="F20" i="96"/>
  <c r="R19" i="96"/>
  <c r="O19" i="96"/>
  <c r="L19" i="96"/>
  <c r="I19" i="96"/>
  <c r="F19" i="96"/>
  <c r="R18" i="96"/>
  <c r="O18" i="96"/>
  <c r="L18" i="96"/>
  <c r="I18" i="96"/>
  <c r="F18" i="96"/>
  <c r="R17" i="96"/>
  <c r="O17" i="96"/>
  <c r="L17" i="96"/>
  <c r="I17" i="96"/>
  <c r="F17" i="96"/>
  <c r="R16" i="96"/>
  <c r="O16" i="96"/>
  <c r="L16" i="96"/>
  <c r="I16" i="96"/>
  <c r="F16" i="96"/>
  <c r="R15" i="96"/>
  <c r="O15" i="96"/>
  <c r="L15" i="96"/>
  <c r="I15" i="96"/>
  <c r="F15" i="96"/>
  <c r="Q14" i="96"/>
  <c r="Q25" i="96" s="1"/>
  <c r="Q29" i="99" s="1"/>
  <c r="P14" i="96"/>
  <c r="N14" i="96"/>
  <c r="M14" i="96"/>
  <c r="M25" i="96" s="1"/>
  <c r="M29" i="99" s="1"/>
  <c r="K14" i="96"/>
  <c r="K25" i="96" s="1"/>
  <c r="K29" i="99" s="1"/>
  <c r="J14" i="96"/>
  <c r="H14" i="96"/>
  <c r="G14" i="96"/>
  <c r="E14" i="96"/>
  <c r="E25" i="96" s="1"/>
  <c r="E29" i="99" s="1"/>
  <c r="D14" i="96"/>
  <c r="C14" i="96"/>
  <c r="C25" i="96" s="1"/>
  <c r="R13" i="96"/>
  <c r="O13" i="96"/>
  <c r="L13" i="96"/>
  <c r="I13" i="96"/>
  <c r="F13" i="96"/>
  <c r="R12" i="96"/>
  <c r="O12" i="96"/>
  <c r="L12" i="96"/>
  <c r="I12" i="96"/>
  <c r="F12" i="96"/>
  <c r="R11" i="96"/>
  <c r="O11" i="96"/>
  <c r="L11" i="96"/>
  <c r="I11" i="96"/>
  <c r="F11" i="96"/>
  <c r="R10" i="96"/>
  <c r="O10" i="96"/>
  <c r="L10" i="96"/>
  <c r="I10" i="96"/>
  <c r="F10" i="96"/>
  <c r="R9" i="96"/>
  <c r="O9" i="96"/>
  <c r="L9" i="96"/>
  <c r="I9" i="96"/>
  <c r="F9" i="96"/>
  <c r="R8" i="96"/>
  <c r="O8" i="96"/>
  <c r="L8" i="96"/>
  <c r="I8" i="96"/>
  <c r="F8" i="96"/>
  <c r="R7" i="96"/>
  <c r="O7" i="96"/>
  <c r="L7" i="96"/>
  <c r="I7" i="96"/>
  <c r="F7" i="96"/>
  <c r="R6" i="96"/>
  <c r="O6" i="96"/>
  <c r="L6" i="96"/>
  <c r="I6" i="96"/>
  <c r="F6" i="96"/>
  <c r="R5" i="96"/>
  <c r="O5" i="96"/>
  <c r="L5" i="96"/>
  <c r="I5" i="96"/>
  <c r="F5" i="96"/>
  <c r="F5" i="37"/>
  <c r="I5" i="37"/>
  <c r="L5" i="37"/>
  <c r="F6" i="37"/>
  <c r="I6" i="37"/>
  <c r="L6" i="37"/>
  <c r="F7" i="37"/>
  <c r="I7" i="37"/>
  <c r="L7" i="37"/>
  <c r="F8" i="37"/>
  <c r="I8" i="37"/>
  <c r="L8" i="37"/>
  <c r="F9" i="37"/>
  <c r="I9" i="37"/>
  <c r="L9" i="37"/>
  <c r="F10" i="37"/>
  <c r="I10" i="37"/>
  <c r="L10" i="37"/>
  <c r="F11" i="37"/>
  <c r="I11" i="37"/>
  <c r="L11" i="37"/>
  <c r="F12" i="37"/>
  <c r="I12" i="37"/>
  <c r="L12" i="37"/>
  <c r="F13" i="37"/>
  <c r="I13" i="37"/>
  <c r="L13" i="37"/>
  <c r="C14" i="37"/>
  <c r="C24" i="37"/>
  <c r="D14" i="37"/>
  <c r="E14" i="37"/>
  <c r="G14" i="37"/>
  <c r="G24" i="37"/>
  <c r="H14" i="37"/>
  <c r="J14" i="37"/>
  <c r="K14" i="37"/>
  <c r="F15" i="37"/>
  <c r="I15" i="37"/>
  <c r="L15" i="37"/>
  <c r="F16" i="37"/>
  <c r="I16" i="37"/>
  <c r="L16" i="37"/>
  <c r="F17" i="37"/>
  <c r="I17" i="37"/>
  <c r="L17" i="37"/>
  <c r="F18" i="37"/>
  <c r="F19" i="37"/>
  <c r="F20" i="37"/>
  <c r="F21" i="37"/>
  <c r="F22" i="37"/>
  <c r="F23" i="37"/>
  <c r="I18" i="37"/>
  <c r="L18" i="37"/>
  <c r="I19" i="37"/>
  <c r="L19" i="37"/>
  <c r="I20" i="37"/>
  <c r="L20" i="37"/>
  <c r="I21" i="37"/>
  <c r="L21" i="37"/>
  <c r="I22" i="37"/>
  <c r="L22" i="37"/>
  <c r="I23" i="37"/>
  <c r="L23" i="37"/>
  <c r="D24" i="37"/>
  <c r="E24" i="37"/>
  <c r="H24" i="37"/>
  <c r="H25" i="37" s="1"/>
  <c r="J24" i="37"/>
  <c r="J25" i="37" s="1"/>
  <c r="K24" i="37"/>
  <c r="K25" i="37" s="1"/>
  <c r="C40" i="37"/>
  <c r="D40" i="37"/>
  <c r="E40" i="37"/>
  <c r="F40" i="37"/>
  <c r="G40" i="37"/>
  <c r="H40" i="37"/>
  <c r="I40" i="37"/>
  <c r="J40" i="37"/>
  <c r="K40" i="37"/>
  <c r="L40" i="37"/>
  <c r="F5" i="38"/>
  <c r="I5" i="38"/>
  <c r="L5" i="38"/>
  <c r="F6" i="38"/>
  <c r="I6" i="38"/>
  <c r="L6" i="38"/>
  <c r="F7" i="38"/>
  <c r="I7" i="38"/>
  <c r="L7" i="38"/>
  <c r="F8" i="38"/>
  <c r="I8" i="38"/>
  <c r="L8" i="38"/>
  <c r="F9" i="38"/>
  <c r="I9" i="38"/>
  <c r="L9" i="38"/>
  <c r="F10" i="38"/>
  <c r="I10" i="38"/>
  <c r="L10" i="38"/>
  <c r="F11" i="38"/>
  <c r="I11" i="38"/>
  <c r="L11" i="38"/>
  <c r="F12" i="38"/>
  <c r="I12" i="38"/>
  <c r="L12" i="38"/>
  <c r="F13" i="38"/>
  <c r="I13" i="38"/>
  <c r="L13" i="38"/>
  <c r="C14" i="38"/>
  <c r="D14" i="38"/>
  <c r="E14" i="38"/>
  <c r="G14" i="38"/>
  <c r="H14" i="38"/>
  <c r="J14" i="38"/>
  <c r="K14" i="38"/>
  <c r="F15" i="38"/>
  <c r="I15" i="38"/>
  <c r="L15" i="38"/>
  <c r="F16" i="38"/>
  <c r="I16" i="38"/>
  <c r="L16" i="38"/>
  <c r="F17" i="38"/>
  <c r="I17" i="38"/>
  <c r="L17" i="38"/>
  <c r="F18" i="38"/>
  <c r="I18" i="38"/>
  <c r="L18" i="38"/>
  <c r="F19" i="38"/>
  <c r="I19" i="38"/>
  <c r="L19" i="38"/>
  <c r="F20" i="38"/>
  <c r="I20" i="38"/>
  <c r="L20" i="38"/>
  <c r="F21" i="38"/>
  <c r="I21" i="38"/>
  <c r="L21" i="38"/>
  <c r="F22" i="38"/>
  <c r="I22" i="38"/>
  <c r="L22" i="38"/>
  <c r="F23" i="38"/>
  <c r="I23" i="38"/>
  <c r="L23" i="38"/>
  <c r="C24" i="38"/>
  <c r="D24" i="38"/>
  <c r="E24" i="38"/>
  <c r="G24" i="38"/>
  <c r="H24" i="38"/>
  <c r="J24" i="38"/>
  <c r="K24" i="38"/>
  <c r="C38" i="38"/>
  <c r="D38" i="38"/>
  <c r="E38" i="38"/>
  <c r="F38" i="38"/>
  <c r="G38" i="38"/>
  <c r="H38" i="38"/>
  <c r="I38" i="38"/>
  <c r="J38" i="38"/>
  <c r="K38" i="38"/>
  <c r="L38" i="38"/>
  <c r="C14" i="14"/>
  <c r="D14" i="14"/>
  <c r="E14" i="14"/>
  <c r="F14" i="14"/>
  <c r="G14" i="14"/>
  <c r="H14" i="14"/>
  <c r="I14" i="14"/>
  <c r="J14" i="14"/>
  <c r="K14" i="14"/>
  <c r="L14" i="14"/>
  <c r="M14" i="14"/>
  <c r="N14" i="14"/>
  <c r="O14" i="14"/>
  <c r="P14" i="14"/>
  <c r="Q14" i="14"/>
  <c r="R14" i="14"/>
  <c r="V14" i="14"/>
  <c r="W14" i="14"/>
  <c r="X14" i="14"/>
  <c r="Y14" i="14"/>
  <c r="Z14" i="14"/>
  <c r="AA14" i="14"/>
  <c r="AB14" i="14"/>
  <c r="AC14" i="14"/>
  <c r="AD14" i="14"/>
  <c r="AE14" i="14"/>
  <c r="AF14" i="14"/>
  <c r="AG14" i="14"/>
  <c r="AH14" i="14"/>
  <c r="AI14" i="14"/>
  <c r="AJ14" i="14"/>
  <c r="AK14" i="14"/>
  <c r="C24" i="14"/>
  <c r="D24" i="14"/>
  <c r="E24" i="14"/>
  <c r="F24" i="14"/>
  <c r="G24" i="14"/>
  <c r="H24" i="14"/>
  <c r="I24" i="14"/>
  <c r="J24" i="14"/>
  <c r="K24" i="14"/>
  <c r="L24" i="14"/>
  <c r="M24" i="14"/>
  <c r="N24" i="14"/>
  <c r="O24" i="14"/>
  <c r="P24" i="14"/>
  <c r="Q24" i="14"/>
  <c r="R24" i="14"/>
  <c r="V24" i="14"/>
  <c r="W24" i="14"/>
  <c r="X24" i="14"/>
  <c r="Y24" i="14"/>
  <c r="Z24" i="14"/>
  <c r="AA24" i="14"/>
  <c r="AB24" i="14"/>
  <c r="AC24" i="14"/>
  <c r="AD24" i="14"/>
  <c r="AE24" i="14"/>
  <c r="AF24" i="14"/>
  <c r="AG24" i="14"/>
  <c r="AH24" i="14"/>
  <c r="AI24" i="14"/>
  <c r="AJ24" i="14"/>
  <c r="AK24" i="14"/>
  <c r="C25" i="14"/>
  <c r="D25" i="14"/>
  <c r="E25" i="14"/>
  <c r="F25" i="14"/>
  <c r="G25" i="14"/>
  <c r="H25" i="14"/>
  <c r="I25" i="14"/>
  <c r="J25" i="14"/>
  <c r="K25" i="14"/>
  <c r="L25" i="14"/>
  <c r="M25" i="14"/>
  <c r="N25" i="14"/>
  <c r="O25" i="14"/>
  <c r="P25" i="14"/>
  <c r="Q25" i="14"/>
  <c r="R25" i="14"/>
  <c r="V25" i="14"/>
  <c r="W25" i="14"/>
  <c r="X25" i="14"/>
  <c r="Y25" i="14"/>
  <c r="Z25" i="14"/>
  <c r="AA25" i="14"/>
  <c r="AB25" i="14"/>
  <c r="AC25" i="14"/>
  <c r="AD25" i="14"/>
  <c r="AE25" i="14"/>
  <c r="AF25" i="14"/>
  <c r="AG25" i="14"/>
  <c r="AH25" i="14"/>
  <c r="AI25" i="14"/>
  <c r="AJ25" i="14"/>
  <c r="AK25" i="14"/>
  <c r="P54" i="40"/>
  <c r="P44" i="40"/>
  <c r="Q54" i="40"/>
  <c r="Q44" i="40"/>
  <c r="R45" i="40"/>
  <c r="R46" i="40"/>
  <c r="R47" i="40"/>
  <c r="R48" i="40"/>
  <c r="R49" i="40"/>
  <c r="R50" i="40"/>
  <c r="R51" i="40"/>
  <c r="R52" i="40"/>
  <c r="R53" i="40"/>
  <c r="R35" i="40"/>
  <c r="R36" i="40"/>
  <c r="R37" i="40"/>
  <c r="R38" i="40"/>
  <c r="R39" i="40"/>
  <c r="R41" i="40"/>
  <c r="R42" i="40"/>
  <c r="R43" i="40"/>
  <c r="J54" i="40"/>
  <c r="J44" i="40"/>
  <c r="K54" i="40"/>
  <c r="K44" i="40"/>
  <c r="L45" i="40"/>
  <c r="L46" i="40"/>
  <c r="L47" i="40"/>
  <c r="L48" i="40"/>
  <c r="L49" i="40"/>
  <c r="L50" i="40"/>
  <c r="L51" i="40"/>
  <c r="L52" i="40"/>
  <c r="L53" i="40"/>
  <c r="L35" i="40"/>
  <c r="L36" i="40"/>
  <c r="L37" i="40"/>
  <c r="L38" i="40"/>
  <c r="L39" i="40"/>
  <c r="L40" i="40"/>
  <c r="L42" i="40"/>
  <c r="L43" i="40"/>
  <c r="D54" i="40"/>
  <c r="D44" i="40"/>
  <c r="E54" i="40"/>
  <c r="E44" i="40"/>
  <c r="F46" i="40"/>
  <c r="F47" i="40"/>
  <c r="F48" i="40"/>
  <c r="F49" i="40"/>
  <c r="F50" i="40"/>
  <c r="F51" i="40"/>
  <c r="F52" i="40"/>
  <c r="F53" i="40"/>
  <c r="F35" i="40"/>
  <c r="F36" i="40"/>
  <c r="F37" i="40"/>
  <c r="F38" i="40"/>
  <c r="F39" i="40"/>
  <c r="F40" i="40"/>
  <c r="F41" i="40"/>
  <c r="F42" i="40"/>
  <c r="F43" i="40"/>
  <c r="G54" i="40"/>
  <c r="G44" i="40"/>
  <c r="H54" i="40"/>
  <c r="H44" i="40"/>
  <c r="I45" i="40"/>
  <c r="I46" i="40"/>
  <c r="I47" i="40"/>
  <c r="I48" i="40"/>
  <c r="I49" i="40"/>
  <c r="I50" i="40"/>
  <c r="I51" i="40"/>
  <c r="I52" i="40"/>
  <c r="I53" i="40"/>
  <c r="I35" i="40"/>
  <c r="I36" i="40"/>
  <c r="I37" i="40"/>
  <c r="I38" i="40"/>
  <c r="I39" i="40"/>
  <c r="I40" i="40"/>
  <c r="I41" i="40"/>
  <c r="I42" i="40"/>
  <c r="I43" i="40"/>
  <c r="M54" i="40"/>
  <c r="M44" i="40"/>
  <c r="N54" i="40"/>
  <c r="N44" i="40"/>
  <c r="O45" i="40"/>
  <c r="O46" i="40"/>
  <c r="O47" i="40"/>
  <c r="O48" i="40"/>
  <c r="O49" i="40"/>
  <c r="O50" i="40"/>
  <c r="O51" i="40"/>
  <c r="O52" i="40"/>
  <c r="O53" i="40"/>
  <c r="O35" i="40"/>
  <c r="O36" i="40"/>
  <c r="O37" i="40"/>
  <c r="O38" i="40"/>
  <c r="O39" i="40"/>
  <c r="O40" i="40"/>
  <c r="O41" i="40"/>
  <c r="O42" i="40"/>
  <c r="O43" i="40"/>
  <c r="P138" i="40"/>
  <c r="P128" i="40"/>
  <c r="Q138" i="40"/>
  <c r="Q128" i="40"/>
  <c r="R129" i="40"/>
  <c r="R130" i="40"/>
  <c r="R131" i="40"/>
  <c r="R132" i="40"/>
  <c r="R133" i="40"/>
  <c r="R134" i="40"/>
  <c r="R135" i="40"/>
  <c r="R136" i="40"/>
  <c r="R137" i="40"/>
  <c r="R119" i="40"/>
  <c r="R120" i="40"/>
  <c r="R121" i="40"/>
  <c r="R122" i="40"/>
  <c r="R123" i="40"/>
  <c r="R124" i="40"/>
  <c r="R125" i="40"/>
  <c r="R126" i="40"/>
  <c r="R127" i="40"/>
  <c r="J138" i="40"/>
  <c r="J128" i="40"/>
  <c r="K138" i="40"/>
  <c r="K128" i="40"/>
  <c r="L129" i="40"/>
  <c r="L130" i="40"/>
  <c r="L131" i="40"/>
  <c r="L132" i="40"/>
  <c r="L134" i="40"/>
  <c r="L135" i="40"/>
  <c r="L136" i="40"/>
  <c r="L137" i="40"/>
  <c r="L119" i="40"/>
  <c r="L120" i="40"/>
  <c r="L121" i="40"/>
  <c r="L122" i="40"/>
  <c r="L123" i="40"/>
  <c r="L124" i="40"/>
  <c r="L125" i="40"/>
  <c r="L126" i="40"/>
  <c r="L127" i="40"/>
  <c r="D138" i="40"/>
  <c r="D128" i="40"/>
  <c r="E138" i="40"/>
  <c r="E128" i="40"/>
  <c r="F129" i="40"/>
  <c r="F130" i="40"/>
  <c r="F131" i="40"/>
  <c r="F132" i="40"/>
  <c r="F133" i="40"/>
  <c r="F134" i="40"/>
  <c r="F135" i="40"/>
  <c r="F136" i="40"/>
  <c r="F137" i="40"/>
  <c r="F119" i="40"/>
  <c r="F120" i="40"/>
  <c r="F121" i="40"/>
  <c r="F122" i="40"/>
  <c r="F123" i="40"/>
  <c r="F124" i="40"/>
  <c r="F125" i="40"/>
  <c r="F126" i="40"/>
  <c r="F127" i="40"/>
  <c r="G138" i="40"/>
  <c r="G128" i="40"/>
  <c r="H138" i="40"/>
  <c r="H128" i="40"/>
  <c r="I129" i="40"/>
  <c r="I130" i="40"/>
  <c r="I131" i="40"/>
  <c r="I132" i="40"/>
  <c r="I133" i="40"/>
  <c r="I134" i="40"/>
  <c r="I136" i="40"/>
  <c r="I137" i="40"/>
  <c r="I119" i="40"/>
  <c r="I120" i="40"/>
  <c r="I121" i="40"/>
  <c r="I122" i="40"/>
  <c r="I123" i="40"/>
  <c r="I124" i="40"/>
  <c r="I125" i="40"/>
  <c r="I126" i="40"/>
  <c r="I127" i="40"/>
  <c r="M138" i="40"/>
  <c r="M128" i="40"/>
  <c r="N138" i="40"/>
  <c r="N128" i="40"/>
  <c r="O129" i="40"/>
  <c r="O130" i="40"/>
  <c r="O131" i="40"/>
  <c r="O132" i="40"/>
  <c r="O133" i="40"/>
  <c r="O134" i="40"/>
  <c r="O135" i="40"/>
  <c r="O136" i="40"/>
  <c r="O137" i="40"/>
  <c r="O120" i="40"/>
  <c r="O121" i="40"/>
  <c r="O122" i="40"/>
  <c r="O123" i="40"/>
  <c r="O124" i="40"/>
  <c r="O125" i="40"/>
  <c r="O126" i="40"/>
  <c r="O127" i="40"/>
  <c r="P110" i="40"/>
  <c r="P100" i="40"/>
  <c r="Q110" i="40"/>
  <c r="Q100" i="40"/>
  <c r="R102" i="40"/>
  <c r="R103" i="40"/>
  <c r="R104" i="40"/>
  <c r="R105" i="40"/>
  <c r="R106" i="40"/>
  <c r="R107" i="40"/>
  <c r="R108" i="40"/>
  <c r="R109" i="40"/>
  <c r="R91" i="40"/>
  <c r="R92" i="40"/>
  <c r="R93" i="40"/>
  <c r="R94" i="40"/>
  <c r="R95" i="40"/>
  <c r="R96" i="40"/>
  <c r="R97" i="40"/>
  <c r="R99" i="40"/>
  <c r="J110" i="40"/>
  <c r="J100" i="40"/>
  <c r="K110" i="40"/>
  <c r="K100" i="40"/>
  <c r="L101" i="40"/>
  <c r="L102" i="40"/>
  <c r="L103" i="40"/>
  <c r="L104" i="40"/>
  <c r="L105" i="40"/>
  <c r="L106" i="40"/>
  <c r="L108" i="40"/>
  <c r="L109" i="40"/>
  <c r="L91" i="40"/>
  <c r="L92" i="40"/>
  <c r="L93" i="40"/>
  <c r="L95" i="40"/>
  <c r="L96" i="40"/>
  <c r="L97" i="40"/>
  <c r="L98" i="40"/>
  <c r="L99" i="40"/>
  <c r="D110" i="40"/>
  <c r="D100" i="40"/>
  <c r="E110" i="40"/>
  <c r="E100" i="40"/>
  <c r="F101" i="40"/>
  <c r="F102" i="40"/>
  <c r="F103" i="40"/>
  <c r="F104" i="40"/>
  <c r="F105" i="40"/>
  <c r="F106" i="40"/>
  <c r="F107" i="40"/>
  <c r="F109" i="40"/>
  <c r="F91" i="40"/>
  <c r="F92" i="40"/>
  <c r="F93" i="40"/>
  <c r="F94" i="40"/>
  <c r="F96" i="40"/>
  <c r="F97" i="40"/>
  <c r="F98" i="40"/>
  <c r="F99" i="40"/>
  <c r="G110" i="40"/>
  <c r="G100" i="40"/>
  <c r="H110" i="40"/>
  <c r="H100" i="40"/>
  <c r="I102" i="40"/>
  <c r="I103" i="40"/>
  <c r="I104" i="40"/>
  <c r="I105" i="40"/>
  <c r="I106" i="40"/>
  <c r="I107" i="40"/>
  <c r="I108" i="40"/>
  <c r="I109" i="40"/>
  <c r="I91" i="40"/>
  <c r="I92" i="40"/>
  <c r="I93" i="40"/>
  <c r="I94" i="40"/>
  <c r="I95" i="40"/>
  <c r="I96" i="40"/>
  <c r="I97" i="40"/>
  <c r="I99" i="40"/>
  <c r="M110" i="40"/>
  <c r="M100" i="40"/>
  <c r="N110" i="40"/>
  <c r="N100" i="40"/>
  <c r="O101" i="40"/>
  <c r="O102" i="40"/>
  <c r="O103" i="40"/>
  <c r="O104" i="40"/>
  <c r="O105" i="40"/>
  <c r="O106" i="40"/>
  <c r="O107" i="40"/>
  <c r="O108" i="40"/>
  <c r="O91" i="40"/>
  <c r="O92" i="40"/>
  <c r="O93" i="40"/>
  <c r="O94" i="40"/>
  <c r="O95" i="40"/>
  <c r="O96" i="40"/>
  <c r="O97" i="40"/>
  <c r="O98" i="40"/>
  <c r="P166" i="40"/>
  <c r="P156" i="40"/>
  <c r="Q166" i="40"/>
  <c r="Q156" i="40"/>
  <c r="R157" i="40"/>
  <c r="R158" i="40"/>
  <c r="R159" i="40"/>
  <c r="R160" i="40"/>
  <c r="R161" i="40"/>
  <c r="R162" i="40"/>
  <c r="R163" i="40"/>
  <c r="R164" i="40"/>
  <c r="R165" i="40"/>
  <c r="R147" i="40"/>
  <c r="R148" i="40"/>
  <c r="R149" i="40"/>
  <c r="R150" i="40"/>
  <c r="R151" i="40"/>
  <c r="R152" i="40"/>
  <c r="R153" i="40"/>
  <c r="R154" i="40"/>
  <c r="R155" i="40"/>
  <c r="J166" i="40"/>
  <c r="J156" i="40"/>
  <c r="K166" i="40"/>
  <c r="K156" i="40"/>
  <c r="L157" i="40"/>
  <c r="L158" i="40"/>
  <c r="L159" i="40"/>
  <c r="L160" i="40"/>
  <c r="L161" i="40"/>
  <c r="L162" i="40"/>
  <c r="L163" i="40"/>
  <c r="L164" i="40"/>
  <c r="L165" i="40"/>
  <c r="L147" i="40"/>
  <c r="L148" i="40"/>
  <c r="L149" i="40"/>
  <c r="L150" i="40"/>
  <c r="L151" i="40"/>
  <c r="L152" i="40"/>
  <c r="L153" i="40"/>
  <c r="L154" i="40"/>
  <c r="L155" i="40"/>
  <c r="D166" i="40"/>
  <c r="D156" i="40"/>
  <c r="E166" i="40"/>
  <c r="E156" i="40"/>
  <c r="F157" i="40"/>
  <c r="F158" i="40"/>
  <c r="F159" i="40"/>
  <c r="F160" i="40"/>
  <c r="F161" i="40"/>
  <c r="F162" i="40"/>
  <c r="F163" i="40"/>
  <c r="F164" i="40"/>
  <c r="F165" i="40"/>
  <c r="F147" i="40"/>
  <c r="F148" i="40"/>
  <c r="F149" i="40"/>
  <c r="F150" i="40"/>
  <c r="F151" i="40"/>
  <c r="F152" i="40"/>
  <c r="F153" i="40"/>
  <c r="F154" i="40"/>
  <c r="F155" i="40"/>
  <c r="G166" i="40"/>
  <c r="G156" i="40"/>
  <c r="H166" i="40"/>
  <c r="H156" i="40"/>
  <c r="I157" i="40"/>
  <c r="I158" i="40"/>
  <c r="I159" i="40"/>
  <c r="I160" i="40"/>
  <c r="I161" i="40"/>
  <c r="I162" i="40"/>
  <c r="I163" i="40"/>
  <c r="I164" i="40"/>
  <c r="I165" i="40"/>
  <c r="I147" i="40"/>
  <c r="I148" i="40"/>
  <c r="I149" i="40"/>
  <c r="I150" i="40"/>
  <c r="I151" i="40"/>
  <c r="I152" i="40"/>
  <c r="I153" i="40"/>
  <c r="I154" i="40"/>
  <c r="I155" i="40"/>
  <c r="M166" i="40"/>
  <c r="M156" i="40"/>
  <c r="N166" i="40"/>
  <c r="N156" i="40"/>
  <c r="O157" i="40"/>
  <c r="O158" i="40"/>
  <c r="O159" i="40"/>
  <c r="O160" i="40"/>
  <c r="O161" i="40"/>
  <c r="O162" i="40"/>
  <c r="O163" i="40"/>
  <c r="O164" i="40"/>
  <c r="O165" i="40"/>
  <c r="O147" i="40"/>
  <c r="O148" i="40"/>
  <c r="O149" i="40"/>
  <c r="O150" i="40"/>
  <c r="O151" i="40"/>
  <c r="O152" i="40"/>
  <c r="O153" i="40"/>
  <c r="O154" i="40"/>
  <c r="O155" i="40"/>
  <c r="C9" i="40"/>
  <c r="P82" i="40"/>
  <c r="P72" i="40"/>
  <c r="Q82" i="40"/>
  <c r="Q72" i="40"/>
  <c r="R73" i="40"/>
  <c r="R74" i="40"/>
  <c r="R75" i="40"/>
  <c r="R76" i="40"/>
  <c r="R77" i="40"/>
  <c r="R78" i="40"/>
  <c r="R79" i="40"/>
  <c r="R80" i="40"/>
  <c r="R81" i="40"/>
  <c r="R63" i="40"/>
  <c r="R64" i="40"/>
  <c r="R65" i="40"/>
  <c r="R66" i="40"/>
  <c r="R67" i="40"/>
  <c r="R68" i="40"/>
  <c r="R69" i="40"/>
  <c r="R70" i="40"/>
  <c r="R71" i="40"/>
  <c r="J82" i="40"/>
  <c r="J72" i="40"/>
  <c r="K82" i="40"/>
  <c r="K72" i="40"/>
  <c r="L73" i="40"/>
  <c r="L74" i="40"/>
  <c r="L75" i="40"/>
  <c r="L76" i="40"/>
  <c r="L77" i="40"/>
  <c r="L78" i="40"/>
  <c r="L79" i="40"/>
  <c r="L80" i="40"/>
  <c r="L81" i="40"/>
  <c r="L63" i="40"/>
  <c r="L64" i="40"/>
  <c r="L65" i="40"/>
  <c r="L66" i="40"/>
  <c r="L67" i="40"/>
  <c r="L69" i="40"/>
  <c r="L70" i="40"/>
  <c r="L71" i="40"/>
  <c r="D82" i="40"/>
  <c r="D72" i="40"/>
  <c r="E82" i="40"/>
  <c r="E72" i="40"/>
  <c r="F73" i="40"/>
  <c r="F74" i="40"/>
  <c r="F75" i="40"/>
  <c r="F76" i="40"/>
  <c r="F77" i="40"/>
  <c r="F78" i="40"/>
  <c r="F79" i="40"/>
  <c r="F80" i="40"/>
  <c r="F81" i="40"/>
  <c r="F63" i="40"/>
  <c r="F64" i="40"/>
  <c r="F65" i="40"/>
  <c r="F66" i="40"/>
  <c r="F67" i="40"/>
  <c r="F68" i="40"/>
  <c r="F69" i="40"/>
  <c r="F70" i="40"/>
  <c r="F71" i="40"/>
  <c r="G82" i="40"/>
  <c r="G72" i="40"/>
  <c r="H82" i="40"/>
  <c r="H72" i="40"/>
  <c r="I73" i="40"/>
  <c r="I74" i="40"/>
  <c r="I75" i="40"/>
  <c r="I76" i="40"/>
  <c r="I77" i="40"/>
  <c r="I78" i="40"/>
  <c r="I79" i="40"/>
  <c r="I80" i="40"/>
  <c r="I81" i="40"/>
  <c r="I63" i="40"/>
  <c r="I64" i="40"/>
  <c r="I65" i="40"/>
  <c r="I67" i="40"/>
  <c r="I68" i="40"/>
  <c r="I69" i="40"/>
  <c r="I70" i="40"/>
  <c r="I71" i="40"/>
  <c r="M82" i="40"/>
  <c r="M72" i="40"/>
  <c r="N82" i="40"/>
  <c r="N72" i="40"/>
  <c r="O73" i="40"/>
  <c r="O74" i="40"/>
  <c r="O75" i="40"/>
  <c r="O76" i="40"/>
  <c r="O77" i="40"/>
  <c r="O78" i="40"/>
  <c r="O79" i="40"/>
  <c r="O81" i="40"/>
  <c r="O63" i="40"/>
  <c r="O64" i="40"/>
  <c r="O65" i="40"/>
  <c r="O66" i="40"/>
  <c r="O67" i="40"/>
  <c r="O68" i="40"/>
  <c r="O69" i="40"/>
  <c r="O70" i="40"/>
  <c r="O71" i="40"/>
  <c r="C18" i="40"/>
  <c r="C44" i="40"/>
  <c r="C54" i="40"/>
  <c r="C72" i="40"/>
  <c r="C82" i="40"/>
  <c r="C100" i="40"/>
  <c r="C110" i="40"/>
  <c r="C128" i="40"/>
  <c r="C138" i="40"/>
  <c r="C156" i="40"/>
  <c r="C166" i="40"/>
  <c r="D62" i="62"/>
  <c r="D52" i="62"/>
  <c r="E62" i="62"/>
  <c r="E52" i="62"/>
  <c r="F53" i="62"/>
  <c r="F54" i="62"/>
  <c r="F55" i="62"/>
  <c r="F56" i="62"/>
  <c r="F57" i="62"/>
  <c r="F58" i="62"/>
  <c r="F59" i="62"/>
  <c r="F60" i="62"/>
  <c r="F61" i="62"/>
  <c r="F43" i="62"/>
  <c r="F44" i="62"/>
  <c r="F45" i="62"/>
  <c r="F46" i="62"/>
  <c r="F47" i="62"/>
  <c r="F48" i="62"/>
  <c r="F49" i="62"/>
  <c r="F50" i="62"/>
  <c r="F51" i="62"/>
  <c r="G62" i="62"/>
  <c r="G52" i="62"/>
  <c r="H62" i="62"/>
  <c r="H52" i="62"/>
  <c r="I53" i="62"/>
  <c r="I54" i="62"/>
  <c r="I55" i="62"/>
  <c r="I56" i="62"/>
  <c r="I57" i="62"/>
  <c r="I58" i="62"/>
  <c r="I59" i="62"/>
  <c r="R59" i="62"/>
  <c r="I60" i="62"/>
  <c r="I61" i="62"/>
  <c r="I43" i="62"/>
  <c r="I44" i="62"/>
  <c r="I45" i="62"/>
  <c r="I46" i="62"/>
  <c r="I47" i="62"/>
  <c r="I48" i="62"/>
  <c r="I49" i="62"/>
  <c r="R49" i="62"/>
  <c r="I50" i="62"/>
  <c r="I51" i="62"/>
  <c r="J62" i="62"/>
  <c r="J52" i="62"/>
  <c r="K62" i="62"/>
  <c r="K52" i="62"/>
  <c r="L53" i="62"/>
  <c r="L54" i="62"/>
  <c r="L55" i="62"/>
  <c r="L56" i="62"/>
  <c r="L57" i="62"/>
  <c r="L58" i="62"/>
  <c r="L59" i="62"/>
  <c r="L60" i="62"/>
  <c r="L61" i="62"/>
  <c r="L43" i="62"/>
  <c r="L44" i="62"/>
  <c r="L45" i="62"/>
  <c r="L46" i="62"/>
  <c r="L47" i="62"/>
  <c r="L48" i="62"/>
  <c r="L49" i="62"/>
  <c r="D30" i="62" s="1"/>
  <c r="L50" i="62"/>
  <c r="L51" i="62"/>
  <c r="M62" i="62"/>
  <c r="M52" i="62"/>
  <c r="N62" i="62"/>
  <c r="N52" i="62"/>
  <c r="O53" i="62"/>
  <c r="O54" i="62"/>
  <c r="O55" i="62"/>
  <c r="O56" i="62"/>
  <c r="F32" i="62" s="1"/>
  <c r="O57" i="62"/>
  <c r="O58" i="62"/>
  <c r="O59" i="62"/>
  <c r="G32" i="62" s="1"/>
  <c r="O60" i="62"/>
  <c r="O61" i="62"/>
  <c r="O43" i="62"/>
  <c r="O44" i="62"/>
  <c r="O45" i="62"/>
  <c r="O46" i="62"/>
  <c r="O47" i="62"/>
  <c r="O48" i="62"/>
  <c r="O49" i="62"/>
  <c r="D32" i="62" s="1"/>
  <c r="O50" i="62"/>
  <c r="E32" i="62" s="1"/>
  <c r="O51" i="62"/>
  <c r="P62" i="62"/>
  <c r="P52" i="62"/>
  <c r="Q62" i="62"/>
  <c r="Q52" i="62"/>
  <c r="R53" i="62"/>
  <c r="R54" i="62"/>
  <c r="R55" i="62"/>
  <c r="R56" i="62"/>
  <c r="R57" i="62"/>
  <c r="R58" i="62"/>
  <c r="R60" i="62"/>
  <c r="R61" i="62"/>
  <c r="R43" i="62"/>
  <c r="R44" i="62"/>
  <c r="R45" i="62"/>
  <c r="R46" i="62"/>
  <c r="R47" i="62"/>
  <c r="R48" i="62"/>
  <c r="R50" i="62"/>
  <c r="R51" i="62"/>
  <c r="D89" i="62"/>
  <c r="D79" i="62"/>
  <c r="E89" i="62"/>
  <c r="E79" i="62"/>
  <c r="F80" i="62"/>
  <c r="F81" i="62"/>
  <c r="F82" i="62"/>
  <c r="F83" i="62"/>
  <c r="F84" i="62"/>
  <c r="F85" i="62"/>
  <c r="F86" i="62"/>
  <c r="F87" i="62"/>
  <c r="F88" i="62"/>
  <c r="L88" i="62"/>
  <c r="F70" i="62"/>
  <c r="F71" i="62"/>
  <c r="F72" i="62"/>
  <c r="F73" i="62"/>
  <c r="F74" i="62"/>
  <c r="F75" i="62"/>
  <c r="F76" i="62"/>
  <c r="F77" i="62"/>
  <c r="F78" i="62"/>
  <c r="G89" i="62"/>
  <c r="G79" i="62"/>
  <c r="H89" i="62"/>
  <c r="H79" i="62"/>
  <c r="I80" i="62"/>
  <c r="I81" i="62"/>
  <c r="I82" i="62"/>
  <c r="R82" i="62"/>
  <c r="I83" i="62"/>
  <c r="I84" i="62"/>
  <c r="I85" i="62"/>
  <c r="I86" i="62"/>
  <c r="I87" i="62"/>
  <c r="I88" i="62"/>
  <c r="I70" i="62"/>
  <c r="I71" i="62"/>
  <c r="I72" i="62"/>
  <c r="I73" i="62"/>
  <c r="I74" i="62"/>
  <c r="I75" i="62"/>
  <c r="I76" i="62"/>
  <c r="I77" i="62"/>
  <c r="R77" i="62"/>
  <c r="I78" i="62"/>
  <c r="J89" i="62"/>
  <c r="J79" i="62"/>
  <c r="K89" i="62"/>
  <c r="K79" i="62"/>
  <c r="L80" i="62"/>
  <c r="L81" i="62"/>
  <c r="L82" i="62"/>
  <c r="L83" i="62"/>
  <c r="L84" i="62"/>
  <c r="L85" i="62"/>
  <c r="L86" i="62"/>
  <c r="L87" i="62"/>
  <c r="L70" i="62"/>
  <c r="L71" i="62"/>
  <c r="L72" i="62"/>
  <c r="L73" i="62"/>
  <c r="L74" i="62"/>
  <c r="L75" i="62"/>
  <c r="L76" i="62"/>
  <c r="L77" i="62"/>
  <c r="L78" i="62"/>
  <c r="M89" i="62"/>
  <c r="M79" i="62"/>
  <c r="N89" i="62"/>
  <c r="N79" i="62"/>
  <c r="O80" i="62"/>
  <c r="O81" i="62"/>
  <c r="O82" i="62"/>
  <c r="J32" i="62" s="1"/>
  <c r="O83" i="62"/>
  <c r="O84" i="62"/>
  <c r="O85" i="62"/>
  <c r="O86" i="62"/>
  <c r="O87" i="62"/>
  <c r="O88" i="62"/>
  <c r="K32" i="62" s="1"/>
  <c r="O70" i="62"/>
  <c r="O71" i="62"/>
  <c r="O72" i="62"/>
  <c r="O73" i="62"/>
  <c r="O74" i="62"/>
  <c r="O75" i="62"/>
  <c r="H32" i="62" s="1"/>
  <c r="O76" i="62"/>
  <c r="O77" i="62"/>
  <c r="I32" i="62" s="1"/>
  <c r="O78" i="62"/>
  <c r="P89" i="62"/>
  <c r="P79" i="62"/>
  <c r="Q89" i="62"/>
  <c r="Q79" i="62"/>
  <c r="R80" i="62"/>
  <c r="R81" i="62"/>
  <c r="R83" i="62"/>
  <c r="R84" i="62"/>
  <c r="R85" i="62"/>
  <c r="R86" i="62"/>
  <c r="R87" i="62"/>
  <c r="R88" i="62"/>
  <c r="R70" i="62"/>
  <c r="R71" i="62"/>
  <c r="R72" i="62"/>
  <c r="R73" i="62"/>
  <c r="R74" i="62"/>
  <c r="R75" i="62"/>
  <c r="R76" i="62"/>
  <c r="R78" i="62"/>
  <c r="D143" i="62"/>
  <c r="D133" i="62"/>
  <c r="E143" i="62"/>
  <c r="E133" i="62"/>
  <c r="F134" i="62"/>
  <c r="L134" i="62"/>
  <c r="F135" i="62"/>
  <c r="F136" i="62"/>
  <c r="F137" i="62"/>
  <c r="F138" i="62"/>
  <c r="F139" i="62"/>
  <c r="F140" i="62"/>
  <c r="F141" i="62"/>
  <c r="F142" i="62"/>
  <c r="F124" i="62"/>
  <c r="F125" i="62"/>
  <c r="F126" i="62"/>
  <c r="F127" i="62"/>
  <c r="F128" i="62"/>
  <c r="F129" i="62"/>
  <c r="F130" i="62"/>
  <c r="F131" i="62"/>
  <c r="F132" i="62"/>
  <c r="G143" i="62"/>
  <c r="G133" i="62"/>
  <c r="H143" i="62"/>
  <c r="H133" i="62"/>
  <c r="I134" i="62"/>
  <c r="I135" i="62"/>
  <c r="I136" i="62"/>
  <c r="I137" i="62"/>
  <c r="I138" i="62"/>
  <c r="I139" i="62"/>
  <c r="I140" i="62"/>
  <c r="I141" i="62"/>
  <c r="I142" i="62"/>
  <c r="I124" i="62"/>
  <c r="I125" i="62"/>
  <c r="I126" i="62"/>
  <c r="I127" i="62"/>
  <c r="I128" i="62"/>
  <c r="I129" i="62"/>
  <c r="I130" i="62"/>
  <c r="I131" i="62"/>
  <c r="I132" i="62"/>
  <c r="J143" i="62"/>
  <c r="J133" i="62"/>
  <c r="K143" i="62"/>
  <c r="K133" i="62"/>
  <c r="L135" i="62"/>
  <c r="L136" i="62"/>
  <c r="L137" i="62"/>
  <c r="L138" i="62"/>
  <c r="L139" i="62"/>
  <c r="L140" i="62"/>
  <c r="L141" i="62"/>
  <c r="L142" i="62"/>
  <c r="L124" i="62"/>
  <c r="L125" i="62"/>
  <c r="L126" i="62"/>
  <c r="L127" i="62"/>
  <c r="L128" i="62"/>
  <c r="L129" i="62"/>
  <c r="L130" i="62"/>
  <c r="L131" i="62"/>
  <c r="L132" i="62"/>
  <c r="M143" i="62"/>
  <c r="M133" i="62"/>
  <c r="N143" i="62"/>
  <c r="N133" i="62"/>
  <c r="O134" i="62"/>
  <c r="O32" i="62" s="1"/>
  <c r="O135" i="62"/>
  <c r="O136" i="62"/>
  <c r="O137" i="62"/>
  <c r="O138" i="62"/>
  <c r="O139" i="62"/>
  <c r="O140" i="62"/>
  <c r="O141" i="62"/>
  <c r="O142" i="62"/>
  <c r="O124" i="62"/>
  <c r="O125" i="62"/>
  <c r="O126" i="62"/>
  <c r="O127" i="62"/>
  <c r="O128" i="62"/>
  <c r="N32" i="62" s="1"/>
  <c r="O129" i="62"/>
  <c r="O130" i="62"/>
  <c r="O131" i="62"/>
  <c r="O132" i="62"/>
  <c r="P143" i="62"/>
  <c r="P133" i="62"/>
  <c r="Q143" i="62"/>
  <c r="Q133" i="62"/>
  <c r="R134" i="62"/>
  <c r="R135" i="62"/>
  <c r="R136" i="62"/>
  <c r="R137" i="62"/>
  <c r="R138" i="62"/>
  <c r="R139" i="62"/>
  <c r="R140" i="62"/>
  <c r="R141" i="62"/>
  <c r="R142" i="62"/>
  <c r="R124" i="62"/>
  <c r="R125" i="62"/>
  <c r="R126" i="62"/>
  <c r="R127" i="62"/>
  <c r="R128" i="62"/>
  <c r="R129" i="62"/>
  <c r="R130" i="62"/>
  <c r="R131" i="62"/>
  <c r="R132" i="62"/>
  <c r="D197" i="62"/>
  <c r="D187" i="62"/>
  <c r="E197" i="62"/>
  <c r="E187" i="62"/>
  <c r="F188" i="62"/>
  <c r="F189" i="62"/>
  <c r="F190" i="62"/>
  <c r="F191" i="62"/>
  <c r="F192" i="62"/>
  <c r="F193" i="62"/>
  <c r="L193" i="62"/>
  <c r="F194" i="62"/>
  <c r="F195" i="62"/>
  <c r="F196" i="62"/>
  <c r="F178" i="62"/>
  <c r="F179" i="62"/>
  <c r="F180" i="62"/>
  <c r="F181" i="62"/>
  <c r="F182" i="62"/>
  <c r="F183" i="62"/>
  <c r="F184" i="62"/>
  <c r="F185" i="62"/>
  <c r="F186" i="62"/>
  <c r="G197" i="62"/>
  <c r="G187" i="62"/>
  <c r="H197" i="62"/>
  <c r="H187" i="62"/>
  <c r="I188" i="62"/>
  <c r="I189" i="62"/>
  <c r="I190" i="62"/>
  <c r="I191" i="62"/>
  <c r="I192" i="62"/>
  <c r="I193" i="62"/>
  <c r="I194" i="62"/>
  <c r="I195" i="62"/>
  <c r="I196" i="62"/>
  <c r="I178" i="62"/>
  <c r="I179" i="62"/>
  <c r="I180" i="62"/>
  <c r="I181" i="62"/>
  <c r="I182" i="62"/>
  <c r="I183" i="62"/>
  <c r="I184" i="62"/>
  <c r="I185" i="62"/>
  <c r="I186" i="62"/>
  <c r="R183" i="62"/>
  <c r="J197" i="62"/>
  <c r="J187" i="62"/>
  <c r="K197" i="62"/>
  <c r="K187" i="62"/>
  <c r="L188" i="62"/>
  <c r="L189" i="62"/>
  <c r="L190" i="62"/>
  <c r="L191" i="62"/>
  <c r="L192" i="62"/>
  <c r="L194" i="62"/>
  <c r="L195" i="62"/>
  <c r="L196" i="62"/>
  <c r="L178" i="62"/>
  <c r="L179" i="62"/>
  <c r="L180" i="62"/>
  <c r="L181" i="62"/>
  <c r="L182" i="62"/>
  <c r="L183" i="62"/>
  <c r="L184" i="62"/>
  <c r="L185" i="62"/>
  <c r="L186" i="62"/>
  <c r="M197" i="62"/>
  <c r="M187" i="62"/>
  <c r="N197" i="62"/>
  <c r="N187" i="62"/>
  <c r="O188" i="62"/>
  <c r="T32" i="62" s="1"/>
  <c r="O189" i="62"/>
  <c r="O190" i="62"/>
  <c r="O191" i="62"/>
  <c r="O192" i="62"/>
  <c r="O193" i="62"/>
  <c r="U32" i="62" s="1"/>
  <c r="O194" i="62"/>
  <c r="O195" i="62"/>
  <c r="O196" i="62"/>
  <c r="O178" i="62"/>
  <c r="O179" i="62"/>
  <c r="O180" i="62"/>
  <c r="O181" i="62"/>
  <c r="O182" i="62"/>
  <c r="O183" i="62"/>
  <c r="S32" i="62" s="1"/>
  <c r="O184" i="62"/>
  <c r="O185" i="62"/>
  <c r="O186" i="62"/>
  <c r="P197" i="62"/>
  <c r="P187" i="62"/>
  <c r="Q197" i="62"/>
  <c r="Q187" i="62"/>
  <c r="R188" i="62"/>
  <c r="R189" i="62"/>
  <c r="R190" i="62"/>
  <c r="R191" i="62"/>
  <c r="R192" i="62"/>
  <c r="R193" i="62"/>
  <c r="R194" i="62"/>
  <c r="R195" i="62"/>
  <c r="R196" i="62"/>
  <c r="R178" i="62"/>
  <c r="R179" i="62"/>
  <c r="R180" i="62"/>
  <c r="R181" i="62"/>
  <c r="R182" i="62"/>
  <c r="R184" i="62"/>
  <c r="R185" i="62"/>
  <c r="R186" i="62"/>
  <c r="D170" i="62"/>
  <c r="D160" i="62"/>
  <c r="E170" i="62"/>
  <c r="E160" i="62"/>
  <c r="F161" i="62"/>
  <c r="F162" i="62"/>
  <c r="F163" i="62"/>
  <c r="F164" i="62"/>
  <c r="F165" i="62"/>
  <c r="F166" i="62"/>
  <c r="F167" i="62"/>
  <c r="F168" i="62"/>
  <c r="F169" i="62"/>
  <c r="F151" i="62"/>
  <c r="F152" i="62"/>
  <c r="F153" i="62"/>
  <c r="F154" i="62"/>
  <c r="F155" i="62"/>
  <c r="F156" i="62"/>
  <c r="F157" i="62"/>
  <c r="F158" i="62"/>
  <c r="F159" i="62"/>
  <c r="G170" i="62"/>
  <c r="G160" i="62"/>
  <c r="H170" i="62"/>
  <c r="H160" i="62"/>
  <c r="I161" i="62"/>
  <c r="I162" i="62"/>
  <c r="I163" i="62"/>
  <c r="I164" i="62"/>
  <c r="I165" i="62"/>
  <c r="I166" i="62"/>
  <c r="I167" i="62"/>
  <c r="I168" i="62"/>
  <c r="I169" i="62"/>
  <c r="I151" i="62"/>
  <c r="I152" i="62"/>
  <c r="I153" i="62"/>
  <c r="I154" i="62"/>
  <c r="I155" i="62"/>
  <c r="I156" i="62"/>
  <c r="I157" i="62"/>
  <c r="I158" i="62"/>
  <c r="I159" i="62"/>
  <c r="R155" i="62"/>
  <c r="J170" i="62"/>
  <c r="J160" i="62"/>
  <c r="K170" i="62"/>
  <c r="K160" i="62"/>
  <c r="L161" i="62"/>
  <c r="L162" i="62"/>
  <c r="L163" i="62"/>
  <c r="L164" i="62"/>
  <c r="L165" i="62"/>
  <c r="L166" i="62"/>
  <c r="L167" i="62"/>
  <c r="L168" i="62"/>
  <c r="L169" i="62"/>
  <c r="L151" i="62"/>
  <c r="L152" i="62"/>
  <c r="L153" i="62"/>
  <c r="L154" i="62"/>
  <c r="L155" i="62"/>
  <c r="L156" i="62"/>
  <c r="L157" i="62"/>
  <c r="L158" i="62"/>
  <c r="L159" i="62"/>
  <c r="M170" i="62"/>
  <c r="M160" i="62"/>
  <c r="N170" i="62"/>
  <c r="N160" i="62"/>
  <c r="O161" i="62"/>
  <c r="Q32" i="62" s="1"/>
  <c r="O162" i="62"/>
  <c r="O163" i="62"/>
  <c r="O164" i="62"/>
  <c r="O165" i="62"/>
  <c r="O166" i="62"/>
  <c r="O167" i="62"/>
  <c r="O168" i="62"/>
  <c r="O169" i="62"/>
  <c r="O151" i="62"/>
  <c r="O152" i="62"/>
  <c r="O153" i="62"/>
  <c r="O154" i="62"/>
  <c r="O155" i="62"/>
  <c r="P32" i="62" s="1"/>
  <c r="O156" i="62"/>
  <c r="O157" i="62"/>
  <c r="O158" i="62"/>
  <c r="O159" i="62"/>
  <c r="P170" i="62"/>
  <c r="P160" i="62"/>
  <c r="Q170" i="62"/>
  <c r="Q160" i="62"/>
  <c r="R161" i="62"/>
  <c r="R162" i="62"/>
  <c r="R163" i="62"/>
  <c r="R164" i="62"/>
  <c r="R165" i="62"/>
  <c r="R166" i="62"/>
  <c r="R167" i="62"/>
  <c r="R168" i="62"/>
  <c r="R169" i="62"/>
  <c r="R151" i="62"/>
  <c r="R152" i="62"/>
  <c r="R153" i="62"/>
  <c r="R154" i="62"/>
  <c r="R156" i="62"/>
  <c r="R157" i="62"/>
  <c r="R158" i="62"/>
  <c r="R159" i="62"/>
  <c r="C18" i="62"/>
  <c r="D23" i="62"/>
  <c r="D24" i="62" s="1"/>
  <c r="G23" i="62"/>
  <c r="G24" i="62" s="1"/>
  <c r="J23" i="62"/>
  <c r="J24" i="62" s="1"/>
  <c r="M23" i="62"/>
  <c r="M24" i="62" s="1"/>
  <c r="P23" i="62"/>
  <c r="P24" i="62" s="1"/>
  <c r="F98" i="62"/>
  <c r="L98" i="62"/>
  <c r="F102" i="62"/>
  <c r="L102" i="62"/>
  <c r="I98" i="62"/>
  <c r="R98" i="62"/>
  <c r="I102" i="62"/>
  <c r="R102" i="62"/>
  <c r="O98" i="62"/>
  <c r="L32" i="62" s="1"/>
  <c r="O102" i="62"/>
  <c r="M32" i="62" s="1"/>
  <c r="C52" i="62"/>
  <c r="C62" i="62"/>
  <c r="C79" i="62"/>
  <c r="C89" i="62"/>
  <c r="F97" i="62"/>
  <c r="I97" i="62"/>
  <c r="L97" i="62"/>
  <c r="O97" i="62"/>
  <c r="R97" i="62"/>
  <c r="F99" i="62"/>
  <c r="I99" i="62"/>
  <c r="L99" i="62"/>
  <c r="O99" i="62"/>
  <c r="R99" i="62"/>
  <c r="F100" i="62"/>
  <c r="I100" i="62"/>
  <c r="L100" i="62"/>
  <c r="O100" i="62"/>
  <c r="R100" i="62"/>
  <c r="F101" i="62"/>
  <c r="I101" i="62"/>
  <c r="L101" i="62"/>
  <c r="O101" i="62"/>
  <c r="R101" i="62"/>
  <c r="F103" i="62"/>
  <c r="I103" i="62"/>
  <c r="L103" i="62"/>
  <c r="O103" i="62"/>
  <c r="R103" i="62"/>
  <c r="F104" i="62"/>
  <c r="I104" i="62"/>
  <c r="L104" i="62"/>
  <c r="O104" i="62"/>
  <c r="R104" i="62"/>
  <c r="F105" i="62"/>
  <c r="I105" i="62"/>
  <c r="L105" i="62"/>
  <c r="O105" i="62"/>
  <c r="R105" i="62"/>
  <c r="C106" i="62"/>
  <c r="D106" i="62"/>
  <c r="E106" i="62"/>
  <c r="G106" i="62"/>
  <c r="H106" i="62"/>
  <c r="J106" i="62"/>
  <c r="K106" i="62"/>
  <c r="M106" i="62"/>
  <c r="N106" i="62"/>
  <c r="P106" i="62"/>
  <c r="Q106" i="62"/>
  <c r="C116" i="62"/>
  <c r="D116" i="62"/>
  <c r="E116" i="62"/>
  <c r="F116" i="62"/>
  <c r="F117" i="62" s="1"/>
  <c r="G116" i="62"/>
  <c r="H116" i="62"/>
  <c r="I116" i="62"/>
  <c r="I117" i="62" s="1"/>
  <c r="J116" i="62"/>
  <c r="K116" i="62"/>
  <c r="L116" i="62"/>
  <c r="L117" i="62" s="1"/>
  <c r="M116" i="62"/>
  <c r="N116" i="62"/>
  <c r="O116" i="62"/>
  <c r="O117" i="62" s="1"/>
  <c r="P116" i="62"/>
  <c r="Q116" i="62"/>
  <c r="R116" i="62"/>
  <c r="R117" i="62" s="1"/>
  <c r="C133" i="62"/>
  <c r="C143" i="62"/>
  <c r="C160" i="62"/>
  <c r="C170" i="62"/>
  <c r="C187" i="62"/>
  <c r="C197" i="62"/>
  <c r="Q171" i="62"/>
  <c r="Q17" i="62" s="1"/>
  <c r="P212" i="92"/>
  <c r="J212" i="92"/>
  <c r="AH31" i="92"/>
  <c r="AD31" i="92"/>
  <c r="AB42" i="92"/>
  <c r="AE42" i="92" s="1"/>
  <c r="AB41" i="92"/>
  <c r="AE41" i="92" s="1"/>
  <c r="AB40" i="92"/>
  <c r="AB39" i="92"/>
  <c r="Z16" i="92"/>
  <c r="Z15" i="92"/>
  <c r="Z14" i="92"/>
  <c r="Z13" i="92"/>
  <c r="I229" i="92"/>
  <c r="H229" i="92"/>
  <c r="G229" i="92"/>
  <c r="I230" i="92" s="1"/>
  <c r="F229" i="92"/>
  <c r="E229" i="92"/>
  <c r="D229" i="92"/>
  <c r="F230" i="92" s="1"/>
  <c r="C229" i="92"/>
  <c r="R212" i="92"/>
  <c r="Q212" i="92"/>
  <c r="O212" i="92"/>
  <c r="N212" i="92"/>
  <c r="M212" i="92"/>
  <c r="L212" i="92"/>
  <c r="K212" i="92"/>
  <c r="I212" i="92"/>
  <c r="H212" i="92"/>
  <c r="G212" i="92"/>
  <c r="F212" i="92"/>
  <c r="E212" i="92"/>
  <c r="D212" i="92"/>
  <c r="C212" i="92"/>
  <c r="R202" i="92"/>
  <c r="Q202" i="92"/>
  <c r="P202" i="92"/>
  <c r="O202" i="92"/>
  <c r="N202" i="92"/>
  <c r="M202" i="92"/>
  <c r="L202" i="92"/>
  <c r="K202" i="92"/>
  <c r="J202" i="92"/>
  <c r="I202" i="92"/>
  <c r="H202" i="92"/>
  <c r="G202" i="92"/>
  <c r="F202" i="92"/>
  <c r="E202" i="92"/>
  <c r="D202" i="92"/>
  <c r="D213" i="92" s="1"/>
  <c r="C202" i="92"/>
  <c r="C213" i="92" s="1"/>
  <c r="R174" i="92"/>
  <c r="Q174" i="92"/>
  <c r="P174" i="92"/>
  <c r="O174" i="92"/>
  <c r="N174" i="92"/>
  <c r="M174" i="92"/>
  <c r="L174" i="92"/>
  <c r="K174" i="92"/>
  <c r="J174" i="92"/>
  <c r="I174" i="92"/>
  <c r="H174" i="92"/>
  <c r="G174" i="92"/>
  <c r="F174" i="92"/>
  <c r="E174" i="92"/>
  <c r="D174" i="92"/>
  <c r="C174" i="92"/>
  <c r="R131" i="92"/>
  <c r="Q131" i="92"/>
  <c r="P131" i="92"/>
  <c r="O131" i="92"/>
  <c r="N131" i="92"/>
  <c r="M131" i="92"/>
  <c r="L131" i="92"/>
  <c r="K131" i="92"/>
  <c r="J131" i="92"/>
  <c r="I131" i="92"/>
  <c r="H131" i="92"/>
  <c r="G131" i="92"/>
  <c r="F131" i="92"/>
  <c r="E131" i="92"/>
  <c r="D131" i="92"/>
  <c r="C131" i="92"/>
  <c r="R121" i="92"/>
  <c r="Q121" i="92"/>
  <c r="P121" i="92"/>
  <c r="O121" i="92"/>
  <c r="N121" i="92"/>
  <c r="M121" i="92"/>
  <c r="M132" i="92" s="1"/>
  <c r="M8" i="92" s="1"/>
  <c r="L121" i="92"/>
  <c r="L132" i="92" s="1"/>
  <c r="L8" i="92" s="1"/>
  <c r="K121" i="92"/>
  <c r="J121" i="92"/>
  <c r="I121" i="92"/>
  <c r="H121" i="92"/>
  <c r="G121" i="92"/>
  <c r="F121" i="92"/>
  <c r="E121" i="92"/>
  <c r="D121" i="92"/>
  <c r="D132" i="92" s="1"/>
  <c r="D8" i="92" s="1"/>
  <c r="C121" i="92"/>
  <c r="C78" i="92"/>
  <c r="C68" i="92"/>
  <c r="Q184" i="92"/>
  <c r="P184" i="92"/>
  <c r="N184" i="92"/>
  <c r="N185" i="92" s="1"/>
  <c r="N17" i="92" s="1"/>
  <c r="M184" i="92"/>
  <c r="M185" i="92" s="1"/>
  <c r="M17" i="92" s="1"/>
  <c r="K184" i="92"/>
  <c r="J184" i="92"/>
  <c r="H184" i="92"/>
  <c r="G184" i="92"/>
  <c r="E184" i="92"/>
  <c r="D184" i="92"/>
  <c r="C184" i="92"/>
  <c r="O184" i="92"/>
  <c r="Q157" i="92"/>
  <c r="P157" i="92"/>
  <c r="N157" i="92"/>
  <c r="M157" i="92"/>
  <c r="K157" i="92"/>
  <c r="J157" i="92"/>
  <c r="H157" i="92"/>
  <c r="G157" i="92"/>
  <c r="E157" i="92"/>
  <c r="D157" i="92"/>
  <c r="C157" i="92"/>
  <c r="Q147" i="92"/>
  <c r="P147" i="92"/>
  <c r="N147" i="92"/>
  <c r="M147" i="92"/>
  <c r="K147" i="92"/>
  <c r="J147" i="92"/>
  <c r="H147" i="92"/>
  <c r="G147" i="92"/>
  <c r="E147" i="92"/>
  <c r="D147" i="92"/>
  <c r="C147" i="92"/>
  <c r="O147" i="92"/>
  <c r="R105" i="92"/>
  <c r="Q105" i="92"/>
  <c r="P105" i="92"/>
  <c r="O105" i="92"/>
  <c r="N105" i="92"/>
  <c r="M105" i="92"/>
  <c r="L105" i="92"/>
  <c r="K105" i="92"/>
  <c r="J105" i="92"/>
  <c r="I105" i="92"/>
  <c r="H105" i="92"/>
  <c r="G105" i="92"/>
  <c r="F105" i="92"/>
  <c r="E105" i="92"/>
  <c r="D105" i="92"/>
  <c r="C105" i="92"/>
  <c r="Q95" i="92"/>
  <c r="P95" i="92"/>
  <c r="N95" i="92"/>
  <c r="M95" i="92"/>
  <c r="K95" i="92"/>
  <c r="J95" i="92"/>
  <c r="H95" i="92"/>
  <c r="G95" i="92"/>
  <c r="E95" i="92"/>
  <c r="D95" i="92"/>
  <c r="C95" i="92"/>
  <c r="Q78" i="92"/>
  <c r="P78" i="92"/>
  <c r="N78" i="92"/>
  <c r="M78" i="92"/>
  <c r="K78" i="92"/>
  <c r="J78" i="92"/>
  <c r="H78" i="92"/>
  <c r="G78" i="92"/>
  <c r="E78" i="92"/>
  <c r="D78" i="92"/>
  <c r="Q68" i="92"/>
  <c r="P68" i="92"/>
  <c r="N68" i="92"/>
  <c r="M68" i="92"/>
  <c r="K68" i="92"/>
  <c r="J68" i="92"/>
  <c r="H68" i="92"/>
  <c r="G68" i="92"/>
  <c r="E68" i="92"/>
  <c r="D68" i="92"/>
  <c r="Q51" i="92"/>
  <c r="P51" i="92"/>
  <c r="N51" i="92"/>
  <c r="M51" i="92"/>
  <c r="K51" i="92"/>
  <c r="J51" i="92"/>
  <c r="H51" i="92"/>
  <c r="G51" i="92"/>
  <c r="E51" i="92"/>
  <c r="D51" i="92"/>
  <c r="C51" i="92"/>
  <c r="Q41" i="92"/>
  <c r="P41" i="92"/>
  <c r="N41" i="92"/>
  <c r="M41" i="92"/>
  <c r="K41" i="92"/>
  <c r="J41" i="92"/>
  <c r="H41" i="92"/>
  <c r="G41" i="92"/>
  <c r="E41" i="92"/>
  <c r="D41" i="92"/>
  <c r="C41" i="92"/>
  <c r="P24" i="92"/>
  <c r="D24" i="92"/>
  <c r="M24" i="92"/>
  <c r="J24" i="92"/>
  <c r="G24" i="92"/>
  <c r="C18" i="92"/>
  <c r="F95" i="92"/>
  <c r="R95" i="92"/>
  <c r="O51" i="92"/>
  <c r="O78" i="92"/>
  <c r="L95" i="92"/>
  <c r="I95" i="92"/>
  <c r="I147" i="92"/>
  <c r="F157" i="92"/>
  <c r="L41" i="92"/>
  <c r="I41" i="92"/>
  <c r="L51" i="92"/>
  <c r="F68" i="92"/>
  <c r="R68" i="92"/>
  <c r="O68" i="92"/>
  <c r="F78" i="92"/>
  <c r="R78" i="92"/>
  <c r="F41" i="92"/>
  <c r="R41" i="92"/>
  <c r="F147" i="92"/>
  <c r="R147" i="92"/>
  <c r="I157" i="92"/>
  <c r="L157" i="92"/>
  <c r="R157" i="92"/>
  <c r="I184" i="92"/>
  <c r="I68" i="92"/>
  <c r="L78" i="92"/>
  <c r="O95" i="92"/>
  <c r="L147" i="92"/>
  <c r="O157" i="92"/>
  <c r="F51" i="92"/>
  <c r="R51" i="92"/>
  <c r="L68" i="92"/>
  <c r="I78" i="92"/>
  <c r="I79" i="92" s="1"/>
  <c r="I6" i="92" s="1"/>
  <c r="O41" i="92"/>
  <c r="I51" i="92"/>
  <c r="F184" i="92"/>
  <c r="R184" i="92"/>
  <c r="L184" i="92"/>
  <c r="D34" i="69"/>
  <c r="O15" i="69"/>
  <c r="O16" i="69"/>
  <c r="O17" i="69"/>
  <c r="O18" i="69"/>
  <c r="O19" i="69"/>
  <c r="O20" i="69"/>
  <c r="O21" i="69"/>
  <c r="O22" i="69"/>
  <c r="O23" i="69"/>
  <c r="O5" i="69"/>
  <c r="O6" i="69"/>
  <c r="O7" i="69"/>
  <c r="O8" i="69"/>
  <c r="O9" i="69"/>
  <c r="O10" i="69"/>
  <c r="O11" i="69"/>
  <c r="O12" i="69"/>
  <c r="O13" i="69"/>
  <c r="R15" i="69"/>
  <c r="R16" i="69"/>
  <c r="R17" i="69"/>
  <c r="R18" i="69"/>
  <c r="R19" i="69"/>
  <c r="R20" i="69"/>
  <c r="R21" i="69"/>
  <c r="R22" i="69"/>
  <c r="R23" i="69"/>
  <c r="R5" i="69"/>
  <c r="R6" i="69"/>
  <c r="R7" i="69"/>
  <c r="R8" i="69"/>
  <c r="R9" i="69"/>
  <c r="R10" i="69"/>
  <c r="R11" i="69"/>
  <c r="R12" i="69"/>
  <c r="R13" i="69"/>
  <c r="L15" i="69"/>
  <c r="L16" i="69"/>
  <c r="L17" i="69"/>
  <c r="L18" i="69"/>
  <c r="L19" i="69"/>
  <c r="L20" i="69"/>
  <c r="L21" i="69"/>
  <c r="L22" i="69"/>
  <c r="L23" i="69"/>
  <c r="L5" i="69"/>
  <c r="L6" i="69"/>
  <c r="L7" i="69"/>
  <c r="L8" i="69"/>
  <c r="L9" i="69"/>
  <c r="L10" i="69"/>
  <c r="L11" i="69"/>
  <c r="L12" i="69"/>
  <c r="L13" i="69"/>
  <c r="F15" i="69"/>
  <c r="F16" i="69"/>
  <c r="F17" i="69"/>
  <c r="F18" i="69"/>
  <c r="F19" i="69"/>
  <c r="F20" i="69"/>
  <c r="F21" i="69"/>
  <c r="F22" i="69"/>
  <c r="F23" i="69"/>
  <c r="F5" i="69"/>
  <c r="F6" i="69"/>
  <c r="F7" i="69"/>
  <c r="F8" i="69"/>
  <c r="F9" i="69"/>
  <c r="F10" i="69"/>
  <c r="F11" i="69"/>
  <c r="F12" i="69"/>
  <c r="F13" i="69"/>
  <c r="I15" i="69"/>
  <c r="I16" i="69"/>
  <c r="I17" i="69"/>
  <c r="I18" i="69"/>
  <c r="I19" i="69"/>
  <c r="I20" i="69"/>
  <c r="I21" i="69"/>
  <c r="I22" i="69"/>
  <c r="I23" i="69"/>
  <c r="I5" i="69"/>
  <c r="I6" i="69"/>
  <c r="I7" i="69"/>
  <c r="I8" i="69"/>
  <c r="I9" i="69"/>
  <c r="I10" i="69"/>
  <c r="I11" i="69"/>
  <c r="I12" i="69"/>
  <c r="I13" i="69"/>
  <c r="Q14" i="69"/>
  <c r="Q24" i="69"/>
  <c r="P14" i="69"/>
  <c r="P24" i="69"/>
  <c r="N14" i="69"/>
  <c r="N24" i="69"/>
  <c r="M14" i="69"/>
  <c r="M24" i="69"/>
  <c r="K14" i="69"/>
  <c r="K24" i="69"/>
  <c r="J14" i="69"/>
  <c r="J24" i="69"/>
  <c r="H14" i="69"/>
  <c r="H24" i="69"/>
  <c r="G14" i="69"/>
  <c r="G24" i="69"/>
  <c r="E14" i="69"/>
  <c r="E24" i="69"/>
  <c r="D14" i="69"/>
  <c r="D24" i="69"/>
  <c r="C14" i="69"/>
  <c r="C24" i="69"/>
  <c r="R15" i="118"/>
  <c r="R16" i="118"/>
  <c r="R17" i="118"/>
  <c r="R18" i="118"/>
  <c r="R19" i="118"/>
  <c r="R20" i="118"/>
  <c r="R21" i="118"/>
  <c r="R22" i="118"/>
  <c r="R23" i="118"/>
  <c r="R5" i="118"/>
  <c r="R6" i="118"/>
  <c r="R7" i="118"/>
  <c r="R8" i="118"/>
  <c r="R9" i="118"/>
  <c r="R10" i="118"/>
  <c r="R11" i="118"/>
  <c r="R12" i="118"/>
  <c r="R13" i="118"/>
  <c r="Q24" i="118"/>
  <c r="Q14" i="118"/>
  <c r="P24" i="118"/>
  <c r="P14" i="118"/>
  <c r="O15" i="118"/>
  <c r="O16" i="118"/>
  <c r="O17" i="118"/>
  <c r="O18" i="118"/>
  <c r="O19" i="118"/>
  <c r="O20" i="118"/>
  <c r="O21" i="118"/>
  <c r="O22" i="118"/>
  <c r="O23" i="118"/>
  <c r="O5" i="118"/>
  <c r="O6" i="118"/>
  <c r="O7" i="118"/>
  <c r="O8" i="118"/>
  <c r="O9" i="118"/>
  <c r="O10" i="118"/>
  <c r="O11" i="118"/>
  <c r="O12" i="118"/>
  <c r="O13" i="118"/>
  <c r="N24" i="118"/>
  <c r="N14" i="118"/>
  <c r="M24" i="118"/>
  <c r="M14" i="118"/>
  <c r="L15" i="118"/>
  <c r="L16" i="118"/>
  <c r="L17" i="118"/>
  <c r="L18" i="118"/>
  <c r="L19" i="118"/>
  <c r="L20" i="118"/>
  <c r="L21" i="118"/>
  <c r="L22" i="118"/>
  <c r="L23" i="118"/>
  <c r="L5" i="118"/>
  <c r="L6" i="118"/>
  <c r="L7" i="118"/>
  <c r="L8" i="118"/>
  <c r="L9" i="118"/>
  <c r="L10" i="118"/>
  <c r="L11" i="118"/>
  <c r="L12" i="118"/>
  <c r="L13" i="118"/>
  <c r="K24" i="118"/>
  <c r="K14" i="118"/>
  <c r="J24" i="118"/>
  <c r="J14" i="118"/>
  <c r="I15" i="118"/>
  <c r="I16" i="118"/>
  <c r="I17" i="118"/>
  <c r="I18" i="118"/>
  <c r="I19" i="118"/>
  <c r="I20" i="118"/>
  <c r="I21" i="118"/>
  <c r="I22" i="118"/>
  <c r="I23" i="118"/>
  <c r="I5" i="118"/>
  <c r="I6" i="118"/>
  <c r="I7" i="118"/>
  <c r="I8" i="118"/>
  <c r="I9" i="118"/>
  <c r="I10" i="118"/>
  <c r="I11" i="118"/>
  <c r="I12" i="118"/>
  <c r="I13" i="118"/>
  <c r="H24" i="118"/>
  <c r="H14" i="118"/>
  <c r="G24" i="118"/>
  <c r="G14" i="118"/>
  <c r="F15" i="118"/>
  <c r="F16" i="118"/>
  <c r="F17" i="118"/>
  <c r="F18" i="118"/>
  <c r="F19" i="118"/>
  <c r="F20" i="118"/>
  <c r="F21" i="118"/>
  <c r="F22" i="118"/>
  <c r="F23" i="118"/>
  <c r="F5" i="118"/>
  <c r="F6" i="118"/>
  <c r="F7" i="118"/>
  <c r="F8" i="118"/>
  <c r="F9" i="118"/>
  <c r="F10" i="118"/>
  <c r="F11" i="118"/>
  <c r="F12" i="118"/>
  <c r="F13" i="118"/>
  <c r="E24" i="118"/>
  <c r="E14" i="118"/>
  <c r="D24" i="118"/>
  <c r="D14" i="118"/>
  <c r="C24" i="118"/>
  <c r="C14" i="118"/>
  <c r="N24" i="91"/>
  <c r="M24" i="91"/>
  <c r="K24" i="91"/>
  <c r="J24" i="91"/>
  <c r="H24" i="91"/>
  <c r="G24" i="91"/>
  <c r="E24" i="91"/>
  <c r="D24" i="91"/>
  <c r="C24" i="91"/>
  <c r="O23" i="91"/>
  <c r="L23" i="91"/>
  <c r="I23" i="91"/>
  <c r="F23" i="91"/>
  <c r="O22" i="91"/>
  <c r="L22" i="91"/>
  <c r="I22" i="91"/>
  <c r="F22" i="91"/>
  <c r="O21" i="91"/>
  <c r="L21" i="91"/>
  <c r="I21" i="91"/>
  <c r="F21" i="91"/>
  <c r="O20" i="91"/>
  <c r="L20" i="91"/>
  <c r="I20" i="91"/>
  <c r="F20" i="91"/>
  <c r="O19" i="91"/>
  <c r="L19" i="91"/>
  <c r="I19" i="91"/>
  <c r="F19" i="91"/>
  <c r="O18" i="91"/>
  <c r="L18" i="91"/>
  <c r="I18" i="91"/>
  <c r="F18" i="91"/>
  <c r="O17" i="91"/>
  <c r="L17" i="91"/>
  <c r="I17" i="91"/>
  <c r="F17" i="91"/>
  <c r="O16" i="91"/>
  <c r="L16" i="91"/>
  <c r="I16" i="91"/>
  <c r="F16" i="91"/>
  <c r="O15" i="91"/>
  <c r="O24" i="91" s="1"/>
  <c r="L15" i="91"/>
  <c r="I15" i="91"/>
  <c r="F15" i="91"/>
  <c r="N14" i="91"/>
  <c r="M14" i="91"/>
  <c r="K14" i="91"/>
  <c r="J14" i="91"/>
  <c r="H14" i="91"/>
  <c r="G14" i="91"/>
  <c r="E14" i="91"/>
  <c r="D14" i="91"/>
  <c r="C14" i="91"/>
  <c r="O13" i="91"/>
  <c r="L13" i="91"/>
  <c r="I13" i="91"/>
  <c r="F13" i="91"/>
  <c r="O12" i="91"/>
  <c r="L12" i="91"/>
  <c r="I12" i="91"/>
  <c r="F12" i="91"/>
  <c r="O11" i="91"/>
  <c r="L11" i="91"/>
  <c r="I11" i="91"/>
  <c r="F11" i="91"/>
  <c r="O10" i="91"/>
  <c r="L10" i="91"/>
  <c r="I10" i="91"/>
  <c r="F10" i="91"/>
  <c r="O9" i="91"/>
  <c r="L9" i="91"/>
  <c r="I9" i="91"/>
  <c r="F9" i="91"/>
  <c r="O8" i="91"/>
  <c r="L8" i="91"/>
  <c r="I8" i="91"/>
  <c r="F8" i="91"/>
  <c r="O7" i="91"/>
  <c r="L7" i="91"/>
  <c r="I7" i="91"/>
  <c r="F7" i="91"/>
  <c r="O6" i="91"/>
  <c r="L6" i="91"/>
  <c r="I6" i="91"/>
  <c r="F6" i="91"/>
  <c r="O5" i="91"/>
  <c r="O14" i="91" s="1"/>
  <c r="L5" i="91"/>
  <c r="I5" i="91"/>
  <c r="I14" i="91" s="1"/>
  <c r="F5" i="91"/>
  <c r="C14" i="33"/>
  <c r="D14" i="33"/>
  <c r="E14" i="33"/>
  <c r="F14" i="33"/>
  <c r="F24" i="33"/>
  <c r="G14" i="33"/>
  <c r="H14" i="33"/>
  <c r="I14" i="33"/>
  <c r="J14" i="33"/>
  <c r="K14" i="33"/>
  <c r="L14" i="33"/>
  <c r="M14" i="33"/>
  <c r="N14" i="33"/>
  <c r="O14" i="33"/>
  <c r="C24" i="33"/>
  <c r="D24" i="33"/>
  <c r="E24" i="33"/>
  <c r="G24" i="33"/>
  <c r="H24" i="33"/>
  <c r="I24" i="33"/>
  <c r="J24" i="33"/>
  <c r="J25" i="33" s="1"/>
  <c r="K24" i="33"/>
  <c r="L24" i="33"/>
  <c r="L25" i="33" s="1"/>
  <c r="M24" i="33"/>
  <c r="M25" i="33" s="1"/>
  <c r="N24" i="33"/>
  <c r="O24" i="33"/>
  <c r="C14" i="34"/>
  <c r="D14" i="34"/>
  <c r="E14" i="34"/>
  <c r="E24" i="34"/>
  <c r="F14" i="34"/>
  <c r="G14" i="34"/>
  <c r="H14" i="34"/>
  <c r="I14" i="34"/>
  <c r="I24" i="34"/>
  <c r="J14" i="34"/>
  <c r="K14" i="34"/>
  <c r="L14" i="34"/>
  <c r="M14" i="34"/>
  <c r="M24" i="34"/>
  <c r="N14" i="34"/>
  <c r="O14" i="34"/>
  <c r="C24" i="34"/>
  <c r="C25" i="34" s="1"/>
  <c r="D24" i="34"/>
  <c r="F24" i="34"/>
  <c r="G24" i="34"/>
  <c r="H24" i="34"/>
  <c r="J24" i="34"/>
  <c r="K24" i="34"/>
  <c r="L24" i="34"/>
  <c r="N24" i="34"/>
  <c r="O24" i="34"/>
  <c r="C40" i="34"/>
  <c r="D40" i="34"/>
  <c r="E40" i="34"/>
  <c r="F40" i="34"/>
  <c r="G40" i="34"/>
  <c r="H40" i="34"/>
  <c r="I40" i="34"/>
  <c r="J40" i="34"/>
  <c r="K40" i="34"/>
  <c r="L40" i="34"/>
  <c r="M40" i="34"/>
  <c r="N40" i="34"/>
  <c r="O40" i="34"/>
  <c r="C60" i="48"/>
  <c r="C70" i="48"/>
  <c r="F5" i="21"/>
  <c r="I5" i="21"/>
  <c r="L5" i="21"/>
  <c r="L6" i="21"/>
  <c r="L7" i="21"/>
  <c r="L8" i="21"/>
  <c r="L9" i="21"/>
  <c r="L10" i="21"/>
  <c r="L11" i="21"/>
  <c r="L12" i="21"/>
  <c r="L13" i="21"/>
  <c r="O5" i="21"/>
  <c r="F6" i="21"/>
  <c r="I6" i="21"/>
  <c r="O6" i="21"/>
  <c r="F7" i="21"/>
  <c r="I7" i="21"/>
  <c r="O7" i="21"/>
  <c r="F8" i="21"/>
  <c r="I8" i="21"/>
  <c r="O8" i="21"/>
  <c r="F9" i="21"/>
  <c r="I9" i="21"/>
  <c r="O9" i="21"/>
  <c r="F10" i="21"/>
  <c r="I10" i="21"/>
  <c r="O10" i="21"/>
  <c r="F11" i="21"/>
  <c r="I11" i="21"/>
  <c r="O11" i="21"/>
  <c r="F12" i="21"/>
  <c r="I12" i="21"/>
  <c r="O12" i="21"/>
  <c r="F13" i="21"/>
  <c r="I13" i="21"/>
  <c r="O13" i="21"/>
  <c r="C14" i="21"/>
  <c r="D14" i="21"/>
  <c r="E14" i="21"/>
  <c r="G14" i="21"/>
  <c r="H14" i="21"/>
  <c r="J14" i="21"/>
  <c r="K14" i="21"/>
  <c r="M14" i="21"/>
  <c r="N14" i="21"/>
  <c r="F15" i="21"/>
  <c r="I15" i="21"/>
  <c r="L15" i="21"/>
  <c r="O15" i="21"/>
  <c r="F16" i="21"/>
  <c r="I16" i="21"/>
  <c r="L16" i="21"/>
  <c r="O16" i="21"/>
  <c r="F17" i="21"/>
  <c r="I17" i="21"/>
  <c r="L17" i="21"/>
  <c r="O17" i="21"/>
  <c r="F18" i="21"/>
  <c r="I18" i="21"/>
  <c r="L18" i="21"/>
  <c r="O18" i="21"/>
  <c r="F19" i="21"/>
  <c r="I19" i="21"/>
  <c r="L19" i="21"/>
  <c r="O19" i="21"/>
  <c r="F20" i="21"/>
  <c r="I20" i="21"/>
  <c r="L20" i="21"/>
  <c r="O20" i="21"/>
  <c r="F21" i="21"/>
  <c r="I21" i="21"/>
  <c r="L21" i="21"/>
  <c r="O21" i="21"/>
  <c r="F22" i="21"/>
  <c r="I22" i="21"/>
  <c r="L22" i="21"/>
  <c r="O22" i="21"/>
  <c r="F23" i="21"/>
  <c r="I23" i="21"/>
  <c r="L23" i="21"/>
  <c r="O23" i="21"/>
  <c r="C24" i="21"/>
  <c r="D24" i="21"/>
  <c r="E24" i="21"/>
  <c r="G24" i="21"/>
  <c r="H24" i="21"/>
  <c r="J24" i="21"/>
  <c r="K24" i="21"/>
  <c r="M24" i="21"/>
  <c r="N24" i="21"/>
  <c r="Q24" i="98"/>
  <c r="P24" i="98"/>
  <c r="N24" i="98"/>
  <c r="M24" i="98"/>
  <c r="K24" i="98"/>
  <c r="J24" i="98"/>
  <c r="H24" i="98"/>
  <c r="G24" i="98"/>
  <c r="E24" i="98"/>
  <c r="D24" i="98"/>
  <c r="C24" i="98"/>
  <c r="R23" i="98"/>
  <c r="O23" i="98"/>
  <c r="L23" i="98"/>
  <c r="I23" i="98"/>
  <c r="F23" i="98"/>
  <c r="R22" i="98"/>
  <c r="O22" i="98"/>
  <c r="L22" i="98"/>
  <c r="I22" i="98"/>
  <c r="F22" i="98"/>
  <c r="R21" i="98"/>
  <c r="O21" i="98"/>
  <c r="L21" i="98"/>
  <c r="I21" i="98"/>
  <c r="F21" i="98"/>
  <c r="R20" i="98"/>
  <c r="O20" i="98"/>
  <c r="L20" i="98"/>
  <c r="I20" i="98"/>
  <c r="F20" i="98"/>
  <c r="R19" i="98"/>
  <c r="O19" i="98"/>
  <c r="L19" i="98"/>
  <c r="I19" i="98"/>
  <c r="F19" i="98"/>
  <c r="R18" i="98"/>
  <c r="O18" i="98"/>
  <c r="L18" i="98"/>
  <c r="I18" i="98"/>
  <c r="F18" i="98"/>
  <c r="R17" i="98"/>
  <c r="O17" i="98"/>
  <c r="L17" i="98"/>
  <c r="I17" i="98"/>
  <c r="F17" i="98"/>
  <c r="R16" i="98"/>
  <c r="O16" i="98"/>
  <c r="L16" i="98"/>
  <c r="I16" i="98"/>
  <c r="F16" i="98"/>
  <c r="R15" i="98"/>
  <c r="O15" i="98"/>
  <c r="L15" i="98"/>
  <c r="I15" i="98"/>
  <c r="F15" i="98"/>
  <c r="Q14" i="98"/>
  <c r="P14" i="98"/>
  <c r="N14" i="98"/>
  <c r="M14" i="98"/>
  <c r="K14" i="98"/>
  <c r="J14" i="98"/>
  <c r="H14" i="98"/>
  <c r="H25" i="98" s="1"/>
  <c r="H31" i="99" s="1"/>
  <c r="G14" i="98"/>
  <c r="E14" i="98"/>
  <c r="D14" i="98"/>
  <c r="D25" i="98" s="1"/>
  <c r="D31" i="99" s="1"/>
  <c r="C14" i="98"/>
  <c r="R13" i="98"/>
  <c r="O13" i="98"/>
  <c r="L13" i="98"/>
  <c r="I13" i="98"/>
  <c r="F13" i="98"/>
  <c r="R12" i="98"/>
  <c r="O12" i="98"/>
  <c r="L12" i="98"/>
  <c r="I12" i="98"/>
  <c r="F12" i="98"/>
  <c r="R11" i="98"/>
  <c r="O11" i="98"/>
  <c r="L11" i="98"/>
  <c r="I11" i="98"/>
  <c r="F11" i="98"/>
  <c r="R10" i="98"/>
  <c r="O10" i="98"/>
  <c r="L10" i="98"/>
  <c r="I10" i="98"/>
  <c r="F10" i="98"/>
  <c r="R9" i="98"/>
  <c r="O9" i="98"/>
  <c r="L9" i="98"/>
  <c r="I9" i="98"/>
  <c r="F9" i="98"/>
  <c r="R8" i="98"/>
  <c r="O8" i="98"/>
  <c r="L8" i="98"/>
  <c r="I8" i="98"/>
  <c r="F8" i="98"/>
  <c r="R7" i="98"/>
  <c r="O7" i="98"/>
  <c r="L7" i="98"/>
  <c r="I7" i="98"/>
  <c r="F7" i="98"/>
  <c r="R6" i="98"/>
  <c r="O6" i="98"/>
  <c r="L6" i="98"/>
  <c r="I6" i="98"/>
  <c r="F6" i="98"/>
  <c r="R5" i="98"/>
  <c r="O5" i="98"/>
  <c r="L5" i="98"/>
  <c r="I5" i="98"/>
  <c r="F5" i="98"/>
  <c r="Q24" i="97"/>
  <c r="P24" i="97"/>
  <c r="N24" i="97"/>
  <c r="M24" i="97"/>
  <c r="K24" i="97"/>
  <c r="J24" i="97"/>
  <c r="H24" i="97"/>
  <c r="G24" i="97"/>
  <c r="E24" i="97"/>
  <c r="D24" i="97"/>
  <c r="C24" i="97"/>
  <c r="R23" i="97"/>
  <c r="O23" i="97"/>
  <c r="L23" i="97"/>
  <c r="I23" i="97"/>
  <c r="F23" i="97"/>
  <c r="R22" i="97"/>
  <c r="O22" i="97"/>
  <c r="L22" i="97"/>
  <c r="I22" i="97"/>
  <c r="F22" i="97"/>
  <c r="R21" i="97"/>
  <c r="O21" i="97"/>
  <c r="L21" i="97"/>
  <c r="I21" i="97"/>
  <c r="F21" i="97"/>
  <c r="R20" i="97"/>
  <c r="O20" i="97"/>
  <c r="L20" i="97"/>
  <c r="I20" i="97"/>
  <c r="F20" i="97"/>
  <c r="R19" i="97"/>
  <c r="O19" i="97"/>
  <c r="L19" i="97"/>
  <c r="I19" i="97"/>
  <c r="F19" i="97"/>
  <c r="R18" i="97"/>
  <c r="O18" i="97"/>
  <c r="L18" i="97"/>
  <c r="I18" i="97"/>
  <c r="F18" i="97"/>
  <c r="R17" i="97"/>
  <c r="O17" i="97"/>
  <c r="L17" i="97"/>
  <c r="I17" i="97"/>
  <c r="F17" i="97"/>
  <c r="R16" i="97"/>
  <c r="O16" i="97"/>
  <c r="L16" i="97"/>
  <c r="I16" i="97"/>
  <c r="F16" i="97"/>
  <c r="R15" i="97"/>
  <c r="O15" i="97"/>
  <c r="L15" i="97"/>
  <c r="I15" i="97"/>
  <c r="F15" i="97"/>
  <c r="Q14" i="97"/>
  <c r="P14" i="97"/>
  <c r="N14" i="97"/>
  <c r="M14" i="97"/>
  <c r="K14" i="97"/>
  <c r="J14" i="97"/>
  <c r="H14" i="97"/>
  <c r="H25" i="97" s="1"/>
  <c r="H30" i="99" s="1"/>
  <c r="G14" i="97"/>
  <c r="G25" i="97" s="1"/>
  <c r="G30" i="99" s="1"/>
  <c r="E14" i="97"/>
  <c r="D14" i="97"/>
  <c r="C14" i="97"/>
  <c r="R13" i="97"/>
  <c r="O13" i="97"/>
  <c r="L13" i="97"/>
  <c r="I13" i="97"/>
  <c r="F13" i="97"/>
  <c r="R12" i="97"/>
  <c r="O12" i="97"/>
  <c r="L12" i="97"/>
  <c r="I12" i="97"/>
  <c r="F12" i="97"/>
  <c r="R11" i="97"/>
  <c r="O11" i="97"/>
  <c r="L11" i="97"/>
  <c r="I11" i="97"/>
  <c r="F11" i="97"/>
  <c r="R10" i="97"/>
  <c r="O10" i="97"/>
  <c r="L10" i="97"/>
  <c r="I10" i="97"/>
  <c r="F10" i="97"/>
  <c r="R9" i="97"/>
  <c r="O9" i="97"/>
  <c r="L9" i="97"/>
  <c r="I9" i="97"/>
  <c r="F9" i="97"/>
  <c r="R8" i="97"/>
  <c r="O8" i="97"/>
  <c r="L8" i="97"/>
  <c r="I8" i="97"/>
  <c r="F8" i="97"/>
  <c r="R7" i="97"/>
  <c r="O7" i="97"/>
  <c r="L7" i="97"/>
  <c r="I7" i="97"/>
  <c r="F7" i="97"/>
  <c r="R6" i="97"/>
  <c r="O6" i="97"/>
  <c r="L6" i="97"/>
  <c r="I6" i="97"/>
  <c r="F6" i="97"/>
  <c r="R5" i="97"/>
  <c r="O5" i="97"/>
  <c r="L5" i="97"/>
  <c r="I5" i="97"/>
  <c r="F5" i="97"/>
  <c r="F5" i="20"/>
  <c r="I5" i="20"/>
  <c r="L5" i="20"/>
  <c r="O5" i="20"/>
  <c r="F6" i="20"/>
  <c r="I6" i="20"/>
  <c r="L6" i="20"/>
  <c r="O6" i="20"/>
  <c r="F7" i="20"/>
  <c r="I7" i="20"/>
  <c r="L7" i="20"/>
  <c r="O7" i="20"/>
  <c r="F8" i="20"/>
  <c r="I8" i="20"/>
  <c r="L8" i="20"/>
  <c r="O8" i="20"/>
  <c r="F9" i="20"/>
  <c r="I9" i="20"/>
  <c r="L9" i="20"/>
  <c r="O9" i="20"/>
  <c r="F10" i="20"/>
  <c r="I10" i="20"/>
  <c r="L10" i="20"/>
  <c r="O10" i="20"/>
  <c r="F11" i="20"/>
  <c r="I11" i="20"/>
  <c r="L11" i="20"/>
  <c r="O11" i="20"/>
  <c r="F12" i="20"/>
  <c r="I12" i="20"/>
  <c r="L12" i="20"/>
  <c r="O12" i="20"/>
  <c r="F13" i="20"/>
  <c r="I13" i="20"/>
  <c r="L13" i="20"/>
  <c r="O13" i="20"/>
  <c r="C14" i="20"/>
  <c r="D14" i="20"/>
  <c r="E14" i="20"/>
  <c r="G14" i="20"/>
  <c r="H14" i="20"/>
  <c r="J14" i="20"/>
  <c r="K14" i="20"/>
  <c r="M14" i="20"/>
  <c r="N14" i="20"/>
  <c r="F15" i="20"/>
  <c r="I15" i="20"/>
  <c r="L15" i="20"/>
  <c r="O15" i="20"/>
  <c r="F16" i="20"/>
  <c r="I16" i="20"/>
  <c r="L16" i="20"/>
  <c r="O16" i="20"/>
  <c r="F17" i="20"/>
  <c r="I17" i="20"/>
  <c r="L17" i="20"/>
  <c r="O17" i="20"/>
  <c r="F18" i="20"/>
  <c r="I18" i="20"/>
  <c r="L18" i="20"/>
  <c r="O18" i="20"/>
  <c r="F19" i="20"/>
  <c r="I19" i="20"/>
  <c r="L19" i="20"/>
  <c r="O19" i="20"/>
  <c r="F20" i="20"/>
  <c r="I20" i="20"/>
  <c r="L20" i="20"/>
  <c r="O20" i="20"/>
  <c r="F21" i="20"/>
  <c r="I21" i="20"/>
  <c r="L21" i="20"/>
  <c r="O21" i="20"/>
  <c r="F22" i="20"/>
  <c r="I22" i="20"/>
  <c r="L22" i="20"/>
  <c r="O22" i="20"/>
  <c r="F23" i="20"/>
  <c r="I23" i="20"/>
  <c r="L23" i="20"/>
  <c r="O23" i="20"/>
  <c r="C24" i="20"/>
  <c r="D24" i="20"/>
  <c r="E24" i="20"/>
  <c r="G24" i="20"/>
  <c r="H24" i="20"/>
  <c r="J24" i="20"/>
  <c r="K24" i="20"/>
  <c r="M24" i="20"/>
  <c r="N24" i="20"/>
  <c r="Q24" i="112"/>
  <c r="P24" i="112"/>
  <c r="N24" i="112"/>
  <c r="M24" i="112"/>
  <c r="K24" i="112"/>
  <c r="J24" i="112"/>
  <c r="H24" i="112"/>
  <c r="G24" i="112"/>
  <c r="E24" i="112"/>
  <c r="D24" i="112"/>
  <c r="C24" i="112"/>
  <c r="R23" i="112"/>
  <c r="O23" i="112"/>
  <c r="L23" i="112"/>
  <c r="I23" i="112"/>
  <c r="F23" i="112"/>
  <c r="R22" i="112"/>
  <c r="O22" i="112"/>
  <c r="L22" i="112"/>
  <c r="I22" i="112"/>
  <c r="F22" i="112"/>
  <c r="R21" i="112"/>
  <c r="O21" i="112"/>
  <c r="L21" i="112"/>
  <c r="I21" i="112"/>
  <c r="F21" i="112"/>
  <c r="R20" i="112"/>
  <c r="O20" i="112"/>
  <c r="L20" i="112"/>
  <c r="I20" i="112"/>
  <c r="F20" i="112"/>
  <c r="R19" i="112"/>
  <c r="O19" i="112"/>
  <c r="L19" i="112"/>
  <c r="I19" i="112"/>
  <c r="F19" i="112"/>
  <c r="R18" i="112"/>
  <c r="O18" i="112"/>
  <c r="L18" i="112"/>
  <c r="I18" i="112"/>
  <c r="F18" i="112"/>
  <c r="R17" i="112"/>
  <c r="O17" i="112"/>
  <c r="L17" i="112"/>
  <c r="I17" i="112"/>
  <c r="F17" i="112"/>
  <c r="R16" i="112"/>
  <c r="O16" i="112"/>
  <c r="L16" i="112"/>
  <c r="I16" i="112"/>
  <c r="F16" i="112"/>
  <c r="R15" i="112"/>
  <c r="O15" i="112"/>
  <c r="L15" i="112"/>
  <c r="I15" i="112"/>
  <c r="F15" i="112"/>
  <c r="Q14" i="112"/>
  <c r="P14" i="112"/>
  <c r="N14" i="112"/>
  <c r="N25" i="112" s="1"/>
  <c r="N30" i="113" s="1"/>
  <c r="M14" i="112"/>
  <c r="K14" i="112"/>
  <c r="J14" i="112"/>
  <c r="J25" i="112" s="1"/>
  <c r="J30" i="113" s="1"/>
  <c r="H14" i="112"/>
  <c r="H25" i="112" s="1"/>
  <c r="H30" i="113" s="1"/>
  <c r="G14" i="112"/>
  <c r="E14" i="112"/>
  <c r="D14" i="112"/>
  <c r="C14" i="112"/>
  <c r="R13" i="112"/>
  <c r="O13" i="112"/>
  <c r="L13" i="112"/>
  <c r="I13" i="112"/>
  <c r="F13" i="112"/>
  <c r="R12" i="112"/>
  <c r="O12" i="112"/>
  <c r="L12" i="112"/>
  <c r="I12" i="112"/>
  <c r="F12" i="112"/>
  <c r="R11" i="112"/>
  <c r="O11" i="112"/>
  <c r="L11" i="112"/>
  <c r="I11" i="112"/>
  <c r="F11" i="112"/>
  <c r="R10" i="112"/>
  <c r="O10" i="112"/>
  <c r="L10" i="112"/>
  <c r="I10" i="112"/>
  <c r="F10" i="112"/>
  <c r="R9" i="112"/>
  <c r="O9" i="112"/>
  <c r="L9" i="112"/>
  <c r="I9" i="112"/>
  <c r="F9" i="112"/>
  <c r="R8" i="112"/>
  <c r="O8" i="112"/>
  <c r="L8" i="112"/>
  <c r="I8" i="112"/>
  <c r="F8" i="112"/>
  <c r="R7" i="112"/>
  <c r="O7" i="112"/>
  <c r="L7" i="112"/>
  <c r="I7" i="112"/>
  <c r="F7" i="112"/>
  <c r="R6" i="112"/>
  <c r="O6" i="112"/>
  <c r="L6" i="112"/>
  <c r="I6" i="112"/>
  <c r="F6" i="112"/>
  <c r="R5" i="112"/>
  <c r="O5" i="112"/>
  <c r="L5" i="112"/>
  <c r="I5" i="112"/>
  <c r="F5" i="112"/>
  <c r="E25" i="112"/>
  <c r="E30" i="113" s="1"/>
  <c r="D25" i="112"/>
  <c r="D30" i="113" s="1"/>
  <c r="F5" i="35"/>
  <c r="I5" i="35"/>
  <c r="L5" i="35"/>
  <c r="O5" i="35"/>
  <c r="F6" i="35"/>
  <c r="I6" i="35"/>
  <c r="L6" i="35"/>
  <c r="O6" i="35"/>
  <c r="F7" i="35"/>
  <c r="I7" i="35"/>
  <c r="L7" i="35"/>
  <c r="O7" i="35"/>
  <c r="F8" i="35"/>
  <c r="I8" i="35"/>
  <c r="L8" i="35"/>
  <c r="O8" i="35"/>
  <c r="F9" i="35"/>
  <c r="I9" i="35"/>
  <c r="L9" i="35"/>
  <c r="O9" i="35"/>
  <c r="F10" i="35"/>
  <c r="I10" i="35"/>
  <c r="L10" i="35"/>
  <c r="O10" i="35"/>
  <c r="F11" i="35"/>
  <c r="I11" i="35"/>
  <c r="L11" i="35"/>
  <c r="O11" i="35"/>
  <c r="F12" i="35"/>
  <c r="I12" i="35"/>
  <c r="L12" i="35"/>
  <c r="O12" i="35"/>
  <c r="F13" i="35"/>
  <c r="I13" i="35"/>
  <c r="L13" i="35"/>
  <c r="O13" i="35"/>
  <c r="C14" i="35"/>
  <c r="D14" i="35"/>
  <c r="E14" i="35"/>
  <c r="E24" i="35"/>
  <c r="G14" i="35"/>
  <c r="H14" i="35"/>
  <c r="J14" i="35"/>
  <c r="K14" i="35"/>
  <c r="M14" i="35"/>
  <c r="M24" i="35"/>
  <c r="N14" i="35"/>
  <c r="F15" i="35"/>
  <c r="F16" i="35"/>
  <c r="F17" i="35"/>
  <c r="F18" i="35"/>
  <c r="F19" i="35"/>
  <c r="F20" i="35"/>
  <c r="F21" i="35"/>
  <c r="F22" i="35"/>
  <c r="F23" i="35"/>
  <c r="I15" i="35"/>
  <c r="L15" i="35"/>
  <c r="O15" i="35"/>
  <c r="I16" i="35"/>
  <c r="L16" i="35"/>
  <c r="O16" i="35"/>
  <c r="I17" i="35"/>
  <c r="L17" i="35"/>
  <c r="O17" i="35"/>
  <c r="I18" i="35"/>
  <c r="L18" i="35"/>
  <c r="O18" i="35"/>
  <c r="I19" i="35"/>
  <c r="L19" i="35"/>
  <c r="O19" i="35"/>
  <c r="I20" i="35"/>
  <c r="L20" i="35"/>
  <c r="O20" i="35"/>
  <c r="I21" i="35"/>
  <c r="L21" i="35"/>
  <c r="O21" i="35"/>
  <c r="I22" i="35"/>
  <c r="L22" i="35"/>
  <c r="O22" i="35"/>
  <c r="I23" i="35"/>
  <c r="L23" i="35"/>
  <c r="O23" i="35"/>
  <c r="C24" i="35"/>
  <c r="D24" i="35"/>
  <c r="G24" i="35"/>
  <c r="H24" i="35"/>
  <c r="J24" i="35"/>
  <c r="K24" i="35"/>
  <c r="N24" i="35"/>
  <c r="R15" i="70"/>
  <c r="R16" i="70"/>
  <c r="R17" i="70"/>
  <c r="R18" i="70"/>
  <c r="R19" i="70"/>
  <c r="R20" i="70"/>
  <c r="R21" i="70"/>
  <c r="R22" i="70"/>
  <c r="R23" i="70"/>
  <c r="R5" i="70"/>
  <c r="R6" i="70"/>
  <c r="R7" i="70"/>
  <c r="R8" i="70"/>
  <c r="R9" i="70"/>
  <c r="R10" i="70"/>
  <c r="R11" i="70"/>
  <c r="R12" i="70"/>
  <c r="R13" i="70"/>
  <c r="Q24" i="70"/>
  <c r="Q14" i="70"/>
  <c r="P24" i="70"/>
  <c r="P14" i="70"/>
  <c r="O15" i="70"/>
  <c r="O16" i="70"/>
  <c r="O17" i="70"/>
  <c r="O18" i="70"/>
  <c r="O19" i="70"/>
  <c r="O20" i="70"/>
  <c r="O21" i="70"/>
  <c r="O22" i="70"/>
  <c r="O23" i="70"/>
  <c r="O5" i="70"/>
  <c r="O6" i="70"/>
  <c r="O7" i="70"/>
  <c r="O8" i="70"/>
  <c r="O9" i="70"/>
  <c r="O10" i="70"/>
  <c r="O11" i="70"/>
  <c r="O12" i="70"/>
  <c r="O13" i="70"/>
  <c r="N24" i="70"/>
  <c r="N14" i="70"/>
  <c r="M24" i="70"/>
  <c r="M14" i="70"/>
  <c r="L15" i="70"/>
  <c r="L16" i="70"/>
  <c r="L17" i="70"/>
  <c r="L18" i="70"/>
  <c r="L19" i="70"/>
  <c r="L20" i="70"/>
  <c r="L21" i="70"/>
  <c r="L22" i="70"/>
  <c r="L23" i="70"/>
  <c r="L5" i="70"/>
  <c r="L6" i="70"/>
  <c r="L7" i="70"/>
  <c r="L8" i="70"/>
  <c r="L9" i="70"/>
  <c r="L10" i="70"/>
  <c r="L11" i="70"/>
  <c r="L12" i="70"/>
  <c r="L13" i="70"/>
  <c r="K24" i="70"/>
  <c r="K14" i="70"/>
  <c r="J24" i="70"/>
  <c r="J14" i="70"/>
  <c r="I15" i="70"/>
  <c r="I16" i="70"/>
  <c r="I17" i="70"/>
  <c r="I18" i="70"/>
  <c r="I19" i="70"/>
  <c r="I20" i="70"/>
  <c r="I21" i="70"/>
  <c r="I22" i="70"/>
  <c r="I23" i="70"/>
  <c r="I5" i="70"/>
  <c r="I6" i="70"/>
  <c r="I7" i="70"/>
  <c r="I8" i="70"/>
  <c r="I9" i="70"/>
  <c r="I10" i="70"/>
  <c r="I11" i="70"/>
  <c r="I12" i="70"/>
  <c r="I13" i="70"/>
  <c r="H24" i="70"/>
  <c r="H14" i="70"/>
  <c r="G24" i="70"/>
  <c r="G14" i="70"/>
  <c r="F15" i="70"/>
  <c r="F16" i="70"/>
  <c r="F17" i="70"/>
  <c r="F18" i="70"/>
  <c r="F19" i="70"/>
  <c r="F20" i="70"/>
  <c r="F21" i="70"/>
  <c r="F22" i="70"/>
  <c r="F23" i="70"/>
  <c r="F5" i="70"/>
  <c r="F6" i="70"/>
  <c r="F7" i="70"/>
  <c r="F8" i="70"/>
  <c r="F9" i="70"/>
  <c r="F10" i="70"/>
  <c r="F11" i="70"/>
  <c r="F12" i="70"/>
  <c r="F13" i="70"/>
  <c r="D24" i="70"/>
  <c r="D14" i="70"/>
  <c r="E24" i="70"/>
  <c r="E14" i="70"/>
  <c r="C14" i="70"/>
  <c r="C24" i="70"/>
  <c r="R15" i="71"/>
  <c r="R16" i="71"/>
  <c r="R17" i="71"/>
  <c r="R18" i="71"/>
  <c r="R19" i="71"/>
  <c r="R20" i="71"/>
  <c r="R21" i="71"/>
  <c r="R22" i="71"/>
  <c r="R23" i="71"/>
  <c r="R5" i="71"/>
  <c r="R6" i="71"/>
  <c r="R7" i="71"/>
  <c r="R8" i="71"/>
  <c r="R9" i="71"/>
  <c r="R10" i="71"/>
  <c r="R11" i="71"/>
  <c r="R12" i="71"/>
  <c r="R13" i="71"/>
  <c r="Q24" i="71"/>
  <c r="Q14" i="71"/>
  <c r="P24" i="71"/>
  <c r="P14" i="71"/>
  <c r="O15" i="71"/>
  <c r="O16" i="71"/>
  <c r="O17" i="71"/>
  <c r="O18" i="71"/>
  <c r="O19" i="71"/>
  <c r="O20" i="71"/>
  <c r="O21" i="71"/>
  <c r="O22" i="71"/>
  <c r="O23" i="71"/>
  <c r="O5" i="71"/>
  <c r="O6" i="71"/>
  <c r="O7" i="71"/>
  <c r="O8" i="71"/>
  <c r="O9" i="71"/>
  <c r="O10" i="71"/>
  <c r="O11" i="71"/>
  <c r="O12" i="71"/>
  <c r="O13" i="71"/>
  <c r="N24" i="71"/>
  <c r="N14" i="71"/>
  <c r="M24" i="71"/>
  <c r="M14" i="71"/>
  <c r="L15" i="71"/>
  <c r="L16" i="71"/>
  <c r="L17" i="71"/>
  <c r="L18" i="71"/>
  <c r="L19" i="71"/>
  <c r="L20" i="71"/>
  <c r="L21" i="71"/>
  <c r="L22" i="71"/>
  <c r="L23" i="71"/>
  <c r="L5" i="71"/>
  <c r="L6" i="71"/>
  <c r="L7" i="71"/>
  <c r="L8" i="71"/>
  <c r="L9" i="71"/>
  <c r="L10" i="71"/>
  <c r="L11" i="71"/>
  <c r="L12" i="71"/>
  <c r="L13" i="71"/>
  <c r="K24" i="71"/>
  <c r="K14" i="71"/>
  <c r="J24" i="71"/>
  <c r="J14" i="71"/>
  <c r="I23" i="71"/>
  <c r="I15" i="71"/>
  <c r="I16" i="71"/>
  <c r="I17" i="71"/>
  <c r="I18" i="71"/>
  <c r="I19" i="71"/>
  <c r="I20" i="71"/>
  <c r="I21" i="71"/>
  <c r="I22" i="71"/>
  <c r="I5" i="71"/>
  <c r="I6" i="71"/>
  <c r="I7" i="71"/>
  <c r="I8" i="71"/>
  <c r="I9" i="71"/>
  <c r="I10" i="71"/>
  <c r="I11" i="71"/>
  <c r="I12" i="71"/>
  <c r="I13" i="71"/>
  <c r="H24" i="71"/>
  <c r="H14" i="71"/>
  <c r="G24" i="71"/>
  <c r="G14" i="71"/>
  <c r="F15" i="71"/>
  <c r="F16" i="71"/>
  <c r="F17" i="71"/>
  <c r="F18" i="71"/>
  <c r="F19" i="71"/>
  <c r="F20" i="71"/>
  <c r="F21" i="71"/>
  <c r="F22" i="71"/>
  <c r="F23" i="71"/>
  <c r="F5" i="71"/>
  <c r="F6" i="71"/>
  <c r="F7" i="71"/>
  <c r="F8" i="71"/>
  <c r="F9" i="71"/>
  <c r="F10" i="71"/>
  <c r="F11" i="71"/>
  <c r="F12" i="71"/>
  <c r="F13" i="71"/>
  <c r="D24" i="71"/>
  <c r="D14" i="71"/>
  <c r="E24" i="71"/>
  <c r="E14" i="71"/>
  <c r="C24" i="71"/>
  <c r="C14" i="71"/>
  <c r="F5" i="61"/>
  <c r="I5" i="61"/>
  <c r="L5" i="61"/>
  <c r="L6" i="61"/>
  <c r="L7" i="61"/>
  <c r="L8" i="61"/>
  <c r="L9" i="61"/>
  <c r="L10" i="61"/>
  <c r="L11" i="61"/>
  <c r="L12" i="61"/>
  <c r="L13" i="61"/>
  <c r="O5" i="61"/>
  <c r="R5" i="61"/>
  <c r="R6" i="61"/>
  <c r="R7" i="61"/>
  <c r="R8" i="61"/>
  <c r="R9" i="61"/>
  <c r="R10" i="61"/>
  <c r="R11" i="61"/>
  <c r="R12" i="61"/>
  <c r="R13" i="61"/>
  <c r="U5" i="61"/>
  <c r="F6" i="61"/>
  <c r="I6" i="61"/>
  <c r="O6" i="61"/>
  <c r="U6" i="61"/>
  <c r="F7" i="61"/>
  <c r="I7" i="61"/>
  <c r="O7" i="61"/>
  <c r="U7" i="61"/>
  <c r="F8" i="61"/>
  <c r="I8" i="61"/>
  <c r="O8" i="61"/>
  <c r="U8" i="61"/>
  <c r="F9" i="61"/>
  <c r="I9" i="61"/>
  <c r="O9" i="61"/>
  <c r="U9" i="61"/>
  <c r="F10" i="61"/>
  <c r="I10" i="61"/>
  <c r="O10" i="61"/>
  <c r="U10" i="61"/>
  <c r="F11" i="61"/>
  <c r="I11" i="61"/>
  <c r="O11" i="61"/>
  <c r="U11" i="61"/>
  <c r="F12" i="61"/>
  <c r="I12" i="61"/>
  <c r="O12" i="61"/>
  <c r="U12" i="61"/>
  <c r="F13" i="61"/>
  <c r="I13" i="61"/>
  <c r="O13" i="61"/>
  <c r="U13" i="61"/>
  <c r="C14" i="61"/>
  <c r="D14" i="61"/>
  <c r="D24" i="61"/>
  <c r="E14" i="61"/>
  <c r="G14" i="61"/>
  <c r="H14" i="61"/>
  <c r="H24" i="61"/>
  <c r="J14" i="61"/>
  <c r="K14" i="61"/>
  <c r="M14" i="61"/>
  <c r="N14" i="61"/>
  <c r="P14" i="61"/>
  <c r="P24" i="61"/>
  <c r="Q14" i="61"/>
  <c r="S14" i="61"/>
  <c r="T14" i="61"/>
  <c r="T24" i="61"/>
  <c r="F15" i="61"/>
  <c r="I15" i="61"/>
  <c r="L15" i="61"/>
  <c r="O15" i="61"/>
  <c r="R15" i="61"/>
  <c r="U15" i="61"/>
  <c r="F16" i="61"/>
  <c r="I16" i="61"/>
  <c r="L16" i="61"/>
  <c r="O16" i="61"/>
  <c r="R16" i="61"/>
  <c r="U16" i="61"/>
  <c r="F17" i="61"/>
  <c r="I17" i="61"/>
  <c r="L17" i="61"/>
  <c r="O17" i="61"/>
  <c r="R17" i="61"/>
  <c r="U17" i="61"/>
  <c r="F18" i="61"/>
  <c r="I18" i="61"/>
  <c r="L18" i="61"/>
  <c r="O18" i="61"/>
  <c r="R18" i="61"/>
  <c r="U18" i="61"/>
  <c r="F19" i="61"/>
  <c r="I19" i="61"/>
  <c r="L19" i="61"/>
  <c r="O19" i="61"/>
  <c r="R19" i="61"/>
  <c r="U19" i="61"/>
  <c r="F20" i="61"/>
  <c r="I20" i="61"/>
  <c r="L20" i="61"/>
  <c r="O20" i="61"/>
  <c r="R20" i="61"/>
  <c r="U20" i="61"/>
  <c r="F21" i="61"/>
  <c r="I21" i="61"/>
  <c r="L21" i="61"/>
  <c r="O21" i="61"/>
  <c r="R21" i="61"/>
  <c r="U21" i="61"/>
  <c r="F22" i="61"/>
  <c r="I22" i="61"/>
  <c r="L22" i="61"/>
  <c r="O22" i="61"/>
  <c r="R22" i="61"/>
  <c r="U22" i="61"/>
  <c r="F23" i="61"/>
  <c r="I23" i="61"/>
  <c r="L23" i="61"/>
  <c r="O23" i="61"/>
  <c r="R23" i="61"/>
  <c r="U23" i="61"/>
  <c r="C24" i="61"/>
  <c r="E24" i="61"/>
  <c r="G24" i="61"/>
  <c r="J24" i="61"/>
  <c r="K24" i="61"/>
  <c r="M24" i="61"/>
  <c r="N24" i="61"/>
  <c r="Q24" i="61"/>
  <c r="S24" i="61"/>
  <c r="R6" i="45"/>
  <c r="I7" i="45"/>
  <c r="R8" i="45"/>
  <c r="R11" i="45"/>
  <c r="O13" i="45"/>
  <c r="O15" i="45" s="1"/>
  <c r="R13" i="45"/>
  <c r="I14" i="45"/>
  <c r="C15" i="45"/>
  <c r="D15" i="45"/>
  <c r="E15" i="45"/>
  <c r="E25" i="45"/>
  <c r="F15" i="45"/>
  <c r="G15" i="45"/>
  <c r="H15" i="45"/>
  <c r="I25" i="45"/>
  <c r="J15" i="45"/>
  <c r="K15" i="45"/>
  <c r="L15" i="45"/>
  <c r="M15" i="45"/>
  <c r="M25" i="45"/>
  <c r="N15" i="45"/>
  <c r="P15" i="45"/>
  <c r="Q15" i="45"/>
  <c r="Q25" i="45"/>
  <c r="F17" i="45"/>
  <c r="R17" i="45"/>
  <c r="F18" i="45"/>
  <c r="F24" i="45"/>
  <c r="R19" i="45"/>
  <c r="R21" i="45"/>
  <c r="R22" i="45"/>
  <c r="R23" i="45"/>
  <c r="L24" i="45"/>
  <c r="L25" i="45" s="1"/>
  <c r="C25" i="45"/>
  <c r="D25" i="45"/>
  <c r="G25" i="45"/>
  <c r="H25" i="45"/>
  <c r="J25" i="45"/>
  <c r="K25" i="45"/>
  <c r="N25" i="45"/>
  <c r="O25" i="45"/>
  <c r="P25" i="45"/>
  <c r="R34" i="45"/>
  <c r="R35" i="45"/>
  <c r="R36" i="45"/>
  <c r="R38" i="45"/>
  <c r="R40" i="45"/>
  <c r="F42" i="45"/>
  <c r="F43" i="45" s="1"/>
  <c r="F49" i="45"/>
  <c r="F53" i="45" s="1"/>
  <c r="R42" i="45"/>
  <c r="C43" i="45"/>
  <c r="D43" i="45"/>
  <c r="D53" i="45"/>
  <c r="E43" i="45"/>
  <c r="G43" i="45"/>
  <c r="H43" i="45"/>
  <c r="I43" i="45"/>
  <c r="J43" i="45"/>
  <c r="K43" i="45"/>
  <c r="L43" i="45"/>
  <c r="M43" i="45"/>
  <c r="N43" i="45"/>
  <c r="O43" i="45"/>
  <c r="P43" i="45"/>
  <c r="Q43" i="45"/>
  <c r="R50" i="45"/>
  <c r="R51" i="45"/>
  <c r="R52" i="45"/>
  <c r="C53" i="45"/>
  <c r="E53" i="45"/>
  <c r="E54" i="45" s="1"/>
  <c r="G53" i="45"/>
  <c r="G54" i="45" s="1"/>
  <c r="H53" i="45"/>
  <c r="I53" i="45"/>
  <c r="I54" i="45" s="1"/>
  <c r="J53" i="45"/>
  <c r="J54" i="45" s="1"/>
  <c r="K53" i="45"/>
  <c r="K54" i="45" s="1"/>
  <c r="L53" i="45"/>
  <c r="L54" i="45" s="1"/>
  <c r="M53" i="45"/>
  <c r="M54" i="45" s="1"/>
  <c r="N53" i="45"/>
  <c r="N54" i="45" s="1"/>
  <c r="O53" i="45"/>
  <c r="O54" i="45" s="1"/>
  <c r="P53" i="45"/>
  <c r="P54" i="45" s="1"/>
  <c r="Q53" i="45"/>
  <c r="Q54" i="45" s="1"/>
  <c r="C62" i="45"/>
  <c r="D62" i="45"/>
  <c r="E62" i="45"/>
  <c r="F62" i="45"/>
  <c r="G62" i="45"/>
  <c r="H62" i="45"/>
  <c r="I62" i="45"/>
  <c r="J62" i="45"/>
  <c r="K62" i="45"/>
  <c r="L62" i="45"/>
  <c r="O62" i="45"/>
  <c r="P62" i="45"/>
  <c r="Q62" i="45"/>
  <c r="R62" i="45"/>
  <c r="R15" i="129"/>
  <c r="R16" i="129"/>
  <c r="R17" i="129"/>
  <c r="R18" i="129"/>
  <c r="R19" i="129"/>
  <c r="R20" i="129"/>
  <c r="R21" i="129"/>
  <c r="R22" i="129"/>
  <c r="R23" i="129"/>
  <c r="R5" i="129"/>
  <c r="R6" i="129"/>
  <c r="R7" i="129"/>
  <c r="R8" i="129"/>
  <c r="R9" i="129"/>
  <c r="R10" i="129"/>
  <c r="R11" i="129"/>
  <c r="R12" i="129"/>
  <c r="R13" i="129"/>
  <c r="Q24" i="129"/>
  <c r="Q14" i="129"/>
  <c r="P24" i="129"/>
  <c r="P14" i="129"/>
  <c r="O15" i="129"/>
  <c r="O16" i="129"/>
  <c r="O17" i="129"/>
  <c r="O18" i="129"/>
  <c r="O19" i="129"/>
  <c r="O20" i="129"/>
  <c r="O21" i="129"/>
  <c r="O22" i="129"/>
  <c r="O23" i="129"/>
  <c r="O5" i="129"/>
  <c r="O6" i="129"/>
  <c r="O7" i="129"/>
  <c r="O8" i="129"/>
  <c r="O9" i="129"/>
  <c r="O10" i="129"/>
  <c r="O11" i="129"/>
  <c r="O12" i="129"/>
  <c r="O13" i="129"/>
  <c r="N24" i="129"/>
  <c r="N14" i="129"/>
  <c r="M24" i="129"/>
  <c r="M14" i="129"/>
  <c r="L15" i="129"/>
  <c r="L16" i="129"/>
  <c r="L17" i="129"/>
  <c r="L18" i="129"/>
  <c r="L19" i="129"/>
  <c r="L20" i="129"/>
  <c r="L21" i="129"/>
  <c r="L22" i="129"/>
  <c r="L23" i="129"/>
  <c r="L5" i="129"/>
  <c r="L6" i="129"/>
  <c r="L7" i="129"/>
  <c r="L8" i="129"/>
  <c r="L9" i="129"/>
  <c r="L10" i="129"/>
  <c r="L11" i="129"/>
  <c r="L12" i="129"/>
  <c r="L13" i="129"/>
  <c r="K24" i="129"/>
  <c r="K14" i="129"/>
  <c r="J24" i="129"/>
  <c r="J14" i="129"/>
  <c r="I15" i="129"/>
  <c r="I16" i="129"/>
  <c r="I17" i="129"/>
  <c r="I18" i="129"/>
  <c r="I19" i="129"/>
  <c r="I20" i="129"/>
  <c r="I21" i="129"/>
  <c r="I22" i="129"/>
  <c r="I23" i="129"/>
  <c r="I5" i="129"/>
  <c r="I6" i="129"/>
  <c r="I7" i="129"/>
  <c r="I8" i="129"/>
  <c r="I9" i="129"/>
  <c r="I10" i="129"/>
  <c r="I11" i="129"/>
  <c r="I12" i="129"/>
  <c r="I13" i="129"/>
  <c r="H24" i="129"/>
  <c r="H14" i="129"/>
  <c r="G24" i="129"/>
  <c r="G14" i="129"/>
  <c r="F15" i="129"/>
  <c r="F16" i="129"/>
  <c r="F17" i="129"/>
  <c r="F18" i="129"/>
  <c r="F19" i="129"/>
  <c r="F20" i="129"/>
  <c r="F21" i="129"/>
  <c r="F22" i="129"/>
  <c r="F23" i="129"/>
  <c r="F5" i="129"/>
  <c r="F6" i="129"/>
  <c r="F7" i="129"/>
  <c r="F8" i="129"/>
  <c r="F9" i="129"/>
  <c r="F10" i="129"/>
  <c r="F11" i="129"/>
  <c r="F12" i="129"/>
  <c r="F13" i="129"/>
  <c r="E24" i="129"/>
  <c r="E14" i="129"/>
  <c r="D24" i="129"/>
  <c r="D14" i="129"/>
  <c r="C24" i="129"/>
  <c r="C14" i="129"/>
  <c r="C14" i="15"/>
  <c r="D14" i="15"/>
  <c r="E14" i="15"/>
  <c r="F14" i="15"/>
  <c r="F24" i="15"/>
  <c r="G14" i="15"/>
  <c r="H14" i="15"/>
  <c r="I14" i="15"/>
  <c r="C24" i="15"/>
  <c r="C25" i="15" s="1"/>
  <c r="D24" i="15"/>
  <c r="D25" i="15" s="1"/>
  <c r="E24" i="15"/>
  <c r="E25" i="15" s="1"/>
  <c r="G24" i="15"/>
  <c r="H24" i="15"/>
  <c r="I24" i="15"/>
  <c r="N24" i="82"/>
  <c r="M24" i="82"/>
  <c r="K24" i="82"/>
  <c r="J24" i="82"/>
  <c r="H24" i="82"/>
  <c r="G24" i="82"/>
  <c r="E24" i="82"/>
  <c r="D24" i="82"/>
  <c r="C24" i="82"/>
  <c r="O23" i="82"/>
  <c r="L23" i="82"/>
  <c r="I23" i="82"/>
  <c r="F23" i="82"/>
  <c r="O22" i="82"/>
  <c r="L22" i="82"/>
  <c r="I22" i="82"/>
  <c r="F22" i="82"/>
  <c r="O21" i="82"/>
  <c r="L21" i="82"/>
  <c r="I21" i="82"/>
  <c r="F21" i="82"/>
  <c r="O20" i="82"/>
  <c r="L20" i="82"/>
  <c r="I20" i="82"/>
  <c r="O19" i="82"/>
  <c r="L19" i="82"/>
  <c r="I19" i="82"/>
  <c r="F19" i="82"/>
  <c r="O18" i="82"/>
  <c r="L18" i="82"/>
  <c r="I18" i="82"/>
  <c r="F18" i="82"/>
  <c r="O17" i="82"/>
  <c r="L17" i="82"/>
  <c r="I17" i="82"/>
  <c r="F17" i="82"/>
  <c r="O16" i="82"/>
  <c r="L16" i="82"/>
  <c r="I16" i="82"/>
  <c r="F16" i="82"/>
  <c r="O15" i="82"/>
  <c r="L15" i="82"/>
  <c r="I15" i="82"/>
  <c r="F15" i="82"/>
  <c r="N14" i="82"/>
  <c r="M14" i="82"/>
  <c r="K14" i="82"/>
  <c r="J14" i="82"/>
  <c r="H14" i="82"/>
  <c r="G14" i="82"/>
  <c r="E14" i="82"/>
  <c r="D14" i="82"/>
  <c r="C14" i="82"/>
  <c r="O13" i="82"/>
  <c r="L13" i="82"/>
  <c r="I13" i="82"/>
  <c r="F13" i="82"/>
  <c r="O12" i="82"/>
  <c r="L12" i="82"/>
  <c r="I12" i="82"/>
  <c r="F12" i="82"/>
  <c r="O11" i="82"/>
  <c r="L11" i="82"/>
  <c r="I11" i="82"/>
  <c r="F11" i="82"/>
  <c r="O10" i="82"/>
  <c r="I10" i="82"/>
  <c r="F10" i="82"/>
  <c r="O9" i="82"/>
  <c r="L9" i="82"/>
  <c r="I9" i="82"/>
  <c r="F9" i="82"/>
  <c r="O8" i="82"/>
  <c r="L8" i="82"/>
  <c r="I8" i="82"/>
  <c r="F8" i="82"/>
  <c r="O7" i="82"/>
  <c r="L7" i="82"/>
  <c r="F7" i="82"/>
  <c r="O6" i="82"/>
  <c r="L6" i="82"/>
  <c r="F6" i="82"/>
  <c r="O5" i="82"/>
  <c r="L5" i="82"/>
  <c r="F5" i="82"/>
  <c r="N24" i="83"/>
  <c r="M24" i="83"/>
  <c r="K24" i="83"/>
  <c r="J24" i="83"/>
  <c r="H24" i="83"/>
  <c r="G24" i="83"/>
  <c r="E24" i="83"/>
  <c r="D24" i="83"/>
  <c r="C24" i="83"/>
  <c r="O23" i="83"/>
  <c r="L23" i="83"/>
  <c r="I23" i="83"/>
  <c r="F23" i="83"/>
  <c r="O22" i="83"/>
  <c r="L22" i="83"/>
  <c r="I22" i="83"/>
  <c r="F22" i="83"/>
  <c r="O21" i="83"/>
  <c r="L21" i="83"/>
  <c r="I21" i="83"/>
  <c r="F21" i="83"/>
  <c r="O20" i="83"/>
  <c r="L20" i="83"/>
  <c r="I20" i="83"/>
  <c r="O19" i="83"/>
  <c r="L19" i="83"/>
  <c r="I19" i="83"/>
  <c r="F19" i="83"/>
  <c r="O18" i="83"/>
  <c r="L18" i="83"/>
  <c r="I18" i="83"/>
  <c r="F18" i="83"/>
  <c r="O17" i="83"/>
  <c r="L17" i="83"/>
  <c r="I17" i="83"/>
  <c r="F17" i="83"/>
  <c r="O16" i="83"/>
  <c r="I16" i="83"/>
  <c r="F16" i="83"/>
  <c r="O15" i="83"/>
  <c r="L15" i="83"/>
  <c r="I15" i="83"/>
  <c r="F15" i="83"/>
  <c r="N14" i="83"/>
  <c r="M14" i="83"/>
  <c r="K14" i="83"/>
  <c r="J14" i="83"/>
  <c r="H14" i="83"/>
  <c r="G14" i="83"/>
  <c r="E14" i="83"/>
  <c r="D14" i="83"/>
  <c r="C14" i="83"/>
  <c r="O13" i="83"/>
  <c r="L13" i="83"/>
  <c r="I13" i="83"/>
  <c r="F13" i="83"/>
  <c r="O12" i="83"/>
  <c r="L12" i="83"/>
  <c r="I12" i="83"/>
  <c r="F12" i="83"/>
  <c r="O11" i="83"/>
  <c r="L11" i="83"/>
  <c r="I11" i="83"/>
  <c r="F11" i="83"/>
  <c r="O10" i="83"/>
  <c r="L10" i="83"/>
  <c r="I10" i="83"/>
  <c r="F10" i="83"/>
  <c r="O9" i="83"/>
  <c r="L9" i="83"/>
  <c r="I9" i="83"/>
  <c r="F9" i="83"/>
  <c r="O8" i="83"/>
  <c r="L8" i="83"/>
  <c r="I8" i="83"/>
  <c r="F8" i="83"/>
  <c r="O7" i="83"/>
  <c r="L7" i="83"/>
  <c r="F7" i="83"/>
  <c r="O6" i="83"/>
  <c r="L6" i="83"/>
  <c r="F6" i="83"/>
  <c r="O5" i="83"/>
  <c r="L5" i="83"/>
  <c r="F5" i="83"/>
  <c r="D32" i="83"/>
  <c r="E32" i="83"/>
  <c r="F32" i="83"/>
  <c r="C14" i="16"/>
  <c r="D14" i="16"/>
  <c r="D24" i="16"/>
  <c r="E14" i="16"/>
  <c r="F14" i="16"/>
  <c r="G14" i="16"/>
  <c r="H14" i="16"/>
  <c r="H24" i="16"/>
  <c r="I14" i="16"/>
  <c r="J14" i="16"/>
  <c r="K14" i="16"/>
  <c r="L14" i="16"/>
  <c r="L24" i="16"/>
  <c r="M14" i="16"/>
  <c r="N14" i="16"/>
  <c r="O14" i="16"/>
  <c r="P14" i="16"/>
  <c r="P24" i="16"/>
  <c r="Q14" i="16"/>
  <c r="R14" i="16"/>
  <c r="S14" i="16"/>
  <c r="T14" i="16"/>
  <c r="T24" i="16"/>
  <c r="U14" i="16"/>
  <c r="C24" i="16"/>
  <c r="E24" i="16"/>
  <c r="F24" i="16"/>
  <c r="G24" i="16"/>
  <c r="I24" i="16"/>
  <c r="J24" i="16"/>
  <c r="K24" i="16"/>
  <c r="K25" i="16" s="1"/>
  <c r="M24" i="16"/>
  <c r="N24" i="16"/>
  <c r="O24" i="16"/>
  <c r="Q24" i="16"/>
  <c r="Q25" i="16" s="1"/>
  <c r="R24" i="16"/>
  <c r="S24" i="16"/>
  <c r="S25" i="16" s="1"/>
  <c r="U24" i="16"/>
  <c r="N24" i="78"/>
  <c r="M24" i="78"/>
  <c r="M14" i="78"/>
  <c r="K24" i="78"/>
  <c r="K14" i="78"/>
  <c r="J24" i="78"/>
  <c r="H24" i="78"/>
  <c r="G24" i="78"/>
  <c r="G14" i="78"/>
  <c r="E24" i="78"/>
  <c r="D24" i="78"/>
  <c r="C24" i="78"/>
  <c r="O23" i="78"/>
  <c r="L23" i="78"/>
  <c r="I23" i="78"/>
  <c r="F23" i="78"/>
  <c r="O22" i="78"/>
  <c r="L22" i="78"/>
  <c r="I22" i="78"/>
  <c r="F22" i="78"/>
  <c r="O21" i="78"/>
  <c r="L21" i="78"/>
  <c r="I21" i="78"/>
  <c r="F21" i="78"/>
  <c r="O20" i="78"/>
  <c r="L20" i="78"/>
  <c r="I20" i="78"/>
  <c r="F20" i="78"/>
  <c r="O19" i="78"/>
  <c r="L19" i="78"/>
  <c r="I19" i="78"/>
  <c r="F19" i="78"/>
  <c r="O18" i="78"/>
  <c r="L18" i="78"/>
  <c r="I18" i="78"/>
  <c r="F18" i="78"/>
  <c r="O17" i="78"/>
  <c r="L17" i="78"/>
  <c r="I17" i="78"/>
  <c r="F17" i="78"/>
  <c r="O16" i="78"/>
  <c r="L16" i="78"/>
  <c r="I16" i="78"/>
  <c r="F16" i="78"/>
  <c r="O15" i="78"/>
  <c r="L15" i="78"/>
  <c r="I15" i="78"/>
  <c r="F15" i="78"/>
  <c r="N14" i="78"/>
  <c r="N25" i="78" s="1"/>
  <c r="J14" i="78"/>
  <c r="H14" i="78"/>
  <c r="E14" i="78"/>
  <c r="D14" i="78"/>
  <c r="C14" i="78"/>
  <c r="O13" i="78"/>
  <c r="L13" i="78"/>
  <c r="I13" i="78"/>
  <c r="F13" i="78"/>
  <c r="O12" i="78"/>
  <c r="L12" i="78"/>
  <c r="I12" i="78"/>
  <c r="F12" i="78"/>
  <c r="O11" i="78"/>
  <c r="L11" i="78"/>
  <c r="I11" i="78"/>
  <c r="F11" i="78"/>
  <c r="O10" i="78"/>
  <c r="L10" i="78"/>
  <c r="I10" i="78"/>
  <c r="F10" i="78"/>
  <c r="O9" i="78"/>
  <c r="L9" i="78"/>
  <c r="I9" i="78"/>
  <c r="F9" i="78"/>
  <c r="O8" i="78"/>
  <c r="L8" i="78"/>
  <c r="I8" i="78"/>
  <c r="F8" i="78"/>
  <c r="O7" i="78"/>
  <c r="L7" i="78"/>
  <c r="I7" i="78"/>
  <c r="F7" i="78"/>
  <c r="O6" i="78"/>
  <c r="L6" i="78"/>
  <c r="I6" i="78"/>
  <c r="F6" i="78"/>
  <c r="O5" i="78"/>
  <c r="L5" i="78"/>
  <c r="I5" i="78"/>
  <c r="I14" i="78" s="1"/>
  <c r="F5" i="78"/>
  <c r="F5" i="53"/>
  <c r="F6" i="53"/>
  <c r="F7" i="53"/>
  <c r="F8" i="53"/>
  <c r="F9" i="53"/>
  <c r="F10" i="53"/>
  <c r="F11" i="53"/>
  <c r="F12" i="53"/>
  <c r="F13" i="53"/>
  <c r="I5" i="53"/>
  <c r="L5" i="53"/>
  <c r="O5" i="53"/>
  <c r="R5" i="53"/>
  <c r="U5" i="53"/>
  <c r="I6" i="53"/>
  <c r="L6" i="53"/>
  <c r="O6" i="53"/>
  <c r="R6" i="53"/>
  <c r="U6" i="53"/>
  <c r="I7" i="53"/>
  <c r="L7" i="53"/>
  <c r="O7" i="53"/>
  <c r="R7" i="53"/>
  <c r="U7" i="53"/>
  <c r="I8" i="53"/>
  <c r="L8" i="53"/>
  <c r="O8" i="53"/>
  <c r="R8" i="53"/>
  <c r="U8" i="53"/>
  <c r="I9" i="53"/>
  <c r="L9" i="53"/>
  <c r="O9" i="53"/>
  <c r="R9" i="53"/>
  <c r="U9" i="53"/>
  <c r="I10" i="53"/>
  <c r="L10" i="53"/>
  <c r="O10" i="53"/>
  <c r="R10" i="53"/>
  <c r="U10" i="53"/>
  <c r="I11" i="53"/>
  <c r="L11" i="53"/>
  <c r="O11" i="53"/>
  <c r="R11" i="53"/>
  <c r="U11" i="53"/>
  <c r="I12" i="53"/>
  <c r="L12" i="53"/>
  <c r="O12" i="53"/>
  <c r="R12" i="53"/>
  <c r="U12" i="53"/>
  <c r="I13" i="53"/>
  <c r="L13" i="53"/>
  <c r="O13" i="53"/>
  <c r="R13" i="53"/>
  <c r="U13" i="53"/>
  <c r="C14" i="53"/>
  <c r="D14" i="53"/>
  <c r="E14" i="53"/>
  <c r="G14" i="53"/>
  <c r="H14" i="53"/>
  <c r="J14" i="53"/>
  <c r="K14" i="53"/>
  <c r="M14" i="53"/>
  <c r="N14" i="53"/>
  <c r="P14" i="53"/>
  <c r="Q14" i="53"/>
  <c r="Q24" i="53"/>
  <c r="S14" i="53"/>
  <c r="T14" i="53"/>
  <c r="F15" i="53"/>
  <c r="I15" i="53"/>
  <c r="L15" i="53"/>
  <c r="O15" i="53"/>
  <c r="R15" i="53"/>
  <c r="U15" i="53"/>
  <c r="F16" i="53"/>
  <c r="I16" i="53"/>
  <c r="L16" i="53"/>
  <c r="L17" i="53"/>
  <c r="L18" i="53"/>
  <c r="L19" i="53"/>
  <c r="L20" i="53"/>
  <c r="L21" i="53"/>
  <c r="L22" i="53"/>
  <c r="L23" i="53"/>
  <c r="O16" i="53"/>
  <c r="R16" i="53"/>
  <c r="U16" i="53"/>
  <c r="F17" i="53"/>
  <c r="I17" i="53"/>
  <c r="O17" i="53"/>
  <c r="R17" i="53"/>
  <c r="U17" i="53"/>
  <c r="F18" i="53"/>
  <c r="I18" i="53"/>
  <c r="O18" i="53"/>
  <c r="R18" i="53"/>
  <c r="U18" i="53"/>
  <c r="F19" i="53"/>
  <c r="I19" i="53"/>
  <c r="O19" i="53"/>
  <c r="R19" i="53"/>
  <c r="U19" i="53"/>
  <c r="F20" i="53"/>
  <c r="I20" i="53"/>
  <c r="O20" i="53"/>
  <c r="R20" i="53"/>
  <c r="U20" i="53"/>
  <c r="F21" i="53"/>
  <c r="I21" i="53"/>
  <c r="O21" i="53"/>
  <c r="R21" i="53"/>
  <c r="U21" i="53"/>
  <c r="F22" i="53"/>
  <c r="I22" i="53"/>
  <c r="O22" i="53"/>
  <c r="R22" i="53"/>
  <c r="U22" i="53"/>
  <c r="F23" i="53"/>
  <c r="I23" i="53"/>
  <c r="O23" i="53"/>
  <c r="R23" i="53"/>
  <c r="U23" i="53"/>
  <c r="C24" i="53"/>
  <c r="D24" i="53"/>
  <c r="E24" i="53"/>
  <c r="E25" i="53" s="1"/>
  <c r="G24" i="53"/>
  <c r="G25" i="53" s="1"/>
  <c r="H24" i="53"/>
  <c r="J24" i="53"/>
  <c r="K24" i="53"/>
  <c r="M24" i="53"/>
  <c r="N24" i="53"/>
  <c r="P24" i="53"/>
  <c r="S24" i="53"/>
  <c r="T24" i="53"/>
  <c r="F5" i="24"/>
  <c r="F6" i="24"/>
  <c r="F7" i="24"/>
  <c r="F8" i="24"/>
  <c r="F9" i="24"/>
  <c r="F10" i="24"/>
  <c r="F11" i="24"/>
  <c r="F12" i="24"/>
  <c r="F13" i="24"/>
  <c r="I5" i="24"/>
  <c r="L5" i="24"/>
  <c r="O5" i="24"/>
  <c r="I6" i="24"/>
  <c r="L6" i="24"/>
  <c r="O6" i="24"/>
  <c r="I7" i="24"/>
  <c r="L7" i="24"/>
  <c r="O7" i="24"/>
  <c r="I8" i="24"/>
  <c r="L8" i="24"/>
  <c r="O8" i="24"/>
  <c r="I9" i="24"/>
  <c r="L9" i="24"/>
  <c r="O9" i="24"/>
  <c r="I10" i="24"/>
  <c r="L10" i="24"/>
  <c r="O10" i="24"/>
  <c r="I11" i="24"/>
  <c r="L11" i="24"/>
  <c r="O11" i="24"/>
  <c r="I12" i="24"/>
  <c r="I13" i="24"/>
  <c r="L12" i="24"/>
  <c r="O12" i="24"/>
  <c r="L13" i="24"/>
  <c r="O13" i="24"/>
  <c r="C14" i="24"/>
  <c r="D14" i="24"/>
  <c r="E14" i="24"/>
  <c r="G14" i="24"/>
  <c r="H14" i="24"/>
  <c r="J14" i="24"/>
  <c r="K14" i="24"/>
  <c r="M14" i="24"/>
  <c r="N14" i="24"/>
  <c r="F15" i="24"/>
  <c r="I15" i="24"/>
  <c r="L15" i="24"/>
  <c r="O15" i="24"/>
  <c r="F16" i="24"/>
  <c r="I16" i="24"/>
  <c r="L16" i="24"/>
  <c r="O16" i="24"/>
  <c r="F17" i="24"/>
  <c r="I17" i="24"/>
  <c r="L17" i="24"/>
  <c r="O17" i="24"/>
  <c r="F18" i="24"/>
  <c r="I18" i="24"/>
  <c r="L18" i="24"/>
  <c r="O18" i="24"/>
  <c r="F19" i="24"/>
  <c r="I19" i="24"/>
  <c r="L19" i="24"/>
  <c r="O19" i="24"/>
  <c r="F20" i="24"/>
  <c r="I20" i="24"/>
  <c r="L20" i="24"/>
  <c r="O20" i="24"/>
  <c r="F21" i="24"/>
  <c r="I21" i="24"/>
  <c r="L21" i="24"/>
  <c r="O21" i="24"/>
  <c r="F22" i="24"/>
  <c r="I22" i="24"/>
  <c r="L22" i="24"/>
  <c r="O22" i="24"/>
  <c r="F23" i="24"/>
  <c r="I23" i="24"/>
  <c r="L23" i="24"/>
  <c r="O23" i="24"/>
  <c r="C24" i="24"/>
  <c r="D24" i="24"/>
  <c r="E24" i="24"/>
  <c r="G24" i="24"/>
  <c r="H24" i="24"/>
  <c r="J24" i="24"/>
  <c r="K24" i="24"/>
  <c r="M24" i="24"/>
  <c r="N24" i="24"/>
  <c r="F5" i="60"/>
  <c r="I5" i="60"/>
  <c r="L5" i="60"/>
  <c r="O5" i="60"/>
  <c r="R5" i="60"/>
  <c r="U5" i="60"/>
  <c r="F6" i="60"/>
  <c r="I6" i="60"/>
  <c r="L6" i="60"/>
  <c r="O6" i="60"/>
  <c r="R6" i="60"/>
  <c r="U6" i="60"/>
  <c r="F7" i="60"/>
  <c r="I7" i="60"/>
  <c r="L7" i="60"/>
  <c r="O7" i="60"/>
  <c r="R7" i="60"/>
  <c r="U7" i="60"/>
  <c r="F8" i="60"/>
  <c r="I8" i="60"/>
  <c r="L8" i="60"/>
  <c r="O8" i="60"/>
  <c r="R8" i="60"/>
  <c r="U8" i="60"/>
  <c r="F9" i="60"/>
  <c r="I9" i="60"/>
  <c r="L9" i="60"/>
  <c r="O9" i="60"/>
  <c r="R9" i="60"/>
  <c r="U9" i="60"/>
  <c r="F10" i="60"/>
  <c r="I10" i="60"/>
  <c r="L10" i="60"/>
  <c r="O10" i="60"/>
  <c r="R10" i="60"/>
  <c r="U10" i="60"/>
  <c r="F11" i="60"/>
  <c r="I11" i="60"/>
  <c r="L11" i="60"/>
  <c r="O11" i="60"/>
  <c r="R11" i="60"/>
  <c r="U11" i="60"/>
  <c r="F12" i="60"/>
  <c r="I12" i="60"/>
  <c r="L12" i="60"/>
  <c r="O12" i="60"/>
  <c r="R12" i="60"/>
  <c r="U12" i="60"/>
  <c r="F13" i="60"/>
  <c r="I13" i="60"/>
  <c r="L13" i="60"/>
  <c r="O13" i="60"/>
  <c r="R13" i="60"/>
  <c r="U13" i="60"/>
  <c r="C14" i="60"/>
  <c r="D14" i="60"/>
  <c r="E14" i="60"/>
  <c r="G14" i="60"/>
  <c r="H14" i="60"/>
  <c r="H24" i="60"/>
  <c r="J14" i="60"/>
  <c r="K14" i="60"/>
  <c r="M14" i="60"/>
  <c r="N14" i="60"/>
  <c r="P14" i="60"/>
  <c r="Q14" i="60"/>
  <c r="S14" i="60"/>
  <c r="T14" i="60"/>
  <c r="F15" i="60"/>
  <c r="I15" i="60"/>
  <c r="L15" i="60"/>
  <c r="O15" i="60"/>
  <c r="R15" i="60"/>
  <c r="U15" i="60"/>
  <c r="F16" i="60"/>
  <c r="I16" i="60"/>
  <c r="L16" i="60"/>
  <c r="O16" i="60"/>
  <c r="R16" i="60"/>
  <c r="U16" i="60"/>
  <c r="U17" i="60"/>
  <c r="U18" i="60"/>
  <c r="U19" i="60"/>
  <c r="U20" i="60"/>
  <c r="U21" i="60"/>
  <c r="U23" i="60"/>
  <c r="F17" i="60"/>
  <c r="I17" i="60"/>
  <c r="L17" i="60"/>
  <c r="O17" i="60"/>
  <c r="R17" i="60"/>
  <c r="F18" i="60"/>
  <c r="I18" i="60"/>
  <c r="L18" i="60"/>
  <c r="O18" i="60"/>
  <c r="R18" i="60"/>
  <c r="F19" i="60"/>
  <c r="I19" i="60"/>
  <c r="L19" i="60"/>
  <c r="O19" i="60"/>
  <c r="R19" i="60"/>
  <c r="F20" i="60"/>
  <c r="I20" i="60"/>
  <c r="L20" i="60"/>
  <c r="O20" i="60"/>
  <c r="R20" i="60"/>
  <c r="F21" i="60"/>
  <c r="I21" i="60"/>
  <c r="L21" i="60"/>
  <c r="O21" i="60"/>
  <c r="R21" i="60"/>
  <c r="F22" i="60"/>
  <c r="I22" i="60"/>
  <c r="L22" i="60"/>
  <c r="O22" i="60"/>
  <c r="R22" i="60"/>
  <c r="F23" i="60"/>
  <c r="I23" i="60"/>
  <c r="L23" i="60"/>
  <c r="O23" i="60"/>
  <c r="R23" i="60"/>
  <c r="C24" i="60"/>
  <c r="D24" i="60"/>
  <c r="E24" i="60"/>
  <c r="G24" i="60"/>
  <c r="J24" i="60"/>
  <c r="K24" i="60"/>
  <c r="M24" i="60"/>
  <c r="N24" i="60"/>
  <c r="P24" i="60"/>
  <c r="Q24" i="60"/>
  <c r="S24" i="60"/>
  <c r="T24" i="60"/>
  <c r="C170" i="114"/>
  <c r="C154" i="114"/>
  <c r="C144" i="114"/>
  <c r="G118" i="114"/>
  <c r="R127" i="114"/>
  <c r="R126" i="114"/>
  <c r="R125" i="114"/>
  <c r="R124" i="114"/>
  <c r="R123" i="114"/>
  <c r="R122" i="114"/>
  <c r="R121" i="114"/>
  <c r="R120" i="114"/>
  <c r="R119" i="114"/>
  <c r="O127" i="114"/>
  <c r="O126" i="114"/>
  <c r="O125" i="114"/>
  <c r="O124" i="114"/>
  <c r="O123" i="114"/>
  <c r="O122" i="114"/>
  <c r="O119" i="114"/>
  <c r="O120" i="114"/>
  <c r="O121" i="114"/>
  <c r="L127" i="114"/>
  <c r="L126" i="114"/>
  <c r="L125" i="114"/>
  <c r="L124" i="114"/>
  <c r="L123" i="114"/>
  <c r="L122" i="114"/>
  <c r="L121" i="114"/>
  <c r="L120" i="114"/>
  <c r="L119" i="114"/>
  <c r="I127" i="114"/>
  <c r="I126" i="114"/>
  <c r="I125" i="114"/>
  <c r="I124" i="114"/>
  <c r="I123" i="114"/>
  <c r="I122" i="114"/>
  <c r="I121" i="114"/>
  <c r="I120" i="114"/>
  <c r="I119" i="114"/>
  <c r="F127" i="114"/>
  <c r="F126" i="114"/>
  <c r="F125" i="114"/>
  <c r="F124" i="114"/>
  <c r="F123" i="114"/>
  <c r="F122" i="114"/>
  <c r="F121" i="114"/>
  <c r="F120" i="114"/>
  <c r="F119" i="114"/>
  <c r="Q264" i="114"/>
  <c r="Q254" i="114"/>
  <c r="N264" i="114"/>
  <c r="N254" i="114"/>
  <c r="K264" i="114"/>
  <c r="K254" i="114"/>
  <c r="H264" i="114"/>
  <c r="H254" i="114"/>
  <c r="E264" i="114"/>
  <c r="E254" i="114"/>
  <c r="C264" i="114"/>
  <c r="C254" i="114"/>
  <c r="Q290" i="114"/>
  <c r="Q280" i="114"/>
  <c r="N290" i="114"/>
  <c r="N280" i="114"/>
  <c r="K290" i="114"/>
  <c r="K280" i="114"/>
  <c r="H290" i="114"/>
  <c r="H280" i="114"/>
  <c r="E290" i="114"/>
  <c r="E280" i="114"/>
  <c r="C290" i="114"/>
  <c r="C280" i="114"/>
  <c r="Q102" i="114"/>
  <c r="Q92" i="114"/>
  <c r="P102" i="114"/>
  <c r="P92" i="114"/>
  <c r="N102" i="114"/>
  <c r="N92" i="114"/>
  <c r="M102" i="114"/>
  <c r="M92" i="114"/>
  <c r="C102" i="114"/>
  <c r="C92" i="114"/>
  <c r="H306" i="114"/>
  <c r="G306" i="114"/>
  <c r="E306" i="114"/>
  <c r="D306" i="114"/>
  <c r="C306" i="114"/>
  <c r="I305" i="114"/>
  <c r="F305" i="114"/>
  <c r="I304" i="114"/>
  <c r="I303" i="114"/>
  <c r="F303" i="114"/>
  <c r="I302" i="114"/>
  <c r="F302" i="114"/>
  <c r="I301" i="114"/>
  <c r="I300" i="114"/>
  <c r="F300" i="114"/>
  <c r="I299" i="114"/>
  <c r="F299" i="114"/>
  <c r="F298" i="114"/>
  <c r="I297" i="114"/>
  <c r="F297" i="114"/>
  <c r="C225" i="114"/>
  <c r="C199" i="114"/>
  <c r="R279" i="114"/>
  <c r="O279" i="114"/>
  <c r="L279" i="114"/>
  <c r="I279" i="114"/>
  <c r="F279" i="114"/>
  <c r="R278" i="114"/>
  <c r="O278" i="114"/>
  <c r="L278" i="114"/>
  <c r="I278" i="114"/>
  <c r="F278" i="114"/>
  <c r="R277" i="114"/>
  <c r="O277" i="114"/>
  <c r="L277" i="114"/>
  <c r="I277" i="114"/>
  <c r="F277" i="114"/>
  <c r="R276" i="114"/>
  <c r="O276" i="114"/>
  <c r="L276" i="114"/>
  <c r="I276" i="114"/>
  <c r="F276" i="114"/>
  <c r="R275" i="114"/>
  <c r="O275" i="114"/>
  <c r="L275" i="114"/>
  <c r="I275" i="114"/>
  <c r="F275" i="114"/>
  <c r="R274" i="114"/>
  <c r="O274" i="114"/>
  <c r="L274" i="114"/>
  <c r="I274" i="114"/>
  <c r="F274" i="114"/>
  <c r="R273" i="114"/>
  <c r="O273" i="114"/>
  <c r="L273" i="114"/>
  <c r="I273" i="114"/>
  <c r="F273" i="114"/>
  <c r="R272" i="114"/>
  <c r="O272" i="114"/>
  <c r="L272" i="114"/>
  <c r="I272" i="114"/>
  <c r="F272" i="114"/>
  <c r="R271" i="114"/>
  <c r="O271" i="114"/>
  <c r="L271" i="114"/>
  <c r="I271" i="114"/>
  <c r="F271" i="114"/>
  <c r="P290" i="114"/>
  <c r="M290" i="114"/>
  <c r="J290" i="114"/>
  <c r="G290" i="114"/>
  <c r="D290" i="114"/>
  <c r="R289" i="114"/>
  <c r="O289" i="114"/>
  <c r="L289" i="114"/>
  <c r="I289" i="114"/>
  <c r="F289" i="114"/>
  <c r="R288" i="114"/>
  <c r="O288" i="114"/>
  <c r="L288" i="114"/>
  <c r="I288" i="114"/>
  <c r="F288" i="114"/>
  <c r="R287" i="114"/>
  <c r="O287" i="114"/>
  <c r="L287" i="114"/>
  <c r="I287" i="114"/>
  <c r="F287" i="114"/>
  <c r="R286" i="114"/>
  <c r="O286" i="114"/>
  <c r="L286" i="114"/>
  <c r="I286" i="114"/>
  <c r="F286" i="114"/>
  <c r="R285" i="114"/>
  <c r="O285" i="114"/>
  <c r="L285" i="114"/>
  <c r="I285" i="114"/>
  <c r="F285" i="114"/>
  <c r="R284" i="114"/>
  <c r="O284" i="114"/>
  <c r="L284" i="114"/>
  <c r="I284" i="114"/>
  <c r="F284" i="114"/>
  <c r="R283" i="114"/>
  <c r="O283" i="114"/>
  <c r="L283" i="114"/>
  <c r="I283" i="114"/>
  <c r="F283" i="114"/>
  <c r="R282" i="114"/>
  <c r="O282" i="114"/>
  <c r="L282" i="114"/>
  <c r="I282" i="114"/>
  <c r="F282" i="114"/>
  <c r="R281" i="114"/>
  <c r="O281" i="114"/>
  <c r="L281" i="114"/>
  <c r="I281" i="114"/>
  <c r="F281" i="114"/>
  <c r="P280" i="114"/>
  <c r="M280" i="114"/>
  <c r="J280" i="114"/>
  <c r="G280" i="114"/>
  <c r="D280" i="114"/>
  <c r="P264" i="114"/>
  <c r="M264" i="114"/>
  <c r="J264" i="114"/>
  <c r="G264" i="114"/>
  <c r="D264" i="114"/>
  <c r="R263" i="114"/>
  <c r="O263" i="114"/>
  <c r="L263" i="114"/>
  <c r="I263" i="114"/>
  <c r="F263" i="114"/>
  <c r="R262" i="114"/>
  <c r="O262" i="114"/>
  <c r="L262" i="114"/>
  <c r="I262" i="114"/>
  <c r="F262" i="114"/>
  <c r="R261" i="114"/>
  <c r="O261" i="114"/>
  <c r="L261" i="114"/>
  <c r="I261" i="114"/>
  <c r="F261" i="114"/>
  <c r="R260" i="114"/>
  <c r="O260" i="114"/>
  <c r="L260" i="114"/>
  <c r="I260" i="114"/>
  <c r="F260" i="114"/>
  <c r="R259" i="114"/>
  <c r="O259" i="114"/>
  <c r="L259" i="114"/>
  <c r="I259" i="114"/>
  <c r="F259" i="114"/>
  <c r="R258" i="114"/>
  <c r="O258" i="114"/>
  <c r="L258" i="114"/>
  <c r="I258" i="114"/>
  <c r="F258" i="114"/>
  <c r="R257" i="114"/>
  <c r="O257" i="114"/>
  <c r="L257" i="114"/>
  <c r="I257" i="114"/>
  <c r="F257" i="114"/>
  <c r="R256" i="114"/>
  <c r="O256" i="114"/>
  <c r="L256" i="114"/>
  <c r="I256" i="114"/>
  <c r="F256" i="114"/>
  <c r="R255" i="114"/>
  <c r="O255" i="114"/>
  <c r="L255" i="114"/>
  <c r="I255" i="114"/>
  <c r="F255" i="114"/>
  <c r="P254" i="114"/>
  <c r="M254" i="114"/>
  <c r="J254" i="114"/>
  <c r="G254" i="114"/>
  <c r="D254" i="114"/>
  <c r="R253" i="114"/>
  <c r="O253" i="114"/>
  <c r="L253" i="114"/>
  <c r="I253" i="114"/>
  <c r="F253" i="114"/>
  <c r="R252" i="114"/>
  <c r="O252" i="114"/>
  <c r="L252" i="114"/>
  <c r="I252" i="114"/>
  <c r="F252" i="114"/>
  <c r="R251" i="114"/>
  <c r="O251" i="114"/>
  <c r="L251" i="114"/>
  <c r="I251" i="114"/>
  <c r="F251" i="114"/>
  <c r="R250" i="114"/>
  <c r="O250" i="114"/>
  <c r="L250" i="114"/>
  <c r="I250" i="114"/>
  <c r="F250" i="114"/>
  <c r="R249" i="114"/>
  <c r="O249" i="114"/>
  <c r="L249" i="114"/>
  <c r="I249" i="114"/>
  <c r="F249" i="114"/>
  <c r="R248" i="114"/>
  <c r="O248" i="114"/>
  <c r="L248" i="114"/>
  <c r="I248" i="114"/>
  <c r="F248" i="114"/>
  <c r="R247" i="114"/>
  <c r="O247" i="114"/>
  <c r="L247" i="114"/>
  <c r="I247" i="114"/>
  <c r="F247" i="114"/>
  <c r="R246" i="114"/>
  <c r="O246" i="114"/>
  <c r="L246" i="114"/>
  <c r="I246" i="114"/>
  <c r="F246" i="114"/>
  <c r="R245" i="114"/>
  <c r="O245" i="114"/>
  <c r="L245" i="114"/>
  <c r="I245" i="114"/>
  <c r="F245" i="114"/>
  <c r="Q235" i="114"/>
  <c r="P235" i="114"/>
  <c r="N235" i="114"/>
  <c r="M235" i="114"/>
  <c r="K235" i="114"/>
  <c r="J235" i="114"/>
  <c r="H235" i="114"/>
  <c r="G235" i="114"/>
  <c r="E235" i="114"/>
  <c r="D235" i="114"/>
  <c r="C235" i="114"/>
  <c r="C236" i="114" s="1"/>
  <c r="R234" i="114"/>
  <c r="O234" i="114"/>
  <c r="L234" i="114"/>
  <c r="I234" i="114"/>
  <c r="F234" i="114"/>
  <c r="R233" i="114"/>
  <c r="O233" i="114"/>
  <c r="L233" i="114"/>
  <c r="I233" i="114"/>
  <c r="F233" i="114"/>
  <c r="R232" i="114"/>
  <c r="O232" i="114"/>
  <c r="L232" i="114"/>
  <c r="I232" i="114"/>
  <c r="F232" i="114"/>
  <c r="R231" i="114"/>
  <c r="O231" i="114"/>
  <c r="L231" i="114"/>
  <c r="I231" i="114"/>
  <c r="F231" i="114"/>
  <c r="R230" i="114"/>
  <c r="O230" i="114"/>
  <c r="L230" i="114"/>
  <c r="I230" i="114"/>
  <c r="F230" i="114"/>
  <c r="R229" i="114"/>
  <c r="O229" i="114"/>
  <c r="L229" i="114"/>
  <c r="I229" i="114"/>
  <c r="F229" i="114"/>
  <c r="R228" i="114"/>
  <c r="O228" i="114"/>
  <c r="L228" i="114"/>
  <c r="I228" i="114"/>
  <c r="F228" i="114"/>
  <c r="R227" i="114"/>
  <c r="O227" i="114"/>
  <c r="L227" i="114"/>
  <c r="I227" i="114"/>
  <c r="F227" i="114"/>
  <c r="R226" i="114"/>
  <c r="O226" i="114"/>
  <c r="L226" i="114"/>
  <c r="I226" i="114"/>
  <c r="F226" i="114"/>
  <c r="Q225" i="114"/>
  <c r="P225" i="114"/>
  <c r="N225" i="114"/>
  <c r="M225" i="114"/>
  <c r="K225" i="114"/>
  <c r="J225" i="114"/>
  <c r="H225" i="114"/>
  <c r="G225" i="114"/>
  <c r="E225" i="114"/>
  <c r="D225" i="114"/>
  <c r="R224" i="114"/>
  <c r="O224" i="114"/>
  <c r="L224" i="114"/>
  <c r="I224" i="114"/>
  <c r="F224" i="114"/>
  <c r="R223" i="114"/>
  <c r="O223" i="114"/>
  <c r="L223" i="114"/>
  <c r="I223" i="114"/>
  <c r="F223" i="114"/>
  <c r="R222" i="114"/>
  <c r="O222" i="114"/>
  <c r="L222" i="114"/>
  <c r="I222" i="114"/>
  <c r="F222" i="114"/>
  <c r="R221" i="114"/>
  <c r="O221" i="114"/>
  <c r="L221" i="114"/>
  <c r="I221" i="114"/>
  <c r="F221" i="114"/>
  <c r="R220" i="114"/>
  <c r="O220" i="114"/>
  <c r="L220" i="114"/>
  <c r="I220" i="114"/>
  <c r="F220" i="114"/>
  <c r="R219" i="114"/>
  <c r="O219" i="114"/>
  <c r="L219" i="114"/>
  <c r="I219" i="114"/>
  <c r="F219" i="114"/>
  <c r="R218" i="114"/>
  <c r="O218" i="114"/>
  <c r="L218" i="114"/>
  <c r="I218" i="114"/>
  <c r="F218" i="114"/>
  <c r="R217" i="114"/>
  <c r="O217" i="114"/>
  <c r="L217" i="114"/>
  <c r="I217" i="114"/>
  <c r="F217" i="114"/>
  <c r="R216" i="114"/>
  <c r="O216" i="114"/>
  <c r="L216" i="114"/>
  <c r="I216" i="114"/>
  <c r="F216" i="114"/>
  <c r="C32" i="114"/>
  <c r="C31" i="114"/>
  <c r="C30" i="114"/>
  <c r="Q47" i="114"/>
  <c r="P47" i="114"/>
  <c r="N47" i="114"/>
  <c r="M47" i="114"/>
  <c r="K47" i="114"/>
  <c r="J47" i="114"/>
  <c r="H47" i="114"/>
  <c r="G47" i="114"/>
  <c r="E47" i="114"/>
  <c r="D47" i="114"/>
  <c r="C47" i="114"/>
  <c r="R46" i="114"/>
  <c r="O46" i="114"/>
  <c r="L46" i="114"/>
  <c r="I46" i="114"/>
  <c r="F46" i="114"/>
  <c r="R45" i="114"/>
  <c r="O45" i="114"/>
  <c r="L45" i="114"/>
  <c r="I45" i="114"/>
  <c r="F45" i="114"/>
  <c r="R44" i="114"/>
  <c r="O44" i="114"/>
  <c r="L44" i="114"/>
  <c r="I44" i="114"/>
  <c r="F44" i="114"/>
  <c r="R43" i="114"/>
  <c r="O43" i="114"/>
  <c r="L43" i="114"/>
  <c r="I43" i="114"/>
  <c r="F43" i="114"/>
  <c r="R42" i="114"/>
  <c r="O42" i="114"/>
  <c r="L42" i="114"/>
  <c r="I42" i="114"/>
  <c r="F42" i="114"/>
  <c r="R41" i="114"/>
  <c r="O41" i="114"/>
  <c r="L41" i="114"/>
  <c r="I41" i="114"/>
  <c r="F41" i="114"/>
  <c r="R40" i="114"/>
  <c r="O40" i="114"/>
  <c r="L40" i="114"/>
  <c r="I40" i="114"/>
  <c r="F40" i="114"/>
  <c r="R39" i="114"/>
  <c r="O39" i="114"/>
  <c r="L39" i="114"/>
  <c r="I39" i="114"/>
  <c r="F39" i="114"/>
  <c r="R38" i="114"/>
  <c r="O38" i="114"/>
  <c r="L38" i="114"/>
  <c r="I38" i="114"/>
  <c r="F38" i="114"/>
  <c r="Q209" i="114"/>
  <c r="P209" i="114"/>
  <c r="N209" i="114"/>
  <c r="M209" i="114"/>
  <c r="K209" i="114"/>
  <c r="J209" i="114"/>
  <c r="H209" i="114"/>
  <c r="G209" i="114"/>
  <c r="E209" i="114"/>
  <c r="D209" i="114"/>
  <c r="C209" i="114"/>
  <c r="R208" i="114"/>
  <c r="O208" i="114"/>
  <c r="L208" i="114"/>
  <c r="I208" i="114"/>
  <c r="F208" i="114"/>
  <c r="R207" i="114"/>
  <c r="O207" i="114"/>
  <c r="L207" i="114"/>
  <c r="I207" i="114"/>
  <c r="F207" i="114"/>
  <c r="R206" i="114"/>
  <c r="O206" i="114"/>
  <c r="L206" i="114"/>
  <c r="I206" i="114"/>
  <c r="F206" i="114"/>
  <c r="R205" i="114"/>
  <c r="O205" i="114"/>
  <c r="L205" i="114"/>
  <c r="I205" i="114"/>
  <c r="F205" i="114"/>
  <c r="R204" i="114"/>
  <c r="O204" i="114"/>
  <c r="L204" i="114"/>
  <c r="I204" i="114"/>
  <c r="F204" i="114"/>
  <c r="R203" i="114"/>
  <c r="O203" i="114"/>
  <c r="L203" i="114"/>
  <c r="I203" i="114"/>
  <c r="F203" i="114"/>
  <c r="R202" i="114"/>
  <c r="O202" i="114"/>
  <c r="L202" i="114"/>
  <c r="I202" i="114"/>
  <c r="F202" i="114"/>
  <c r="R201" i="114"/>
  <c r="O201" i="114"/>
  <c r="L201" i="114"/>
  <c r="I201" i="114"/>
  <c r="F201" i="114"/>
  <c r="R200" i="114"/>
  <c r="O200" i="114"/>
  <c r="L200" i="114"/>
  <c r="I200" i="114"/>
  <c r="F200" i="114"/>
  <c r="Q199" i="114"/>
  <c r="P199" i="114"/>
  <c r="N199" i="114"/>
  <c r="M199" i="114"/>
  <c r="K199" i="114"/>
  <c r="J199" i="114"/>
  <c r="H199" i="114"/>
  <c r="G199" i="114"/>
  <c r="E199" i="114"/>
  <c r="D199" i="114"/>
  <c r="R198" i="114"/>
  <c r="O198" i="114"/>
  <c r="L198" i="114"/>
  <c r="I198" i="114"/>
  <c r="F198" i="114"/>
  <c r="R197" i="114"/>
  <c r="O197" i="114"/>
  <c r="L197" i="114"/>
  <c r="I197" i="114"/>
  <c r="F197" i="114"/>
  <c r="R196" i="114"/>
  <c r="O196" i="114"/>
  <c r="L196" i="114"/>
  <c r="I196" i="114"/>
  <c r="F196" i="114"/>
  <c r="R195" i="114"/>
  <c r="O195" i="114"/>
  <c r="L195" i="114"/>
  <c r="I195" i="114"/>
  <c r="F195" i="114"/>
  <c r="R194" i="114"/>
  <c r="O194" i="114"/>
  <c r="L194" i="114"/>
  <c r="I194" i="114"/>
  <c r="F194" i="114"/>
  <c r="R193" i="114"/>
  <c r="O193" i="114"/>
  <c r="L193" i="114"/>
  <c r="I193" i="114"/>
  <c r="F193" i="114"/>
  <c r="R192" i="114"/>
  <c r="O192" i="114"/>
  <c r="L192" i="114"/>
  <c r="I192" i="114"/>
  <c r="F192" i="114"/>
  <c r="R191" i="114"/>
  <c r="O191" i="114"/>
  <c r="L191" i="114"/>
  <c r="I191" i="114"/>
  <c r="F191" i="114"/>
  <c r="R190" i="114"/>
  <c r="O190" i="114"/>
  <c r="L190" i="114"/>
  <c r="I190" i="114"/>
  <c r="F190" i="114"/>
  <c r="Q180" i="114"/>
  <c r="P180" i="114"/>
  <c r="N180" i="114"/>
  <c r="M180" i="114"/>
  <c r="K180" i="114"/>
  <c r="J180" i="114"/>
  <c r="H180" i="114"/>
  <c r="G180" i="114"/>
  <c r="E180" i="114"/>
  <c r="D180" i="114"/>
  <c r="C180" i="114"/>
  <c r="R176" i="114"/>
  <c r="O176" i="114"/>
  <c r="L176" i="114"/>
  <c r="I176" i="114"/>
  <c r="F176" i="114"/>
  <c r="R175" i="114"/>
  <c r="O175" i="114"/>
  <c r="L175" i="114"/>
  <c r="I175" i="114"/>
  <c r="F175" i="114"/>
  <c r="R174" i="114"/>
  <c r="O174" i="114"/>
  <c r="L174" i="114"/>
  <c r="I174" i="114"/>
  <c r="F174" i="114"/>
  <c r="R173" i="114"/>
  <c r="O173" i="114"/>
  <c r="L173" i="114"/>
  <c r="I173" i="114"/>
  <c r="F173" i="114"/>
  <c r="R172" i="114"/>
  <c r="O172" i="114"/>
  <c r="L172" i="114"/>
  <c r="I172" i="114"/>
  <c r="F172" i="114"/>
  <c r="R171" i="114"/>
  <c r="O171" i="114"/>
  <c r="L171" i="114"/>
  <c r="I171" i="114"/>
  <c r="F171" i="114"/>
  <c r="Q170" i="114"/>
  <c r="P170" i="114"/>
  <c r="N170" i="114"/>
  <c r="M170" i="114"/>
  <c r="K170" i="114"/>
  <c r="J170" i="114"/>
  <c r="H170" i="114"/>
  <c r="G170" i="114"/>
  <c r="E170" i="114"/>
  <c r="D170" i="114"/>
  <c r="R169" i="114"/>
  <c r="O169" i="114"/>
  <c r="L169" i="114"/>
  <c r="I169" i="114"/>
  <c r="F169" i="114"/>
  <c r="R168" i="114"/>
  <c r="O168" i="114"/>
  <c r="L168" i="114"/>
  <c r="I168" i="114"/>
  <c r="F168" i="114"/>
  <c r="R167" i="114"/>
  <c r="O167" i="114"/>
  <c r="L167" i="114"/>
  <c r="I167" i="114"/>
  <c r="F167" i="114"/>
  <c r="R166" i="114"/>
  <c r="O166" i="114"/>
  <c r="L166" i="114"/>
  <c r="I166" i="114"/>
  <c r="F166" i="114"/>
  <c r="R165" i="114"/>
  <c r="O165" i="114"/>
  <c r="L165" i="114"/>
  <c r="I165" i="114"/>
  <c r="F165" i="114"/>
  <c r="R164" i="114"/>
  <c r="O164" i="114"/>
  <c r="L164" i="114"/>
  <c r="I164" i="114"/>
  <c r="F164" i="114"/>
  <c r="R163" i="114"/>
  <c r="O163" i="114"/>
  <c r="L163" i="114"/>
  <c r="I163" i="114"/>
  <c r="F163" i="114"/>
  <c r="R162" i="114"/>
  <c r="O162" i="114"/>
  <c r="L162" i="114"/>
  <c r="I162" i="114"/>
  <c r="F162" i="114"/>
  <c r="R161" i="114"/>
  <c r="O161" i="114"/>
  <c r="L161" i="114"/>
  <c r="I161" i="114"/>
  <c r="F161" i="114"/>
  <c r="Q154" i="114"/>
  <c r="P154" i="114"/>
  <c r="N154" i="114"/>
  <c r="M154" i="114"/>
  <c r="K154" i="114"/>
  <c r="J154" i="114"/>
  <c r="H154" i="114"/>
  <c r="G154" i="114"/>
  <c r="E154" i="114"/>
  <c r="D154" i="114"/>
  <c r="R153" i="114"/>
  <c r="O153" i="114"/>
  <c r="L153" i="114"/>
  <c r="I153" i="114"/>
  <c r="F153" i="114"/>
  <c r="R152" i="114"/>
  <c r="O152" i="114"/>
  <c r="L152" i="114"/>
  <c r="I152" i="114"/>
  <c r="F152" i="114"/>
  <c r="R151" i="114"/>
  <c r="O151" i="114"/>
  <c r="L151" i="114"/>
  <c r="I151" i="114"/>
  <c r="F151" i="114"/>
  <c r="R150" i="114"/>
  <c r="O150" i="114"/>
  <c r="L150" i="114"/>
  <c r="I150" i="114"/>
  <c r="F150" i="114"/>
  <c r="R149" i="114"/>
  <c r="O149" i="114"/>
  <c r="L149" i="114"/>
  <c r="I149" i="114"/>
  <c r="F149" i="114"/>
  <c r="R148" i="114"/>
  <c r="O148" i="114"/>
  <c r="L148" i="114"/>
  <c r="I148" i="114"/>
  <c r="F148" i="114"/>
  <c r="R147" i="114"/>
  <c r="O147" i="114"/>
  <c r="L147" i="114"/>
  <c r="I147" i="114"/>
  <c r="F147" i="114"/>
  <c r="R146" i="114"/>
  <c r="O146" i="114"/>
  <c r="L146" i="114"/>
  <c r="I146" i="114"/>
  <c r="F146" i="114"/>
  <c r="R145" i="114"/>
  <c r="O145" i="114"/>
  <c r="L145" i="114"/>
  <c r="I145" i="114"/>
  <c r="F145" i="114"/>
  <c r="Q144" i="114"/>
  <c r="P144" i="114"/>
  <c r="N144" i="114"/>
  <c r="M144" i="114"/>
  <c r="K144" i="114"/>
  <c r="J144" i="114"/>
  <c r="H144" i="114"/>
  <c r="G144" i="114"/>
  <c r="E144" i="114"/>
  <c r="D144" i="114"/>
  <c r="R143" i="114"/>
  <c r="O143" i="114"/>
  <c r="L143" i="114"/>
  <c r="I143" i="114"/>
  <c r="F143" i="114"/>
  <c r="R142" i="114"/>
  <c r="O142" i="114"/>
  <c r="L142" i="114"/>
  <c r="I142" i="114"/>
  <c r="F142" i="114"/>
  <c r="R141" i="114"/>
  <c r="O141" i="114"/>
  <c r="L141" i="114"/>
  <c r="I141" i="114"/>
  <c r="F141" i="114"/>
  <c r="R140" i="114"/>
  <c r="O140" i="114"/>
  <c r="L140" i="114"/>
  <c r="I140" i="114"/>
  <c r="F140" i="114"/>
  <c r="R139" i="114"/>
  <c r="O139" i="114"/>
  <c r="L139" i="114"/>
  <c r="I139" i="114"/>
  <c r="F139" i="114"/>
  <c r="R138" i="114"/>
  <c r="O138" i="114"/>
  <c r="L138" i="114"/>
  <c r="I138" i="114"/>
  <c r="F138" i="114"/>
  <c r="R137" i="114"/>
  <c r="O137" i="114"/>
  <c r="L137" i="114"/>
  <c r="I137" i="114"/>
  <c r="F137" i="114"/>
  <c r="R136" i="114"/>
  <c r="O136" i="114"/>
  <c r="L136" i="114"/>
  <c r="I136" i="114"/>
  <c r="F136" i="114"/>
  <c r="R135" i="114"/>
  <c r="O135" i="114"/>
  <c r="L135" i="114"/>
  <c r="I135" i="114"/>
  <c r="F135" i="114"/>
  <c r="Q128" i="114"/>
  <c r="P128" i="114"/>
  <c r="N128" i="114"/>
  <c r="M128" i="114"/>
  <c r="K128" i="114"/>
  <c r="J128" i="114"/>
  <c r="H128" i="114"/>
  <c r="G128" i="114"/>
  <c r="E128" i="114"/>
  <c r="D128" i="114"/>
  <c r="C128" i="114"/>
  <c r="C118" i="114"/>
  <c r="Q118" i="114"/>
  <c r="P118" i="114"/>
  <c r="N118" i="114"/>
  <c r="M118" i="114"/>
  <c r="K118" i="114"/>
  <c r="J118" i="114"/>
  <c r="H118" i="114"/>
  <c r="E118" i="114"/>
  <c r="D118" i="114"/>
  <c r="R117" i="114"/>
  <c r="O117" i="114"/>
  <c r="L117" i="114"/>
  <c r="I117" i="114"/>
  <c r="F117" i="114"/>
  <c r="R116" i="114"/>
  <c r="O116" i="114"/>
  <c r="L116" i="114"/>
  <c r="I116" i="114"/>
  <c r="F116" i="114"/>
  <c r="R115" i="114"/>
  <c r="O115" i="114"/>
  <c r="L115" i="114"/>
  <c r="I115" i="114"/>
  <c r="F115" i="114"/>
  <c r="R114" i="114"/>
  <c r="O114" i="114"/>
  <c r="L114" i="114"/>
  <c r="I114" i="114"/>
  <c r="F114" i="114"/>
  <c r="R113" i="114"/>
  <c r="O113" i="114"/>
  <c r="L113" i="114"/>
  <c r="I113" i="114"/>
  <c r="F113" i="114"/>
  <c r="R112" i="114"/>
  <c r="O112" i="114"/>
  <c r="L112" i="114"/>
  <c r="I112" i="114"/>
  <c r="F112" i="114"/>
  <c r="R111" i="114"/>
  <c r="O111" i="114"/>
  <c r="L111" i="114"/>
  <c r="I111" i="114"/>
  <c r="F111" i="114"/>
  <c r="R110" i="114"/>
  <c r="O110" i="114"/>
  <c r="L110" i="114"/>
  <c r="I110" i="114"/>
  <c r="F110" i="114"/>
  <c r="R109" i="114"/>
  <c r="O109" i="114"/>
  <c r="L109" i="114"/>
  <c r="I109" i="114"/>
  <c r="F109" i="114"/>
  <c r="K102" i="114"/>
  <c r="J102" i="114"/>
  <c r="H102" i="114"/>
  <c r="G102" i="114"/>
  <c r="E102" i="114"/>
  <c r="D102" i="114"/>
  <c r="R101" i="114"/>
  <c r="O101" i="114"/>
  <c r="L101" i="114"/>
  <c r="I101" i="114"/>
  <c r="F101" i="114"/>
  <c r="R100" i="114"/>
  <c r="O100" i="114"/>
  <c r="L100" i="114"/>
  <c r="I100" i="114"/>
  <c r="F100" i="114"/>
  <c r="R99" i="114"/>
  <c r="O99" i="114"/>
  <c r="L99" i="114"/>
  <c r="I99" i="114"/>
  <c r="F99" i="114"/>
  <c r="R98" i="114"/>
  <c r="O98" i="114"/>
  <c r="L98" i="114"/>
  <c r="I98" i="114"/>
  <c r="F98" i="114"/>
  <c r="R97" i="114"/>
  <c r="O97" i="114"/>
  <c r="L97" i="114"/>
  <c r="I97" i="114"/>
  <c r="F97" i="114"/>
  <c r="R96" i="114"/>
  <c r="O96" i="114"/>
  <c r="L96" i="114"/>
  <c r="I96" i="114"/>
  <c r="F96" i="114"/>
  <c r="R95" i="114"/>
  <c r="O95" i="114"/>
  <c r="L95" i="114"/>
  <c r="I95" i="114"/>
  <c r="F95" i="114"/>
  <c r="R94" i="114"/>
  <c r="O94" i="114"/>
  <c r="L94" i="114"/>
  <c r="I94" i="114"/>
  <c r="F94" i="114"/>
  <c r="R93" i="114"/>
  <c r="O93" i="114"/>
  <c r="L93" i="114"/>
  <c r="I93" i="114"/>
  <c r="F93" i="114"/>
  <c r="K92" i="114"/>
  <c r="J92" i="114"/>
  <c r="H92" i="114"/>
  <c r="G92" i="114"/>
  <c r="E92" i="114"/>
  <c r="D92" i="114"/>
  <c r="R91" i="114"/>
  <c r="O91" i="114"/>
  <c r="L91" i="114"/>
  <c r="I91" i="114"/>
  <c r="F91" i="114"/>
  <c r="R90" i="114"/>
  <c r="O90" i="114"/>
  <c r="L90" i="114"/>
  <c r="I90" i="114"/>
  <c r="F90" i="114"/>
  <c r="R89" i="114"/>
  <c r="O89" i="114"/>
  <c r="L89" i="114"/>
  <c r="I89" i="114"/>
  <c r="F89" i="114"/>
  <c r="R88" i="114"/>
  <c r="O88" i="114"/>
  <c r="L88" i="114"/>
  <c r="I88" i="114"/>
  <c r="F88" i="114"/>
  <c r="R87" i="114"/>
  <c r="O87" i="114"/>
  <c r="L87" i="114"/>
  <c r="I87" i="114"/>
  <c r="F87" i="114"/>
  <c r="R86" i="114"/>
  <c r="O86" i="114"/>
  <c r="L86" i="114"/>
  <c r="I86" i="114"/>
  <c r="F86" i="114"/>
  <c r="R85" i="114"/>
  <c r="O85" i="114"/>
  <c r="L85" i="114"/>
  <c r="I85" i="114"/>
  <c r="F85" i="114"/>
  <c r="R84" i="114"/>
  <c r="O84" i="114"/>
  <c r="L84" i="114"/>
  <c r="I84" i="114"/>
  <c r="F84" i="114"/>
  <c r="R83" i="114"/>
  <c r="O83" i="114"/>
  <c r="L83" i="114"/>
  <c r="I83" i="114"/>
  <c r="F83" i="114"/>
  <c r="Q73" i="114"/>
  <c r="P73" i="114"/>
  <c r="N73" i="114"/>
  <c r="M73" i="114"/>
  <c r="K73" i="114"/>
  <c r="J73" i="114"/>
  <c r="H73" i="114"/>
  <c r="G73" i="114"/>
  <c r="E73" i="114"/>
  <c r="D73" i="114"/>
  <c r="C73" i="114"/>
  <c r="R72" i="114"/>
  <c r="O72" i="114"/>
  <c r="L72" i="114"/>
  <c r="I72" i="114"/>
  <c r="F72" i="114"/>
  <c r="R71" i="114"/>
  <c r="O71" i="114"/>
  <c r="L71" i="114"/>
  <c r="I71" i="114"/>
  <c r="F71" i="114"/>
  <c r="R70" i="114"/>
  <c r="O70" i="114"/>
  <c r="L70" i="114"/>
  <c r="I70" i="114"/>
  <c r="F70" i="114"/>
  <c r="R69" i="114"/>
  <c r="O69" i="114"/>
  <c r="L69" i="114"/>
  <c r="I69" i="114"/>
  <c r="F69" i="114"/>
  <c r="R68" i="114"/>
  <c r="O68" i="114"/>
  <c r="L68" i="114"/>
  <c r="I68" i="114"/>
  <c r="F68" i="114"/>
  <c r="R67" i="114"/>
  <c r="O67" i="114"/>
  <c r="L67" i="114"/>
  <c r="I67" i="114"/>
  <c r="F67" i="114"/>
  <c r="R66" i="114"/>
  <c r="O66" i="114"/>
  <c r="L66" i="114"/>
  <c r="I66" i="114"/>
  <c r="F66" i="114"/>
  <c r="R65" i="114"/>
  <c r="O65" i="114"/>
  <c r="L65" i="114"/>
  <c r="I65" i="114"/>
  <c r="F65" i="114"/>
  <c r="R64" i="114"/>
  <c r="O64" i="114"/>
  <c r="L64" i="114"/>
  <c r="I64" i="114"/>
  <c r="F64" i="114"/>
  <c r="Q63" i="114"/>
  <c r="P63" i="114"/>
  <c r="N63" i="114"/>
  <c r="M63" i="114"/>
  <c r="K63" i="114"/>
  <c r="K74" i="114" s="1"/>
  <c r="J63" i="114"/>
  <c r="H63" i="114"/>
  <c r="G63" i="114"/>
  <c r="E63" i="114"/>
  <c r="D63" i="114"/>
  <c r="C63" i="114"/>
  <c r="R62" i="114"/>
  <c r="O62" i="114"/>
  <c r="L62" i="114"/>
  <c r="I62" i="114"/>
  <c r="F62" i="114"/>
  <c r="R61" i="114"/>
  <c r="O61" i="114"/>
  <c r="L61" i="114"/>
  <c r="I61" i="114"/>
  <c r="F61" i="114"/>
  <c r="R60" i="114"/>
  <c r="O60" i="114"/>
  <c r="L60" i="114"/>
  <c r="I60" i="114"/>
  <c r="F60" i="114"/>
  <c r="R59" i="114"/>
  <c r="O59" i="114"/>
  <c r="L59" i="114"/>
  <c r="I59" i="114"/>
  <c r="F59" i="114"/>
  <c r="R58" i="114"/>
  <c r="O58" i="114"/>
  <c r="L58" i="114"/>
  <c r="I58" i="114"/>
  <c r="F58" i="114"/>
  <c r="R57" i="114"/>
  <c r="O57" i="114"/>
  <c r="L57" i="114"/>
  <c r="I57" i="114"/>
  <c r="F57" i="114"/>
  <c r="R56" i="114"/>
  <c r="O56" i="114"/>
  <c r="L56" i="114"/>
  <c r="I56" i="114"/>
  <c r="F56" i="114"/>
  <c r="R55" i="114"/>
  <c r="O55" i="114"/>
  <c r="L55" i="114"/>
  <c r="I55" i="114"/>
  <c r="F55" i="114"/>
  <c r="R54" i="114"/>
  <c r="O54" i="114"/>
  <c r="L54" i="114"/>
  <c r="I54" i="114"/>
  <c r="F54" i="114"/>
  <c r="P23" i="114"/>
  <c r="P24" i="114" s="1"/>
  <c r="M23" i="114"/>
  <c r="M24" i="114" s="1"/>
  <c r="J23" i="114"/>
  <c r="J24" i="114" s="1"/>
  <c r="G23" i="114"/>
  <c r="G24" i="114" s="1"/>
  <c r="D23" i="114"/>
  <c r="D24" i="114" s="1"/>
  <c r="E236" i="114"/>
  <c r="Q18" i="114"/>
  <c r="P9" i="114"/>
  <c r="M18" i="114"/>
  <c r="N18" i="114"/>
  <c r="J18" i="114"/>
  <c r="P18" i="114"/>
  <c r="D18" i="114"/>
  <c r="H18" i="114"/>
  <c r="E18" i="114"/>
  <c r="H9" i="114"/>
  <c r="I18" i="114"/>
  <c r="M9" i="114"/>
  <c r="Q9" i="114"/>
  <c r="E9" i="114"/>
  <c r="D9" i="114"/>
  <c r="N9" i="114"/>
  <c r="J9" i="114"/>
  <c r="I9" i="114"/>
  <c r="O9" i="114"/>
  <c r="O18" i="114"/>
  <c r="R9" i="114"/>
  <c r="F9" i="114"/>
  <c r="F18" i="114"/>
  <c r="L18" i="114"/>
  <c r="K18" i="114"/>
  <c r="K9" i="114"/>
  <c r="G18" i="114"/>
  <c r="G9" i="114"/>
  <c r="R18" i="114"/>
  <c r="L9" i="114"/>
  <c r="I5" i="57"/>
  <c r="L5" i="57"/>
  <c r="O5" i="57"/>
  <c r="R5" i="57"/>
  <c r="U5" i="57"/>
  <c r="I6" i="57"/>
  <c r="L6" i="57"/>
  <c r="O6" i="57"/>
  <c r="R6" i="57"/>
  <c r="U6" i="57"/>
  <c r="U7" i="57"/>
  <c r="U8" i="57"/>
  <c r="U9" i="57"/>
  <c r="U10" i="57"/>
  <c r="U11" i="57"/>
  <c r="U12" i="57"/>
  <c r="U13" i="57"/>
  <c r="I7" i="57"/>
  <c r="L7" i="57"/>
  <c r="O7" i="57"/>
  <c r="R7" i="57"/>
  <c r="I8" i="57"/>
  <c r="L8" i="57"/>
  <c r="O8" i="57"/>
  <c r="R8" i="57"/>
  <c r="I9" i="57"/>
  <c r="L9" i="57"/>
  <c r="O9" i="57"/>
  <c r="R9" i="57"/>
  <c r="I10" i="57"/>
  <c r="L10" i="57"/>
  <c r="O10" i="57"/>
  <c r="R10" i="57"/>
  <c r="I11" i="57"/>
  <c r="L11" i="57"/>
  <c r="O11" i="57"/>
  <c r="R11" i="57"/>
  <c r="I12" i="57"/>
  <c r="L12" i="57"/>
  <c r="O12" i="57"/>
  <c r="R12" i="57"/>
  <c r="I13" i="57"/>
  <c r="L13" i="57"/>
  <c r="O13" i="57"/>
  <c r="R13" i="57"/>
  <c r="C14" i="57"/>
  <c r="C24" i="57"/>
  <c r="D14" i="57"/>
  <c r="D24" i="57"/>
  <c r="E14" i="57"/>
  <c r="G14" i="57"/>
  <c r="H14" i="57"/>
  <c r="H24" i="57"/>
  <c r="J14" i="57"/>
  <c r="K14" i="57"/>
  <c r="M14" i="57"/>
  <c r="N14" i="57"/>
  <c r="N24" i="57"/>
  <c r="P14" i="57"/>
  <c r="Q14" i="57"/>
  <c r="S14" i="57"/>
  <c r="T14" i="57"/>
  <c r="I15" i="57"/>
  <c r="I16" i="57"/>
  <c r="I17" i="57"/>
  <c r="I18" i="57"/>
  <c r="I19" i="57"/>
  <c r="I20" i="57"/>
  <c r="I21" i="57"/>
  <c r="I22" i="57"/>
  <c r="I23" i="57"/>
  <c r="L15" i="57"/>
  <c r="O15" i="57"/>
  <c r="R15" i="57"/>
  <c r="U15" i="57"/>
  <c r="U16" i="57"/>
  <c r="U17" i="57"/>
  <c r="U18" i="57"/>
  <c r="U19" i="57"/>
  <c r="U20" i="57"/>
  <c r="U21" i="57"/>
  <c r="U22" i="57"/>
  <c r="U23" i="57"/>
  <c r="L16" i="57"/>
  <c r="O16" i="57"/>
  <c r="O17" i="57"/>
  <c r="O18" i="57"/>
  <c r="O19" i="57"/>
  <c r="O20" i="57"/>
  <c r="O21" i="57"/>
  <c r="O22" i="57"/>
  <c r="O23" i="57"/>
  <c r="R16" i="57"/>
  <c r="L17" i="57"/>
  <c r="R17" i="57"/>
  <c r="L18" i="57"/>
  <c r="R18" i="57"/>
  <c r="L19" i="57"/>
  <c r="R19" i="57"/>
  <c r="L20" i="57"/>
  <c r="R20" i="57"/>
  <c r="L21" i="57"/>
  <c r="R21" i="57"/>
  <c r="L22" i="57"/>
  <c r="R22" i="57"/>
  <c r="L23" i="57"/>
  <c r="R23" i="57"/>
  <c r="E24" i="57"/>
  <c r="G24" i="57"/>
  <c r="J24" i="57"/>
  <c r="J25" i="57" s="1"/>
  <c r="J30" i="57" s="1"/>
  <c r="K24" i="57"/>
  <c r="K25" i="57" s="1"/>
  <c r="K30" i="57" s="1"/>
  <c r="M24" i="57"/>
  <c r="M25" i="57" s="1"/>
  <c r="M30" i="57" s="1"/>
  <c r="P24" i="57"/>
  <c r="Q24" i="57"/>
  <c r="S24" i="57"/>
  <c r="T24" i="57"/>
  <c r="F25" i="57"/>
  <c r="F30" i="57" s="1"/>
  <c r="F5" i="56"/>
  <c r="I5" i="56"/>
  <c r="L5" i="56"/>
  <c r="O5" i="56"/>
  <c r="R5" i="56"/>
  <c r="U5" i="56"/>
  <c r="F6" i="56"/>
  <c r="I6" i="56"/>
  <c r="L6" i="56"/>
  <c r="O6" i="56"/>
  <c r="R6" i="56"/>
  <c r="U6" i="56"/>
  <c r="F7" i="56"/>
  <c r="I7" i="56"/>
  <c r="L7" i="56"/>
  <c r="O7" i="56"/>
  <c r="R7" i="56"/>
  <c r="U7" i="56"/>
  <c r="F8" i="56"/>
  <c r="I8" i="56"/>
  <c r="L8" i="56"/>
  <c r="O8" i="56"/>
  <c r="R8" i="56"/>
  <c r="U8" i="56"/>
  <c r="F9" i="56"/>
  <c r="I9" i="56"/>
  <c r="L9" i="56"/>
  <c r="O9" i="56"/>
  <c r="R9" i="56"/>
  <c r="U9" i="56"/>
  <c r="F10" i="56"/>
  <c r="I10" i="56"/>
  <c r="L10" i="56"/>
  <c r="O10" i="56"/>
  <c r="R10" i="56"/>
  <c r="U10" i="56"/>
  <c r="F11" i="56"/>
  <c r="I11" i="56"/>
  <c r="L11" i="56"/>
  <c r="O11" i="56"/>
  <c r="R11" i="56"/>
  <c r="U11" i="56"/>
  <c r="F12" i="56"/>
  <c r="I12" i="56"/>
  <c r="L12" i="56"/>
  <c r="O12" i="56"/>
  <c r="R12" i="56"/>
  <c r="U12" i="56"/>
  <c r="F13" i="56"/>
  <c r="I13" i="56"/>
  <c r="L13" i="56"/>
  <c r="O13" i="56"/>
  <c r="R13" i="56"/>
  <c r="U13" i="56"/>
  <c r="C14" i="56"/>
  <c r="D14" i="56"/>
  <c r="E14" i="56"/>
  <c r="G14" i="56"/>
  <c r="H14" i="56"/>
  <c r="J14" i="56"/>
  <c r="K14" i="56"/>
  <c r="M14" i="56"/>
  <c r="N14" i="56"/>
  <c r="P14" i="56"/>
  <c r="P24" i="56"/>
  <c r="Q14" i="56"/>
  <c r="S14" i="56"/>
  <c r="T14" i="56"/>
  <c r="T24" i="56"/>
  <c r="F15" i="56"/>
  <c r="I15" i="56"/>
  <c r="L15" i="56"/>
  <c r="O15" i="56"/>
  <c r="O16" i="56"/>
  <c r="O17" i="56"/>
  <c r="O18" i="56"/>
  <c r="O19" i="56"/>
  <c r="O20" i="56"/>
  <c r="O21" i="56"/>
  <c r="O22" i="56"/>
  <c r="O23" i="56"/>
  <c r="R15" i="56"/>
  <c r="U15" i="56"/>
  <c r="F16" i="56"/>
  <c r="I16" i="56"/>
  <c r="L16" i="56"/>
  <c r="R16" i="56"/>
  <c r="U16" i="56"/>
  <c r="F17" i="56"/>
  <c r="I17" i="56"/>
  <c r="L17" i="56"/>
  <c r="R17" i="56"/>
  <c r="U17" i="56"/>
  <c r="F18" i="56"/>
  <c r="I18" i="56"/>
  <c r="L18" i="56"/>
  <c r="R18" i="56"/>
  <c r="U18" i="56"/>
  <c r="F19" i="56"/>
  <c r="I19" i="56"/>
  <c r="L19" i="56"/>
  <c r="R19" i="56"/>
  <c r="U19" i="56"/>
  <c r="F20" i="56"/>
  <c r="I20" i="56"/>
  <c r="L20" i="56"/>
  <c r="R20" i="56"/>
  <c r="U20" i="56"/>
  <c r="F21" i="56"/>
  <c r="I21" i="56"/>
  <c r="L21" i="56"/>
  <c r="R21" i="56"/>
  <c r="U21" i="56"/>
  <c r="F22" i="56"/>
  <c r="I22" i="56"/>
  <c r="L22" i="56"/>
  <c r="R22" i="56"/>
  <c r="U22" i="56"/>
  <c r="F23" i="56"/>
  <c r="I23" i="56"/>
  <c r="L23" i="56"/>
  <c r="R23" i="56"/>
  <c r="U23" i="56"/>
  <c r="C24" i="56"/>
  <c r="D24" i="56"/>
  <c r="E24" i="56"/>
  <c r="G24" i="56"/>
  <c r="H24" i="56"/>
  <c r="J24" i="56"/>
  <c r="K24" i="56"/>
  <c r="M24" i="56"/>
  <c r="N24" i="56"/>
  <c r="Q24" i="56"/>
  <c r="S24" i="56"/>
  <c r="F5" i="59"/>
  <c r="I5" i="59"/>
  <c r="L5" i="59"/>
  <c r="O5" i="59"/>
  <c r="R5" i="59"/>
  <c r="U5" i="59"/>
  <c r="F6" i="59"/>
  <c r="F7" i="59"/>
  <c r="F8" i="59"/>
  <c r="F9" i="59"/>
  <c r="F10" i="59"/>
  <c r="F11" i="59"/>
  <c r="F12" i="59"/>
  <c r="F13" i="59"/>
  <c r="I6" i="59"/>
  <c r="L6" i="59"/>
  <c r="O6" i="59"/>
  <c r="R6" i="59"/>
  <c r="R7" i="59"/>
  <c r="R9" i="59"/>
  <c r="R10" i="59"/>
  <c r="R11" i="59"/>
  <c r="R12" i="59"/>
  <c r="R13" i="59"/>
  <c r="U6" i="59"/>
  <c r="I7" i="59"/>
  <c r="L7" i="59"/>
  <c r="O7" i="59"/>
  <c r="U7" i="59"/>
  <c r="I8" i="59"/>
  <c r="L8" i="59"/>
  <c r="O8" i="59"/>
  <c r="U8" i="59"/>
  <c r="I9" i="59"/>
  <c r="L9" i="59"/>
  <c r="O9" i="59"/>
  <c r="U9" i="59"/>
  <c r="I10" i="59"/>
  <c r="I11" i="59"/>
  <c r="I12" i="59"/>
  <c r="I13" i="59"/>
  <c r="I15" i="59"/>
  <c r="I16" i="59"/>
  <c r="I17" i="59"/>
  <c r="I18" i="59"/>
  <c r="I19" i="59"/>
  <c r="I20" i="59"/>
  <c r="I21" i="59"/>
  <c r="I22" i="59"/>
  <c r="I23" i="59"/>
  <c r="L10" i="59"/>
  <c r="O10" i="59"/>
  <c r="U10" i="59"/>
  <c r="L11" i="59"/>
  <c r="O11" i="59"/>
  <c r="U11" i="59"/>
  <c r="L12" i="59"/>
  <c r="O12" i="59"/>
  <c r="U12" i="59"/>
  <c r="L13" i="59"/>
  <c r="O13" i="59"/>
  <c r="U13" i="59"/>
  <c r="C14" i="59"/>
  <c r="D14" i="59"/>
  <c r="E14" i="59"/>
  <c r="G14" i="59"/>
  <c r="H14" i="59"/>
  <c r="J14" i="59"/>
  <c r="K14" i="59"/>
  <c r="M14" i="59"/>
  <c r="N14" i="59"/>
  <c r="P14" i="59"/>
  <c r="Q14" i="59"/>
  <c r="S14" i="59"/>
  <c r="T14" i="59"/>
  <c r="T24" i="59"/>
  <c r="F15" i="59"/>
  <c r="L15" i="59"/>
  <c r="O15" i="59"/>
  <c r="O16" i="59"/>
  <c r="O17" i="59"/>
  <c r="O18" i="59"/>
  <c r="O19" i="59"/>
  <c r="O20" i="59"/>
  <c r="O21" i="59"/>
  <c r="O22" i="59"/>
  <c r="O23" i="59"/>
  <c r="R15" i="59"/>
  <c r="U15" i="59"/>
  <c r="F16" i="59"/>
  <c r="L16" i="59"/>
  <c r="R16" i="59"/>
  <c r="U16" i="59"/>
  <c r="F17" i="59"/>
  <c r="L17" i="59"/>
  <c r="R17" i="59"/>
  <c r="U17" i="59"/>
  <c r="F18" i="59"/>
  <c r="L18" i="59"/>
  <c r="R18" i="59"/>
  <c r="U18" i="59"/>
  <c r="F19" i="59"/>
  <c r="L19" i="59"/>
  <c r="R19" i="59"/>
  <c r="U19" i="59"/>
  <c r="F20" i="59"/>
  <c r="L20" i="59"/>
  <c r="R20" i="59"/>
  <c r="U20" i="59"/>
  <c r="F21" i="59"/>
  <c r="L21" i="59"/>
  <c r="R21" i="59"/>
  <c r="U21" i="59"/>
  <c r="F22" i="59"/>
  <c r="L22" i="59"/>
  <c r="R22" i="59"/>
  <c r="U22" i="59"/>
  <c r="F23" i="59"/>
  <c r="L23" i="59"/>
  <c r="R23" i="59"/>
  <c r="U23" i="59"/>
  <c r="C24" i="59"/>
  <c r="D24" i="59"/>
  <c r="E24" i="59"/>
  <c r="G24" i="59"/>
  <c r="H24" i="59"/>
  <c r="J24" i="59"/>
  <c r="K24" i="59"/>
  <c r="M24" i="59"/>
  <c r="N24" i="59"/>
  <c r="P24" i="59"/>
  <c r="Q24" i="59"/>
  <c r="S24" i="59"/>
  <c r="F5" i="65"/>
  <c r="F6" i="65"/>
  <c r="F7" i="65"/>
  <c r="F8" i="65"/>
  <c r="F9" i="65"/>
  <c r="F10" i="65"/>
  <c r="F11" i="65"/>
  <c r="F12" i="65"/>
  <c r="F13" i="65"/>
  <c r="I5" i="65"/>
  <c r="L5" i="65"/>
  <c r="O5" i="65"/>
  <c r="I6" i="65"/>
  <c r="L6" i="65"/>
  <c r="O6" i="65"/>
  <c r="I7" i="65"/>
  <c r="L7" i="65"/>
  <c r="O7" i="65"/>
  <c r="I8" i="65"/>
  <c r="L8" i="65"/>
  <c r="O8" i="65"/>
  <c r="I9" i="65"/>
  <c r="L9" i="65"/>
  <c r="O9" i="65"/>
  <c r="I10" i="65"/>
  <c r="L10" i="65"/>
  <c r="O10" i="65"/>
  <c r="I11" i="65"/>
  <c r="L11" i="65"/>
  <c r="O11" i="65"/>
  <c r="I12" i="65"/>
  <c r="L12" i="65"/>
  <c r="O12" i="65"/>
  <c r="I13" i="65"/>
  <c r="L13" i="65"/>
  <c r="O13" i="65"/>
  <c r="C14" i="65"/>
  <c r="D14" i="65"/>
  <c r="E14" i="65"/>
  <c r="G14" i="65"/>
  <c r="H14" i="65"/>
  <c r="J14" i="65"/>
  <c r="K14" i="65"/>
  <c r="M14" i="65"/>
  <c r="N14" i="65"/>
  <c r="F15" i="65"/>
  <c r="I15" i="65"/>
  <c r="I16" i="65"/>
  <c r="I17" i="65"/>
  <c r="I18" i="65"/>
  <c r="I19" i="65"/>
  <c r="I20" i="65"/>
  <c r="I21" i="65"/>
  <c r="I22" i="65"/>
  <c r="I23" i="65"/>
  <c r="L15" i="65"/>
  <c r="O15" i="65"/>
  <c r="F16" i="65"/>
  <c r="L16" i="65"/>
  <c r="O16" i="65"/>
  <c r="F17" i="65"/>
  <c r="L17" i="65"/>
  <c r="O17" i="65"/>
  <c r="F18" i="65"/>
  <c r="L18" i="65"/>
  <c r="O18" i="65"/>
  <c r="F19" i="65"/>
  <c r="L19" i="65"/>
  <c r="O19" i="65"/>
  <c r="F20" i="65"/>
  <c r="L20" i="65"/>
  <c r="O20" i="65"/>
  <c r="F21" i="65"/>
  <c r="L21" i="65"/>
  <c r="O21" i="65"/>
  <c r="F22" i="65"/>
  <c r="L22" i="65"/>
  <c r="O22" i="65"/>
  <c r="F23" i="65"/>
  <c r="L23" i="65"/>
  <c r="O23" i="65"/>
  <c r="C24" i="65"/>
  <c r="D24" i="65"/>
  <c r="E24" i="65"/>
  <c r="G24" i="65"/>
  <c r="H24" i="65"/>
  <c r="J24" i="65"/>
  <c r="K24" i="65"/>
  <c r="M24" i="65"/>
  <c r="N24" i="65"/>
  <c r="C25" i="57" l="1"/>
  <c r="C30" i="57" s="1"/>
  <c r="C25" i="61"/>
  <c r="E106" i="92"/>
  <c r="E7" i="92" s="1"/>
  <c r="Q106" i="92"/>
  <c r="Q7" i="92" s="1"/>
  <c r="J30" i="62"/>
  <c r="E25" i="80"/>
  <c r="E31" i="80" s="1"/>
  <c r="G25" i="42"/>
  <c r="C25" i="42"/>
  <c r="C63" i="121"/>
  <c r="J25" i="65"/>
  <c r="N25" i="59"/>
  <c r="C25" i="59"/>
  <c r="K25" i="56"/>
  <c r="K29" i="57" s="1"/>
  <c r="J25" i="105"/>
  <c r="G236" i="114"/>
  <c r="J31" i="62"/>
  <c r="M25" i="59"/>
  <c r="M129" i="114"/>
  <c r="K210" i="114"/>
  <c r="Q210" i="114"/>
  <c r="H236" i="114"/>
  <c r="J265" i="114"/>
  <c r="E63" i="62"/>
  <c r="E5" i="62" s="1"/>
  <c r="C111" i="40"/>
  <c r="N83" i="40"/>
  <c r="Q17" i="40" s="1"/>
  <c r="K83" i="40"/>
  <c r="H17" i="40" s="1"/>
  <c r="P83" i="40"/>
  <c r="D17" i="40" s="1"/>
  <c r="M139" i="40"/>
  <c r="P6" i="40" s="1"/>
  <c r="J139" i="40"/>
  <c r="G6" i="40" s="1"/>
  <c r="H55" i="40"/>
  <c r="N5" i="40" s="1"/>
  <c r="G25" i="88"/>
  <c r="C25" i="103"/>
  <c r="C32" i="32"/>
  <c r="M25" i="61"/>
  <c r="G25" i="106"/>
  <c r="E25" i="120"/>
  <c r="H155" i="114"/>
  <c r="D181" i="114"/>
  <c r="J181" i="114"/>
  <c r="P103" i="114"/>
  <c r="H291" i="114"/>
  <c r="Q25" i="53"/>
  <c r="H90" i="62"/>
  <c r="H6" i="62" s="1"/>
  <c r="H25" i="111"/>
  <c r="H25" i="106"/>
  <c r="I25" i="29"/>
  <c r="F24" i="81"/>
  <c r="D89" i="121"/>
  <c r="D103" i="114"/>
  <c r="J236" i="114"/>
  <c r="N25" i="61"/>
  <c r="E25" i="108"/>
  <c r="E25" i="36"/>
  <c r="O24" i="86"/>
  <c r="J25" i="61"/>
  <c r="I30" i="62"/>
  <c r="G83" i="40"/>
  <c r="M17" i="40" s="1"/>
  <c r="M167" i="40"/>
  <c r="P8" i="40" s="1"/>
  <c r="P167" i="40"/>
  <c r="D8" i="40" s="1"/>
  <c r="G111" i="40"/>
  <c r="J111" i="40"/>
  <c r="G7" i="40" s="1"/>
  <c r="Q55" i="40"/>
  <c r="E5" i="40" s="1"/>
  <c r="G25" i="58"/>
  <c r="G25" i="128"/>
  <c r="E25" i="39"/>
  <c r="J25" i="49"/>
  <c r="J31" i="50" s="1"/>
  <c r="G25" i="13"/>
  <c r="J77" i="111"/>
  <c r="J25" i="25"/>
  <c r="K25" i="110"/>
  <c r="J25" i="95"/>
  <c r="O25" i="29"/>
  <c r="N25" i="11"/>
  <c r="G155" i="114"/>
  <c r="K25" i="78"/>
  <c r="K25" i="66"/>
  <c r="K30" i="66" s="1"/>
  <c r="K31" i="66" s="1"/>
  <c r="D74" i="114"/>
  <c r="P74" i="114"/>
  <c r="D291" i="114"/>
  <c r="H25" i="78"/>
  <c r="T25" i="61"/>
  <c r="K25" i="70"/>
  <c r="K29" i="69" s="1"/>
  <c r="D25" i="21"/>
  <c r="Q185" i="92"/>
  <c r="Q17" i="92" s="1"/>
  <c r="AB33" i="92"/>
  <c r="H25" i="96"/>
  <c r="H29" i="99" s="1"/>
  <c r="N25" i="96"/>
  <c r="N29" i="99" s="1"/>
  <c r="K25" i="19"/>
  <c r="C25" i="19"/>
  <c r="K25" i="99"/>
  <c r="K32" i="99" s="1"/>
  <c r="E25" i="103"/>
  <c r="J25" i="42"/>
  <c r="J25" i="66"/>
  <c r="J30" i="66" s="1"/>
  <c r="J31" i="66" s="1"/>
  <c r="J25" i="10"/>
  <c r="G25" i="10"/>
  <c r="H210" i="114"/>
  <c r="Q236" i="114"/>
  <c r="K25" i="100"/>
  <c r="J25" i="83"/>
  <c r="J31" i="83" s="1"/>
  <c r="J32" i="83" s="1"/>
  <c r="F106" i="92"/>
  <c r="F7" i="92" s="1"/>
  <c r="K25" i="113"/>
  <c r="K31" i="113" s="1"/>
  <c r="G25" i="101"/>
  <c r="D25" i="42"/>
  <c r="P37" i="121"/>
  <c r="N97" i="122"/>
  <c r="K25" i="83"/>
  <c r="K31" i="83" s="1"/>
  <c r="K32" i="83" s="1"/>
  <c r="I185" i="92"/>
  <c r="I17" i="92" s="1"/>
  <c r="G30" i="62"/>
  <c r="E31" i="62"/>
  <c r="N25" i="102"/>
  <c r="L14" i="36"/>
  <c r="D25" i="80"/>
  <c r="D31" i="80" s="1"/>
  <c r="H25" i="80"/>
  <c r="H31" i="80" s="1"/>
  <c r="T25" i="80"/>
  <c r="T31" i="80" s="1"/>
  <c r="D25" i="39"/>
  <c r="D25" i="36"/>
  <c r="U14" i="53"/>
  <c r="T25" i="57"/>
  <c r="T30" i="57" s="1"/>
  <c r="E25" i="57"/>
  <c r="E30" i="57" s="1"/>
  <c r="N291" i="114"/>
  <c r="S25" i="53"/>
  <c r="O24" i="21"/>
  <c r="G25" i="38"/>
  <c r="M25" i="19"/>
  <c r="E25" i="87"/>
  <c r="C25" i="87"/>
  <c r="N25" i="68"/>
  <c r="N63" i="121"/>
  <c r="P89" i="121"/>
  <c r="O14" i="95"/>
  <c r="O25" i="11"/>
  <c r="H74" i="114"/>
  <c r="I102" i="114"/>
  <c r="E103" i="114"/>
  <c r="M210" i="114"/>
  <c r="F264" i="114"/>
  <c r="S25" i="60"/>
  <c r="S30" i="60" s="1"/>
  <c r="S31" i="60" s="1"/>
  <c r="H25" i="24"/>
  <c r="L14" i="78"/>
  <c r="F24" i="78"/>
  <c r="J25" i="16"/>
  <c r="K25" i="82"/>
  <c r="O26" i="45"/>
  <c r="D106" i="92"/>
  <c r="D7" i="92" s="1"/>
  <c r="J158" i="92"/>
  <c r="J16" i="92" s="1"/>
  <c r="N111" i="40"/>
  <c r="Q16" i="40" s="1"/>
  <c r="E139" i="40"/>
  <c r="K6" i="40" s="1"/>
  <c r="P55" i="40"/>
  <c r="D5" i="40" s="1"/>
  <c r="O25" i="19"/>
  <c r="F25" i="19"/>
  <c r="I50" i="111"/>
  <c r="H77" i="111"/>
  <c r="G25" i="50"/>
  <c r="G32" i="50" s="1"/>
  <c r="G25" i="47"/>
  <c r="E25" i="91"/>
  <c r="Q30" i="62"/>
  <c r="N25" i="19"/>
  <c r="E25" i="86"/>
  <c r="E25" i="50"/>
  <c r="E32" i="50" s="1"/>
  <c r="M25" i="39"/>
  <c r="I67" i="130"/>
  <c r="H25" i="83"/>
  <c r="H31" i="83" s="1"/>
  <c r="H32" i="83" s="1"/>
  <c r="G25" i="59"/>
  <c r="Q129" i="114"/>
  <c r="C181" i="114"/>
  <c r="C25" i="60"/>
  <c r="C30" i="60" s="1"/>
  <c r="L24" i="91"/>
  <c r="E158" i="92"/>
  <c r="E16" i="92" s="1"/>
  <c r="J25" i="87"/>
  <c r="L14" i="111"/>
  <c r="F40" i="111"/>
  <c r="O50" i="111"/>
  <c r="L24" i="86"/>
  <c r="L25" i="86" s="1"/>
  <c r="M25" i="58"/>
  <c r="C25" i="22"/>
  <c r="I14" i="76"/>
  <c r="D25" i="76"/>
  <c r="D31" i="76" s="1"/>
  <c r="K25" i="11"/>
  <c r="C32" i="43"/>
  <c r="C25" i="56"/>
  <c r="C29" i="60" s="1"/>
  <c r="E25" i="59"/>
  <c r="T25" i="59"/>
  <c r="K31" i="57"/>
  <c r="D265" i="114"/>
  <c r="Q144" i="62"/>
  <c r="Q16" i="62" s="1"/>
  <c r="Q18" i="62" s="1"/>
  <c r="H25" i="88"/>
  <c r="K25" i="87"/>
  <c r="Q25" i="80"/>
  <c r="Q31" i="80" s="1"/>
  <c r="T25" i="79"/>
  <c r="T30" i="80" s="1"/>
  <c r="M25" i="113"/>
  <c r="M31" i="113" s="1"/>
  <c r="H25" i="39"/>
  <c r="M25" i="76"/>
  <c r="M31" i="76" s="1"/>
  <c r="P129" i="114"/>
  <c r="F73" i="114"/>
  <c r="L118" i="114"/>
  <c r="Q155" i="114"/>
  <c r="G181" i="114"/>
  <c r="F180" i="114"/>
  <c r="D236" i="114"/>
  <c r="P236" i="114"/>
  <c r="G265" i="114"/>
  <c r="C103" i="114"/>
  <c r="E265" i="114"/>
  <c r="Q265" i="114"/>
  <c r="P25" i="98"/>
  <c r="P31" i="99" s="1"/>
  <c r="H83" i="40"/>
  <c r="N17" i="40" s="1"/>
  <c r="G139" i="40"/>
  <c r="M6" i="40" s="1"/>
  <c r="E55" i="40"/>
  <c r="K5" i="40" s="1"/>
  <c r="C25" i="111"/>
  <c r="N25" i="111"/>
  <c r="M25" i="81"/>
  <c r="M25" i="47"/>
  <c r="N25" i="36"/>
  <c r="N25" i="13"/>
  <c r="C25" i="10"/>
  <c r="M25" i="129"/>
  <c r="K25" i="61"/>
  <c r="K25" i="33"/>
  <c r="R30" i="62"/>
  <c r="S30" i="62"/>
  <c r="N31" i="62"/>
  <c r="N90" i="62"/>
  <c r="N6" i="62" s="1"/>
  <c r="Q63" i="62"/>
  <c r="Q5" i="62" s="1"/>
  <c r="M63" i="62"/>
  <c r="M5" i="62" s="1"/>
  <c r="F31" i="62"/>
  <c r="D25" i="105"/>
  <c r="P25" i="105"/>
  <c r="N25" i="57"/>
  <c r="N30" i="57" s="1"/>
  <c r="I63" i="114"/>
  <c r="K129" i="114"/>
  <c r="O144" i="114"/>
  <c r="I225" i="114"/>
  <c r="R254" i="114"/>
  <c r="M265" i="114"/>
  <c r="P291" i="114"/>
  <c r="T25" i="16"/>
  <c r="L26" i="45"/>
  <c r="F25" i="45"/>
  <c r="F26" i="45" s="1"/>
  <c r="L14" i="61"/>
  <c r="E25" i="70"/>
  <c r="E29" i="69" s="1"/>
  <c r="Q25" i="112"/>
  <c r="Q30" i="113" s="1"/>
  <c r="L14" i="20"/>
  <c r="L25" i="34"/>
  <c r="I24" i="91"/>
  <c r="N79" i="92"/>
  <c r="N6" i="92" s="1"/>
  <c r="K158" i="92"/>
  <c r="K16" i="92" s="1"/>
  <c r="T31" i="62"/>
  <c r="K90" i="62"/>
  <c r="K6" i="62" s="1"/>
  <c r="D90" i="62"/>
  <c r="D6" i="62" s="1"/>
  <c r="K139" i="40"/>
  <c r="H6" i="40" s="1"/>
  <c r="P139" i="40"/>
  <c r="D6" i="40" s="1"/>
  <c r="D55" i="40"/>
  <c r="J5" i="40" s="1"/>
  <c r="C25" i="38"/>
  <c r="H25" i="19"/>
  <c r="E25" i="88"/>
  <c r="D25" i="111"/>
  <c r="F66" i="111"/>
  <c r="L76" i="111"/>
  <c r="O76" i="111"/>
  <c r="F14" i="90"/>
  <c r="I24" i="90"/>
  <c r="M25" i="80"/>
  <c r="M31" i="80" s="1"/>
  <c r="E45" i="113"/>
  <c r="C25" i="110"/>
  <c r="P25" i="110"/>
  <c r="H25" i="128"/>
  <c r="J25" i="27"/>
  <c r="J25" i="36"/>
  <c r="H25" i="13"/>
  <c r="D155" i="114"/>
  <c r="K181" i="114"/>
  <c r="P181" i="114"/>
  <c r="E210" i="114"/>
  <c r="L47" i="114"/>
  <c r="N236" i="114"/>
  <c r="H265" i="114"/>
  <c r="T25" i="60"/>
  <c r="T30" i="60" s="1"/>
  <c r="N25" i="60"/>
  <c r="N30" i="60" s="1"/>
  <c r="F14" i="60"/>
  <c r="J25" i="24"/>
  <c r="I24" i="83"/>
  <c r="P25" i="129"/>
  <c r="O14" i="61"/>
  <c r="M25" i="70"/>
  <c r="M29" i="69" s="1"/>
  <c r="H25" i="20"/>
  <c r="N25" i="34"/>
  <c r="F25" i="33"/>
  <c r="J106" i="92"/>
  <c r="J7" i="92" s="1"/>
  <c r="E132" i="92"/>
  <c r="E8" i="92" s="1"/>
  <c r="M30" i="62"/>
  <c r="G198" i="62"/>
  <c r="G8" i="62" s="1"/>
  <c r="T30" i="62"/>
  <c r="J25" i="38"/>
  <c r="J51" i="111"/>
  <c r="L14" i="108"/>
  <c r="K25" i="108"/>
  <c r="D25" i="79"/>
  <c r="D30" i="80" s="1"/>
  <c r="D32" i="80" s="1"/>
  <c r="H25" i="79"/>
  <c r="H30" i="80" s="1"/>
  <c r="S25" i="79"/>
  <c r="S30" i="80" s="1"/>
  <c r="Q25" i="79"/>
  <c r="Q30" i="80" s="1"/>
  <c r="E44" i="113"/>
  <c r="N25" i="81"/>
  <c r="L41" i="72"/>
  <c r="K25" i="68"/>
  <c r="E25" i="68"/>
  <c r="K25" i="47"/>
  <c r="I14" i="36"/>
  <c r="C89" i="121"/>
  <c r="N89" i="121"/>
  <c r="I25" i="12"/>
  <c r="G210" i="114"/>
  <c r="O52" i="62"/>
  <c r="F52" i="62"/>
  <c r="C77" i="111"/>
  <c r="M25" i="108"/>
  <c r="L14" i="25"/>
  <c r="M37" i="121"/>
  <c r="N129" i="114"/>
  <c r="P25" i="59"/>
  <c r="D25" i="59"/>
  <c r="F14" i="56"/>
  <c r="J74" i="114"/>
  <c r="L92" i="114"/>
  <c r="K103" i="114"/>
  <c r="K155" i="114"/>
  <c r="M181" i="114"/>
  <c r="R199" i="114"/>
  <c r="N210" i="114"/>
  <c r="R235" i="114"/>
  <c r="K236" i="114"/>
  <c r="O254" i="114"/>
  <c r="P265" i="114"/>
  <c r="N103" i="114"/>
  <c r="E291" i="114"/>
  <c r="Q291" i="114"/>
  <c r="D25" i="60"/>
  <c r="D30" i="60" s="1"/>
  <c r="D31" i="60" s="1"/>
  <c r="G25" i="82"/>
  <c r="F25" i="15"/>
  <c r="E25" i="61"/>
  <c r="U14" i="61"/>
  <c r="N25" i="91"/>
  <c r="E90" i="62"/>
  <c r="E6" i="62" s="1"/>
  <c r="K63" i="62"/>
  <c r="K5" i="62" s="1"/>
  <c r="G31" i="62"/>
  <c r="H63" i="62"/>
  <c r="H5" i="62" s="1"/>
  <c r="D63" i="62"/>
  <c r="D5" i="62" s="1"/>
  <c r="D25" i="86"/>
  <c r="N25" i="108"/>
  <c r="E42" i="113"/>
  <c r="E46" i="113" s="1"/>
  <c r="G25" i="113"/>
  <c r="G31" i="113" s="1"/>
  <c r="D25" i="113"/>
  <c r="D31" i="113" s="1"/>
  <c r="D32" i="113" s="1"/>
  <c r="I14" i="25"/>
  <c r="D25" i="120"/>
  <c r="M25" i="72"/>
  <c r="M57" i="72" s="1"/>
  <c r="G25" i="72"/>
  <c r="G57" i="72" s="1"/>
  <c r="D25" i="72"/>
  <c r="D57" i="72" s="1"/>
  <c r="G25" i="22"/>
  <c r="C25" i="39"/>
  <c r="N25" i="31"/>
  <c r="H25" i="36"/>
  <c r="F25" i="29"/>
  <c r="E45" i="122"/>
  <c r="F199" i="114"/>
  <c r="M25" i="78"/>
  <c r="F185" i="92"/>
  <c r="F17" i="92" s="1"/>
  <c r="P25" i="101"/>
  <c r="Q25" i="31"/>
  <c r="M63" i="121"/>
  <c r="O63" i="114"/>
  <c r="O92" i="114"/>
  <c r="R47" i="114"/>
  <c r="R144" i="114"/>
  <c r="N155" i="114"/>
  <c r="E181" i="114"/>
  <c r="Q181" i="114"/>
  <c r="C265" i="114"/>
  <c r="N265" i="114"/>
  <c r="Q25" i="60"/>
  <c r="Q30" i="60" s="1"/>
  <c r="Q31" i="60" s="1"/>
  <c r="P25" i="61"/>
  <c r="J25" i="98"/>
  <c r="J31" i="99" s="1"/>
  <c r="K25" i="91"/>
  <c r="M79" i="92"/>
  <c r="M6" i="92" s="1"/>
  <c r="Q198" i="62"/>
  <c r="Q8" i="62" s="1"/>
  <c r="M198" i="62"/>
  <c r="M8" i="62" s="1"/>
  <c r="E83" i="40"/>
  <c r="K17" i="40" s="1"/>
  <c r="H167" i="40"/>
  <c r="N8" i="40" s="1"/>
  <c r="M111" i="40"/>
  <c r="P7" i="40" s="1"/>
  <c r="D111" i="40"/>
  <c r="J16" i="40" s="1"/>
  <c r="P111" i="40"/>
  <c r="D16" i="40" s="1"/>
  <c r="D18" i="40" s="1"/>
  <c r="H139" i="40"/>
  <c r="N6" i="40" s="1"/>
  <c r="D139" i="40"/>
  <c r="J6" i="40" s="1"/>
  <c r="N55" i="40"/>
  <c r="Q5" i="40" s="1"/>
  <c r="G55" i="40"/>
  <c r="M5" i="40" s="1"/>
  <c r="K55" i="40"/>
  <c r="H5" i="40" s="1"/>
  <c r="E25" i="19"/>
  <c r="I14" i="90"/>
  <c r="N25" i="80"/>
  <c r="N31" i="80" s="1"/>
  <c r="J25" i="80"/>
  <c r="J31" i="80" s="1"/>
  <c r="P25" i="80"/>
  <c r="P31" i="80" s="1"/>
  <c r="J25" i="103"/>
  <c r="N25" i="49"/>
  <c r="N31" i="50" s="1"/>
  <c r="O199" i="114"/>
  <c r="L235" i="114"/>
  <c r="G25" i="35"/>
  <c r="E25" i="20"/>
  <c r="R14" i="97"/>
  <c r="L14" i="97"/>
  <c r="E185" i="92"/>
  <c r="E17" i="92" s="1"/>
  <c r="E18" i="92" s="1"/>
  <c r="L25" i="19"/>
  <c r="C25" i="88"/>
  <c r="K25" i="86"/>
  <c r="I14" i="79"/>
  <c r="E25" i="110"/>
  <c r="I14" i="58"/>
  <c r="K25" i="50"/>
  <c r="K32" i="50" s="1"/>
  <c r="K33" i="50" s="1"/>
  <c r="E25" i="47"/>
  <c r="O24" i="75"/>
  <c r="O225" i="114"/>
  <c r="P25" i="57"/>
  <c r="P30" i="57" s="1"/>
  <c r="H25" i="56"/>
  <c r="H29" i="57" s="1"/>
  <c r="F118" i="114"/>
  <c r="J129" i="114"/>
  <c r="Q103" i="114"/>
  <c r="D25" i="24"/>
  <c r="C25" i="53"/>
  <c r="O14" i="78"/>
  <c r="I25" i="16"/>
  <c r="C25" i="82"/>
  <c r="N25" i="82"/>
  <c r="H26" i="45"/>
  <c r="R25" i="45"/>
  <c r="G25" i="61"/>
  <c r="D25" i="70"/>
  <c r="D29" i="69" s="1"/>
  <c r="D25" i="35"/>
  <c r="J25" i="21"/>
  <c r="I24" i="21"/>
  <c r="I25" i="33"/>
  <c r="F24" i="69"/>
  <c r="J52" i="92"/>
  <c r="C167" i="40"/>
  <c r="C55" i="40"/>
  <c r="Q139" i="40"/>
  <c r="E6" i="40" s="1"/>
  <c r="M55" i="40"/>
  <c r="P5" i="40" s="1"/>
  <c r="P9" i="40" s="1"/>
  <c r="J55" i="40"/>
  <c r="G5" i="40" s="1"/>
  <c r="D25" i="38"/>
  <c r="I24" i="111"/>
  <c r="O14" i="86"/>
  <c r="O25" i="86" s="1"/>
  <c r="D25" i="90"/>
  <c r="D30" i="90" s="1"/>
  <c r="G25" i="89"/>
  <c r="G29" i="90" s="1"/>
  <c r="C25" i="80"/>
  <c r="C31" i="80" s="1"/>
  <c r="G25" i="80"/>
  <c r="G31" i="80" s="1"/>
  <c r="K25" i="80"/>
  <c r="K31" i="80" s="1"/>
  <c r="S25" i="80"/>
  <c r="S31" i="80" s="1"/>
  <c r="S32" i="80" s="1"/>
  <c r="P25" i="113"/>
  <c r="P31" i="113" s="1"/>
  <c r="E25" i="25"/>
  <c r="L24" i="81"/>
  <c r="H25" i="22"/>
  <c r="H25" i="68"/>
  <c r="K25" i="39"/>
  <c r="F14" i="39"/>
  <c r="P25" i="125"/>
  <c r="I14" i="75"/>
  <c r="G25" i="76"/>
  <c r="G31" i="76" s="1"/>
  <c r="L24" i="76"/>
  <c r="D25" i="95"/>
  <c r="F24" i="95"/>
  <c r="M25" i="29"/>
  <c r="M25" i="66"/>
  <c r="M30" i="66" s="1"/>
  <c r="M31" i="66" s="1"/>
  <c r="J25" i="13"/>
  <c r="F14" i="91"/>
  <c r="D25" i="65"/>
  <c r="K25" i="59"/>
  <c r="L63" i="114"/>
  <c r="I199" i="114"/>
  <c r="L209" i="114"/>
  <c r="F209" i="114"/>
  <c r="F47" i="114"/>
  <c r="L225" i="114"/>
  <c r="F235" i="114"/>
  <c r="O235" i="114"/>
  <c r="F254" i="114"/>
  <c r="F265" i="114" s="1"/>
  <c r="I264" i="114"/>
  <c r="C25" i="24"/>
  <c r="M25" i="53"/>
  <c r="O24" i="83"/>
  <c r="F24" i="61"/>
  <c r="R24" i="71"/>
  <c r="I14" i="112"/>
  <c r="I24" i="112"/>
  <c r="N25" i="20"/>
  <c r="C25" i="20"/>
  <c r="H25" i="33"/>
  <c r="K52" i="92"/>
  <c r="R213" i="92"/>
  <c r="K144" i="62"/>
  <c r="K16" i="62" s="1"/>
  <c r="G144" i="62"/>
  <c r="Q90" i="62"/>
  <c r="Q6" i="62" s="1"/>
  <c r="J25" i="19"/>
  <c r="L24" i="111"/>
  <c r="D51" i="111"/>
  <c r="F50" i="111"/>
  <c r="F51" i="111" s="1"/>
  <c r="J25" i="79"/>
  <c r="J30" i="80" s="1"/>
  <c r="N25" i="79"/>
  <c r="N30" i="80" s="1"/>
  <c r="D25" i="25"/>
  <c r="I14" i="110"/>
  <c r="K25" i="58"/>
  <c r="I14" i="100"/>
  <c r="F14" i="81"/>
  <c r="H25" i="81"/>
  <c r="O24" i="81"/>
  <c r="L14" i="75"/>
  <c r="O24" i="76"/>
  <c r="O25" i="76" s="1"/>
  <c r="O31" i="76" s="1"/>
  <c r="F78" i="121"/>
  <c r="I24" i="95"/>
  <c r="I47" i="114"/>
  <c r="S25" i="56"/>
  <c r="S29" i="57" s="1"/>
  <c r="E25" i="56"/>
  <c r="E29" i="57" s="1"/>
  <c r="E31" i="57" s="1"/>
  <c r="H103" i="114"/>
  <c r="G129" i="114"/>
  <c r="O180" i="114"/>
  <c r="O24" i="78"/>
  <c r="S25" i="61"/>
  <c r="G25" i="21"/>
  <c r="K25" i="34"/>
  <c r="O25" i="33"/>
  <c r="G25" i="33"/>
  <c r="H25" i="91"/>
  <c r="R52" i="92"/>
  <c r="R5" i="92" s="1"/>
  <c r="F79" i="92"/>
  <c r="F6" i="92" s="1"/>
  <c r="Q52" i="92"/>
  <c r="Q5" i="92" s="1"/>
  <c r="P158" i="92"/>
  <c r="P16" i="92" s="1"/>
  <c r="C132" i="92"/>
  <c r="U31" i="62"/>
  <c r="G25" i="19"/>
  <c r="O24" i="111"/>
  <c r="O25" i="111" s="1"/>
  <c r="L14" i="110"/>
  <c r="M25" i="110"/>
  <c r="I14" i="81"/>
  <c r="E25" i="22"/>
  <c r="O24" i="47"/>
  <c r="D25" i="27"/>
  <c r="I24" i="31"/>
  <c r="O14" i="75"/>
  <c r="P25" i="75"/>
  <c r="P30" i="76" s="1"/>
  <c r="I78" i="121"/>
  <c r="L24" i="95"/>
  <c r="I25" i="28"/>
  <c r="M45" i="122"/>
  <c r="M71" i="122"/>
  <c r="D97" i="122"/>
  <c r="P97" i="122"/>
  <c r="O25" i="12"/>
  <c r="K25" i="13"/>
  <c r="I209" i="114"/>
  <c r="L264" i="114"/>
  <c r="H25" i="59"/>
  <c r="G25" i="57"/>
  <c r="G30" i="57" s="1"/>
  <c r="K265" i="114"/>
  <c r="O25" i="16"/>
  <c r="P25" i="16"/>
  <c r="D25" i="16"/>
  <c r="I14" i="83"/>
  <c r="D25" i="83"/>
  <c r="L24" i="82"/>
  <c r="K25" i="129"/>
  <c r="P26" i="45"/>
  <c r="N25" i="35"/>
  <c r="L24" i="20"/>
  <c r="M25" i="21"/>
  <c r="L14" i="21"/>
  <c r="J25" i="34"/>
  <c r="L158" i="92"/>
  <c r="L16" i="92" s="1"/>
  <c r="O79" i="92"/>
  <c r="O6" i="92" s="1"/>
  <c r="N144" i="62"/>
  <c r="H31" i="62"/>
  <c r="K25" i="88"/>
  <c r="I14" i="111"/>
  <c r="L50" i="111"/>
  <c r="I24" i="86"/>
  <c r="I25" i="86" s="1"/>
  <c r="J25" i="86"/>
  <c r="P25" i="79"/>
  <c r="P30" i="80" s="1"/>
  <c r="P32" i="80" s="1"/>
  <c r="P52" i="72"/>
  <c r="P58" i="72" s="1"/>
  <c r="J25" i="50"/>
  <c r="J32" i="50" s="1"/>
  <c r="J33" i="50" s="1"/>
  <c r="L24" i="47"/>
  <c r="D25" i="74"/>
  <c r="M25" i="74"/>
  <c r="J25" i="31"/>
  <c r="F62" i="46"/>
  <c r="O24" i="95"/>
  <c r="O25" i="95" s="1"/>
  <c r="H25" i="28"/>
  <c r="K25" i="28"/>
  <c r="G25" i="29"/>
  <c r="M25" i="10"/>
  <c r="O25" i="10"/>
  <c r="O24" i="39"/>
  <c r="O24" i="59"/>
  <c r="Q74" i="114"/>
  <c r="H181" i="114"/>
  <c r="N181" i="114"/>
  <c r="L199" i="114"/>
  <c r="R209" i="114"/>
  <c r="R210" i="114" s="1"/>
  <c r="O209" i="114"/>
  <c r="O210" i="114" s="1"/>
  <c r="D210" i="114"/>
  <c r="J210" i="114"/>
  <c r="P210" i="114"/>
  <c r="O47" i="114"/>
  <c r="F225" i="114"/>
  <c r="R225" i="114"/>
  <c r="I235" i="114"/>
  <c r="I236" i="114" s="1"/>
  <c r="M236" i="114"/>
  <c r="L254" i="114"/>
  <c r="I254" i="114"/>
  <c r="I265" i="114" s="1"/>
  <c r="R264" i="114"/>
  <c r="O264" i="114"/>
  <c r="O265" i="114" s="1"/>
  <c r="L290" i="114"/>
  <c r="I290" i="114"/>
  <c r="R290" i="114"/>
  <c r="J291" i="114"/>
  <c r="R280" i="114"/>
  <c r="O280" i="114"/>
  <c r="C210" i="114"/>
  <c r="M103" i="114"/>
  <c r="C291" i="114"/>
  <c r="K25" i="60"/>
  <c r="K30" i="60" s="1"/>
  <c r="K31" i="60" s="1"/>
  <c r="I14" i="60"/>
  <c r="L24" i="83"/>
  <c r="G25" i="83"/>
  <c r="G31" i="83" s="1"/>
  <c r="G32" i="83" s="1"/>
  <c r="M25" i="83"/>
  <c r="M31" i="83" s="1"/>
  <c r="M32" i="83" s="1"/>
  <c r="F14" i="82"/>
  <c r="L14" i="82"/>
  <c r="Q25" i="129"/>
  <c r="I15" i="45"/>
  <c r="I26" i="45" s="1"/>
  <c r="Q25" i="61"/>
  <c r="H25" i="61"/>
  <c r="D25" i="61"/>
  <c r="G25" i="20"/>
  <c r="C25" i="98"/>
  <c r="N25" i="98"/>
  <c r="N31" i="99" s="1"/>
  <c r="J25" i="118"/>
  <c r="O52" i="92"/>
  <c r="O5" i="92" s="1"/>
  <c r="C185" i="92"/>
  <c r="J185" i="92"/>
  <c r="J17" i="92" s="1"/>
  <c r="O213" i="92"/>
  <c r="L89" i="62"/>
  <c r="U14" i="57"/>
  <c r="I14" i="57"/>
  <c r="L14" i="57"/>
  <c r="F102" i="114"/>
  <c r="J103" i="114"/>
  <c r="I118" i="114"/>
  <c r="R118" i="114"/>
  <c r="E129" i="114"/>
  <c r="I154" i="114"/>
  <c r="R154" i="114"/>
  <c r="R155" i="114" s="1"/>
  <c r="L154" i="114"/>
  <c r="I170" i="114"/>
  <c r="F170" i="114"/>
  <c r="F181" i="114" s="1"/>
  <c r="L180" i="114"/>
  <c r="I180" i="114"/>
  <c r="R180" i="114"/>
  <c r="E25" i="60"/>
  <c r="E30" i="60" s="1"/>
  <c r="E31" i="60" s="1"/>
  <c r="S25" i="59"/>
  <c r="L14" i="59"/>
  <c r="I73" i="114"/>
  <c r="R73" i="114"/>
  <c r="N74" i="114"/>
  <c r="F92" i="114"/>
  <c r="F128" i="114"/>
  <c r="I128" i="114"/>
  <c r="L128" i="114"/>
  <c r="O128" i="114"/>
  <c r="R128" i="114"/>
  <c r="C155" i="114"/>
  <c r="I24" i="24"/>
  <c r="L14" i="24"/>
  <c r="R24" i="53"/>
  <c r="F24" i="53"/>
  <c r="N25" i="53"/>
  <c r="F14" i="53"/>
  <c r="N25" i="16"/>
  <c r="F25" i="16"/>
  <c r="C25" i="83"/>
  <c r="C31" i="83" s="1"/>
  <c r="N25" i="83"/>
  <c r="N31" i="83" s="1"/>
  <c r="D25" i="129"/>
  <c r="H25" i="129"/>
  <c r="J25" i="129"/>
  <c r="N25" i="129"/>
  <c r="D54" i="45"/>
  <c r="R43" i="45"/>
  <c r="N26" i="45"/>
  <c r="G26" i="45"/>
  <c r="Q26" i="45"/>
  <c r="M26" i="45"/>
  <c r="J26" i="45"/>
  <c r="C26" i="45"/>
  <c r="R15" i="45"/>
  <c r="D25" i="71"/>
  <c r="D30" i="69" s="1"/>
  <c r="K25" i="71"/>
  <c r="K30" i="69" s="1"/>
  <c r="E25" i="35"/>
  <c r="K25" i="21"/>
  <c r="E25" i="33"/>
  <c r="C25" i="33"/>
  <c r="R185" i="92"/>
  <c r="R17" i="92" s="1"/>
  <c r="O158" i="92"/>
  <c r="O16" i="92" s="1"/>
  <c r="C52" i="92"/>
  <c r="H52" i="92"/>
  <c r="H5" i="92" s="1"/>
  <c r="D52" i="92"/>
  <c r="K79" i="92"/>
  <c r="K6" i="92" s="1"/>
  <c r="H79" i="92"/>
  <c r="H6" i="92" s="1"/>
  <c r="D185" i="92"/>
  <c r="D17" i="92" s="1"/>
  <c r="AB30" i="92"/>
  <c r="O14" i="65"/>
  <c r="D25" i="56"/>
  <c r="D29" i="57" s="1"/>
  <c r="U24" i="57"/>
  <c r="Q25" i="57"/>
  <c r="Q30" i="57" s="1"/>
  <c r="O14" i="57"/>
  <c r="O102" i="114"/>
  <c r="O103" i="114" s="1"/>
  <c r="O118" i="114"/>
  <c r="L144" i="114"/>
  <c r="I144" i="114"/>
  <c r="O154" i="114"/>
  <c r="O155" i="114" s="1"/>
  <c r="K291" i="114"/>
  <c r="C25" i="78"/>
  <c r="F24" i="83"/>
  <c r="H25" i="71"/>
  <c r="H30" i="69" s="1"/>
  <c r="J25" i="71"/>
  <c r="J30" i="69" s="1"/>
  <c r="P25" i="71"/>
  <c r="P30" i="69" s="1"/>
  <c r="G25" i="70"/>
  <c r="G29" i="69" s="1"/>
  <c r="D25" i="20"/>
  <c r="F24" i="98"/>
  <c r="N25" i="21"/>
  <c r="H25" i="21"/>
  <c r="C25" i="21"/>
  <c r="E25" i="34"/>
  <c r="D25" i="33"/>
  <c r="K106" i="92"/>
  <c r="K7" i="92" s="1"/>
  <c r="R106" i="92"/>
  <c r="R7" i="92" s="1"/>
  <c r="Q213" i="92"/>
  <c r="I44" i="40"/>
  <c r="L54" i="40"/>
  <c r="I24" i="37"/>
  <c r="F24" i="96"/>
  <c r="O14" i="99"/>
  <c r="I24" i="79"/>
  <c r="L24" i="79"/>
  <c r="U24" i="79"/>
  <c r="R24" i="79"/>
  <c r="F24" i="110"/>
  <c r="F25" i="110" s="1"/>
  <c r="F24" i="128"/>
  <c r="G25" i="39"/>
  <c r="N25" i="39"/>
  <c r="J25" i="39"/>
  <c r="L24" i="36"/>
  <c r="L25" i="36" s="1"/>
  <c r="K25" i="42"/>
  <c r="H25" i="42"/>
  <c r="G25" i="75"/>
  <c r="G30" i="76" s="1"/>
  <c r="P25" i="76"/>
  <c r="P31" i="76" s="1"/>
  <c r="G37" i="121"/>
  <c r="H63" i="121"/>
  <c r="I24" i="105"/>
  <c r="F24" i="105"/>
  <c r="L25" i="28"/>
  <c r="F25" i="28"/>
  <c r="N25" i="28"/>
  <c r="D25" i="28"/>
  <c r="T25" i="29"/>
  <c r="H25" i="29"/>
  <c r="E25" i="49"/>
  <c r="E31" i="50" s="1"/>
  <c r="E33" i="50" s="1"/>
  <c r="F24" i="66"/>
  <c r="C171" i="62"/>
  <c r="C63" i="62"/>
  <c r="L31" i="62"/>
  <c r="L30" i="62"/>
  <c r="P171" i="62"/>
  <c r="P17" i="62" s="1"/>
  <c r="M171" i="62"/>
  <c r="M17" i="62" s="1"/>
  <c r="K171" i="62"/>
  <c r="K17" i="62" s="1"/>
  <c r="P31" i="62"/>
  <c r="F170" i="62"/>
  <c r="P198" i="62"/>
  <c r="P8" i="62" s="1"/>
  <c r="K198" i="62"/>
  <c r="K8" i="62" s="1"/>
  <c r="R31" i="62"/>
  <c r="D198" i="62"/>
  <c r="D8" i="62" s="1"/>
  <c r="E30" i="62"/>
  <c r="G25" i="37"/>
  <c r="I24" i="99"/>
  <c r="L14" i="88"/>
  <c r="F14" i="87"/>
  <c r="E25" i="90"/>
  <c r="E30" i="90" s="1"/>
  <c r="E31" i="90" s="1"/>
  <c r="M25" i="25"/>
  <c r="F14" i="25"/>
  <c r="O24" i="58"/>
  <c r="F14" i="58"/>
  <c r="O14" i="58"/>
  <c r="I14" i="103"/>
  <c r="F14" i="120"/>
  <c r="O14" i="120"/>
  <c r="F24" i="120"/>
  <c r="R24" i="120"/>
  <c r="O24" i="120"/>
  <c r="L24" i="120"/>
  <c r="E25" i="81"/>
  <c r="D25" i="81"/>
  <c r="J25" i="81"/>
  <c r="M52" i="72"/>
  <c r="M58" i="72" s="1"/>
  <c r="S25" i="22"/>
  <c r="F24" i="47"/>
  <c r="I24" i="36"/>
  <c r="I25" i="36" s="1"/>
  <c r="F14" i="75"/>
  <c r="C25" i="75"/>
  <c r="H25" i="75"/>
  <c r="H30" i="76" s="1"/>
  <c r="E25" i="75"/>
  <c r="E30" i="76" s="1"/>
  <c r="K25" i="75"/>
  <c r="K30" i="76" s="1"/>
  <c r="Q25" i="75"/>
  <c r="Q30" i="76" s="1"/>
  <c r="P54" i="46"/>
  <c r="P61" i="46" s="1"/>
  <c r="P62" i="46" s="1"/>
  <c r="U25" i="28"/>
  <c r="E25" i="28"/>
  <c r="S25" i="28"/>
  <c r="M25" i="28"/>
  <c r="G25" i="28"/>
  <c r="C25" i="28"/>
  <c r="K45" i="122"/>
  <c r="E71" i="122"/>
  <c r="K71" i="122"/>
  <c r="Q71" i="122"/>
  <c r="R96" i="122"/>
  <c r="C97" i="122"/>
  <c r="H97" i="122"/>
  <c r="O24" i="66"/>
  <c r="I25" i="10"/>
  <c r="F14" i="80"/>
  <c r="L24" i="80"/>
  <c r="O14" i="80"/>
  <c r="U14" i="80"/>
  <c r="U24" i="80"/>
  <c r="R24" i="80"/>
  <c r="D37" i="121"/>
  <c r="J37" i="121"/>
  <c r="H25" i="49"/>
  <c r="H31" i="50" s="1"/>
  <c r="L25" i="11"/>
  <c r="C144" i="62"/>
  <c r="N171" i="62"/>
  <c r="N17" i="62" s="1"/>
  <c r="J171" i="62"/>
  <c r="J17" i="62" s="1"/>
  <c r="H171" i="62"/>
  <c r="H17" i="62" s="1"/>
  <c r="D171" i="62"/>
  <c r="D17" i="62" s="1"/>
  <c r="F14" i="88"/>
  <c r="I14" i="88"/>
  <c r="F24" i="88"/>
  <c r="I24" i="88"/>
  <c r="L24" i="88"/>
  <c r="D25" i="88"/>
  <c r="J25" i="88"/>
  <c r="N51" i="111"/>
  <c r="N77" i="111"/>
  <c r="G77" i="111"/>
  <c r="M77" i="111"/>
  <c r="K25" i="79"/>
  <c r="K30" i="80" s="1"/>
  <c r="M25" i="79"/>
  <c r="M30" i="80" s="1"/>
  <c r="M32" i="80" s="1"/>
  <c r="N25" i="113"/>
  <c r="N31" i="113" s="1"/>
  <c r="N32" i="113" s="1"/>
  <c r="E25" i="106"/>
  <c r="Q25" i="106"/>
  <c r="Q25" i="22"/>
  <c r="K25" i="22"/>
  <c r="R14" i="22"/>
  <c r="C25" i="74"/>
  <c r="G25" i="74"/>
  <c r="E25" i="125"/>
  <c r="K25" i="125"/>
  <c r="O25" i="28"/>
  <c r="N25" i="10"/>
  <c r="D25" i="10"/>
  <c r="I210" i="114"/>
  <c r="F210" i="114"/>
  <c r="U14" i="59"/>
  <c r="U14" i="60"/>
  <c r="H25" i="82"/>
  <c r="G25" i="96"/>
  <c r="G29" i="99" s="1"/>
  <c r="L24" i="35"/>
  <c r="I14" i="35"/>
  <c r="K25" i="65"/>
  <c r="E25" i="65"/>
  <c r="I24" i="65"/>
  <c r="G25" i="65"/>
  <c r="I14" i="65"/>
  <c r="F14" i="65"/>
  <c r="U24" i="59"/>
  <c r="F24" i="59"/>
  <c r="R14" i="59"/>
  <c r="F14" i="59"/>
  <c r="Q25" i="56"/>
  <c r="Q29" i="57" s="1"/>
  <c r="C129" i="114"/>
  <c r="H129" i="114"/>
  <c r="J155" i="114"/>
  <c r="P155" i="114"/>
  <c r="F154" i="114"/>
  <c r="E155" i="114"/>
  <c r="O170" i="114"/>
  <c r="O181" i="114" s="1"/>
  <c r="L170" i="114"/>
  <c r="L181" i="114" s="1"/>
  <c r="R170" i="114"/>
  <c r="G291" i="114"/>
  <c r="L280" i="114"/>
  <c r="L291" i="114" s="1"/>
  <c r="G25" i="60"/>
  <c r="G30" i="60" s="1"/>
  <c r="G31" i="60" s="1"/>
  <c r="I24" i="60"/>
  <c r="U24" i="60"/>
  <c r="L24" i="60"/>
  <c r="P25" i="60"/>
  <c r="P30" i="60" s="1"/>
  <c r="P31" i="60" s="1"/>
  <c r="L14" i="60"/>
  <c r="R14" i="60"/>
  <c r="F24" i="82"/>
  <c r="D25" i="82"/>
  <c r="J25" i="82"/>
  <c r="F24" i="71"/>
  <c r="I14" i="71"/>
  <c r="H25" i="70"/>
  <c r="H29" i="69" s="1"/>
  <c r="I14" i="70"/>
  <c r="J25" i="70"/>
  <c r="J29" i="69" s="1"/>
  <c r="M25" i="35"/>
  <c r="O24" i="20"/>
  <c r="F14" i="20"/>
  <c r="Q25" i="118"/>
  <c r="I14" i="59"/>
  <c r="C74" i="114"/>
  <c r="M16" i="40"/>
  <c r="M7" i="40"/>
  <c r="C31" i="60"/>
  <c r="I14" i="56"/>
  <c r="O14" i="56"/>
  <c r="L24" i="57"/>
  <c r="O24" i="57"/>
  <c r="O73" i="114"/>
  <c r="L73" i="114"/>
  <c r="E74" i="114"/>
  <c r="I92" i="114"/>
  <c r="R92" i="114"/>
  <c r="L102" i="114"/>
  <c r="L103" i="114" s="1"/>
  <c r="G103" i="114"/>
  <c r="L24" i="61"/>
  <c r="L25" i="61" s="1"/>
  <c r="R24" i="61"/>
  <c r="I14" i="61"/>
  <c r="M25" i="97"/>
  <c r="M30" i="99" s="1"/>
  <c r="U14" i="56"/>
  <c r="O14" i="60"/>
  <c r="G25" i="98"/>
  <c r="G31" i="99" s="1"/>
  <c r="L197" i="62"/>
  <c r="S31" i="62"/>
  <c r="F197" i="62"/>
  <c r="F100" i="40"/>
  <c r="L138" i="40"/>
  <c r="L14" i="65"/>
  <c r="N25" i="65"/>
  <c r="H25" i="65"/>
  <c r="M25" i="56"/>
  <c r="M29" i="57" s="1"/>
  <c r="G25" i="56"/>
  <c r="G29" i="57" s="1"/>
  <c r="U24" i="56"/>
  <c r="N25" i="56"/>
  <c r="N29" i="57" s="1"/>
  <c r="I24" i="57"/>
  <c r="I25" i="57" s="1"/>
  <c r="I30" i="57" s="1"/>
  <c r="S25" i="57"/>
  <c r="S30" i="57" s="1"/>
  <c r="S31" i="57" s="1"/>
  <c r="H25" i="57"/>
  <c r="H30" i="57" s="1"/>
  <c r="H31" i="57" s="1"/>
  <c r="D25" i="57"/>
  <c r="D30" i="57" s="1"/>
  <c r="R14" i="57"/>
  <c r="F63" i="114"/>
  <c r="F74" i="114" s="1"/>
  <c r="R63" i="114"/>
  <c r="G74" i="114"/>
  <c r="R102" i="114"/>
  <c r="K25" i="24"/>
  <c r="E25" i="24"/>
  <c r="L24" i="24"/>
  <c r="O14" i="24"/>
  <c r="H25" i="53"/>
  <c r="U24" i="53"/>
  <c r="I24" i="53"/>
  <c r="O24" i="53"/>
  <c r="I14" i="53"/>
  <c r="L14" i="53"/>
  <c r="O14" i="53"/>
  <c r="E25" i="78"/>
  <c r="E25" i="83"/>
  <c r="I24" i="129"/>
  <c r="F14" i="61"/>
  <c r="F25" i="61" s="1"/>
  <c r="P25" i="112"/>
  <c r="P30" i="113" s="1"/>
  <c r="P32" i="113" s="1"/>
  <c r="I14" i="97"/>
  <c r="F14" i="97"/>
  <c r="N25" i="97"/>
  <c r="N30" i="99" s="1"/>
  <c r="C25" i="97"/>
  <c r="F24" i="21"/>
  <c r="I14" i="21"/>
  <c r="I25" i="21" s="1"/>
  <c r="I28" i="21" s="1"/>
  <c r="F24" i="91"/>
  <c r="F25" i="91" s="1"/>
  <c r="H213" i="92"/>
  <c r="L14" i="37"/>
  <c r="I14" i="24"/>
  <c r="P25" i="53"/>
  <c r="G25" i="78"/>
  <c r="M25" i="16"/>
  <c r="G25" i="16"/>
  <c r="R25" i="16"/>
  <c r="H25" i="16"/>
  <c r="E25" i="16"/>
  <c r="F14" i="83"/>
  <c r="O14" i="83"/>
  <c r="I14" i="82"/>
  <c r="I24" i="82"/>
  <c r="E25" i="82"/>
  <c r="I25" i="15"/>
  <c r="G25" i="15"/>
  <c r="E25" i="129"/>
  <c r="G25" i="129"/>
  <c r="O14" i="129"/>
  <c r="C54" i="45"/>
  <c r="K26" i="45"/>
  <c r="D26" i="45"/>
  <c r="E26" i="45"/>
  <c r="E25" i="71"/>
  <c r="E30" i="69" s="1"/>
  <c r="N25" i="70"/>
  <c r="N29" i="69" s="1"/>
  <c r="L24" i="97"/>
  <c r="R24" i="97"/>
  <c r="R25" i="97" s="1"/>
  <c r="R30" i="99" s="1"/>
  <c r="D25" i="97"/>
  <c r="D30" i="99" s="1"/>
  <c r="J25" i="97"/>
  <c r="J30" i="99" s="1"/>
  <c r="P25" i="97"/>
  <c r="P30" i="99" s="1"/>
  <c r="O25" i="34"/>
  <c r="M25" i="34"/>
  <c r="G25" i="34"/>
  <c r="G25" i="91"/>
  <c r="M25" i="91"/>
  <c r="D25" i="91"/>
  <c r="J25" i="91"/>
  <c r="D25" i="118"/>
  <c r="H25" i="118"/>
  <c r="N25" i="118"/>
  <c r="O14" i="118"/>
  <c r="P25" i="118"/>
  <c r="C25" i="69"/>
  <c r="E25" i="69"/>
  <c r="E31" i="69" s="1"/>
  <c r="H25" i="69"/>
  <c r="H31" i="69" s="1"/>
  <c r="K25" i="69"/>
  <c r="K31" i="69" s="1"/>
  <c r="N25" i="69"/>
  <c r="N31" i="69" s="1"/>
  <c r="O24" i="69"/>
  <c r="AB27" i="92"/>
  <c r="L52" i="92"/>
  <c r="I158" i="92"/>
  <c r="I16" i="92" s="1"/>
  <c r="I18" i="92" s="1"/>
  <c r="E79" i="92"/>
  <c r="E6" i="92" s="1"/>
  <c r="P213" i="92"/>
  <c r="O24" i="24"/>
  <c r="O25" i="24" s="1"/>
  <c r="O27" i="24" s="1"/>
  <c r="N25" i="24"/>
  <c r="F14" i="24"/>
  <c r="J25" i="53"/>
  <c r="L24" i="53"/>
  <c r="L25" i="53" s="1"/>
  <c r="R14" i="53"/>
  <c r="D25" i="78"/>
  <c r="L25" i="82"/>
  <c r="O24" i="82"/>
  <c r="M25" i="82"/>
  <c r="R14" i="61"/>
  <c r="H25" i="35"/>
  <c r="J25" i="35"/>
  <c r="R24" i="112"/>
  <c r="I24" i="20"/>
  <c r="E25" i="97"/>
  <c r="E30" i="99" s="1"/>
  <c r="I24" i="98"/>
  <c r="E25" i="98"/>
  <c r="E31" i="99" s="1"/>
  <c r="K25" i="98"/>
  <c r="K31" i="99" s="1"/>
  <c r="Q25" i="98"/>
  <c r="Q31" i="99" s="1"/>
  <c r="L24" i="21"/>
  <c r="L25" i="21" s="1"/>
  <c r="L28" i="21" s="1"/>
  <c r="H25" i="34"/>
  <c r="I25" i="34"/>
  <c r="G25" i="118"/>
  <c r="K25" i="118"/>
  <c r="L14" i="118"/>
  <c r="M25" i="118"/>
  <c r="O24" i="118"/>
  <c r="D25" i="69"/>
  <c r="D31" i="69" s="1"/>
  <c r="G25" i="69"/>
  <c r="G31" i="69" s="1"/>
  <c r="J25" i="69"/>
  <c r="J31" i="69" s="1"/>
  <c r="M25" i="69"/>
  <c r="M31" i="69" s="1"/>
  <c r="P25" i="69"/>
  <c r="P31" i="69" s="1"/>
  <c r="N106" i="92"/>
  <c r="N7" i="92" s="1"/>
  <c r="L106" i="92"/>
  <c r="L7" i="92" s="1"/>
  <c r="H185" i="92"/>
  <c r="H17" i="92" s="1"/>
  <c r="F132" i="92"/>
  <c r="F8" i="92" s="1"/>
  <c r="J132" i="92"/>
  <c r="J8" i="92" s="1"/>
  <c r="R132" i="92"/>
  <c r="R8" i="92" s="1"/>
  <c r="F213" i="92"/>
  <c r="AB35" i="92"/>
  <c r="AE35" i="92" s="1"/>
  <c r="AB36" i="92"/>
  <c r="AE36" i="92" s="1"/>
  <c r="R52" i="62"/>
  <c r="O160" i="62"/>
  <c r="R187" i="62"/>
  <c r="R197" i="62"/>
  <c r="R89" i="62"/>
  <c r="O44" i="40"/>
  <c r="O54" i="40"/>
  <c r="I54" i="40"/>
  <c r="F44" i="40"/>
  <c r="F54" i="40"/>
  <c r="L44" i="40"/>
  <c r="L55" i="40" s="1"/>
  <c r="R44" i="40"/>
  <c r="R54" i="40"/>
  <c r="H25" i="38"/>
  <c r="L24" i="96"/>
  <c r="I24" i="96"/>
  <c r="R24" i="96"/>
  <c r="O24" i="96"/>
  <c r="D25" i="96"/>
  <c r="D29" i="99" s="1"/>
  <c r="D33" i="99" s="1"/>
  <c r="P25" i="96"/>
  <c r="P29" i="99" s="1"/>
  <c r="J25" i="111"/>
  <c r="C51" i="111"/>
  <c r="H51" i="111"/>
  <c r="G51" i="111"/>
  <c r="I76" i="111"/>
  <c r="I66" i="111"/>
  <c r="F24" i="86"/>
  <c r="F25" i="86" s="1"/>
  <c r="C25" i="86"/>
  <c r="H25" i="86"/>
  <c r="N25" i="86"/>
  <c r="F14" i="108"/>
  <c r="F24" i="108"/>
  <c r="R24" i="108"/>
  <c r="L24" i="108"/>
  <c r="L25" i="108" s="1"/>
  <c r="F14" i="89"/>
  <c r="O24" i="79"/>
  <c r="N25" i="25"/>
  <c r="H25" i="25"/>
  <c r="C25" i="25"/>
  <c r="L24" i="106"/>
  <c r="F158" i="92"/>
  <c r="F16" i="92" s="1"/>
  <c r="P52" i="92"/>
  <c r="P5" i="92" s="1"/>
  <c r="D79" i="92"/>
  <c r="D6" i="92" s="1"/>
  <c r="D9" i="92" s="1"/>
  <c r="G132" i="92"/>
  <c r="G8" i="92" s="1"/>
  <c r="O132" i="92"/>
  <c r="O8" i="92" s="1"/>
  <c r="K185" i="92"/>
  <c r="K17" i="92" s="1"/>
  <c r="O185" i="92"/>
  <c r="O17" i="92" s="1"/>
  <c r="O18" i="92" s="1"/>
  <c r="K213" i="92"/>
  <c r="M31" i="62"/>
  <c r="N198" i="62"/>
  <c r="N8" i="62" s="1"/>
  <c r="J198" i="62"/>
  <c r="J8" i="62" s="1"/>
  <c r="I197" i="62"/>
  <c r="H198" i="62"/>
  <c r="H8" i="62" s="1"/>
  <c r="E198" i="62"/>
  <c r="E8" i="62" s="1"/>
  <c r="M144" i="62"/>
  <c r="M7" i="62" s="1"/>
  <c r="H144" i="62"/>
  <c r="H7" i="62" s="1"/>
  <c r="M90" i="62"/>
  <c r="M6" i="62" s="1"/>
  <c r="H30" i="62"/>
  <c r="J90" i="62"/>
  <c r="J6" i="62" s="1"/>
  <c r="I31" i="62"/>
  <c r="K31" i="62"/>
  <c r="G90" i="62"/>
  <c r="G6" i="62" s="1"/>
  <c r="K30" i="62"/>
  <c r="P63" i="62"/>
  <c r="P5" i="62" s="1"/>
  <c r="N63" i="62"/>
  <c r="N5" i="62" s="1"/>
  <c r="J63" i="62"/>
  <c r="J5" i="62" s="1"/>
  <c r="D31" i="62"/>
  <c r="I52" i="62"/>
  <c r="G63" i="62"/>
  <c r="G5" i="62" s="1"/>
  <c r="D83" i="40"/>
  <c r="J17" i="40" s="1"/>
  <c r="N167" i="40"/>
  <c r="Q8" i="40" s="1"/>
  <c r="I166" i="40"/>
  <c r="G167" i="40"/>
  <c r="M8" i="40" s="1"/>
  <c r="E167" i="40"/>
  <c r="K8" i="40" s="1"/>
  <c r="R156" i="40"/>
  <c r="Q167" i="40"/>
  <c r="E8" i="40" s="1"/>
  <c r="O100" i="40"/>
  <c r="H111" i="40"/>
  <c r="E111" i="40"/>
  <c r="K7" i="40" s="1"/>
  <c r="K111" i="40"/>
  <c r="H16" i="40" s="1"/>
  <c r="R100" i="40"/>
  <c r="Q111" i="40"/>
  <c r="E16" i="40" s="1"/>
  <c r="N139" i="40"/>
  <c r="Q6" i="40" s="1"/>
  <c r="I51" i="111"/>
  <c r="L14" i="79"/>
  <c r="O14" i="79"/>
  <c r="U14" i="79"/>
  <c r="U25" i="79" s="1"/>
  <c r="U30" i="80" s="1"/>
  <c r="R14" i="79"/>
  <c r="D25" i="19"/>
  <c r="L14" i="99"/>
  <c r="L24" i="99"/>
  <c r="H25" i="99"/>
  <c r="H32" i="99" s="1"/>
  <c r="H33" i="99" s="1"/>
  <c r="N25" i="99"/>
  <c r="N32" i="99" s="1"/>
  <c r="N33" i="99" s="1"/>
  <c r="I14" i="87"/>
  <c r="L14" i="87"/>
  <c r="H25" i="87"/>
  <c r="D25" i="108"/>
  <c r="J25" i="108"/>
  <c r="P25" i="108"/>
  <c r="G25" i="90"/>
  <c r="G30" i="90" s="1"/>
  <c r="F24" i="90"/>
  <c r="C25" i="90"/>
  <c r="C30" i="90" s="1"/>
  <c r="H25" i="90"/>
  <c r="H30" i="90" s="1"/>
  <c r="H25" i="89"/>
  <c r="H29" i="90" s="1"/>
  <c r="J25" i="113"/>
  <c r="J31" i="113" s="1"/>
  <c r="J32" i="113" s="1"/>
  <c r="L24" i="25"/>
  <c r="L25" i="25" s="1"/>
  <c r="G25" i="25"/>
  <c r="O24" i="110"/>
  <c r="H25" i="110"/>
  <c r="N25" i="110"/>
  <c r="N25" i="58"/>
  <c r="H25" i="100"/>
  <c r="N25" i="100"/>
  <c r="L185" i="92"/>
  <c r="L17" i="92" s="1"/>
  <c r="L18" i="92" s="1"/>
  <c r="F52" i="92"/>
  <c r="G52" i="92"/>
  <c r="G5" i="92" s="1"/>
  <c r="Q79" i="92"/>
  <c r="Q6" i="92" s="1"/>
  <c r="C106" i="92"/>
  <c r="M158" i="92"/>
  <c r="M16" i="92" s="1"/>
  <c r="M18" i="92" s="1"/>
  <c r="H158" i="92"/>
  <c r="H16" i="92" s="1"/>
  <c r="N158" i="92"/>
  <c r="N16" i="92" s="1"/>
  <c r="N18" i="92" s="1"/>
  <c r="C79" i="92"/>
  <c r="E213" i="92"/>
  <c r="I213" i="92"/>
  <c r="J213" i="92"/>
  <c r="C198" i="62"/>
  <c r="C90" i="62"/>
  <c r="P30" i="62"/>
  <c r="G171" i="62"/>
  <c r="G17" i="62" s="1"/>
  <c r="E171" i="62"/>
  <c r="E17" i="62" s="1"/>
  <c r="O197" i="62"/>
  <c r="O30" i="62"/>
  <c r="D144" i="62"/>
  <c r="P90" i="62"/>
  <c r="P6" i="62" s="1"/>
  <c r="F24" i="38"/>
  <c r="D25" i="37"/>
  <c r="I25" i="19"/>
  <c r="E51" i="111"/>
  <c r="C25" i="108"/>
  <c r="D25" i="89"/>
  <c r="D29" i="90" s="1"/>
  <c r="D31" i="90" s="1"/>
  <c r="I24" i="80"/>
  <c r="L14" i="80"/>
  <c r="O24" i="80"/>
  <c r="O25" i="80" s="1"/>
  <c r="O31" i="80" s="1"/>
  <c r="R14" i="80"/>
  <c r="I14" i="113"/>
  <c r="I25" i="113" s="1"/>
  <c r="I31" i="113" s="1"/>
  <c r="E25" i="113"/>
  <c r="E31" i="113" s="1"/>
  <c r="E32" i="113" s="1"/>
  <c r="C25" i="113"/>
  <c r="O14" i="106"/>
  <c r="R24" i="106"/>
  <c r="N25" i="106"/>
  <c r="G25" i="110"/>
  <c r="D25" i="110"/>
  <c r="J25" i="110"/>
  <c r="Q25" i="110"/>
  <c r="E25" i="58"/>
  <c r="H25" i="58"/>
  <c r="C25" i="58"/>
  <c r="E25" i="101"/>
  <c r="I24" i="120"/>
  <c r="E25" i="72"/>
  <c r="E57" i="72" s="1"/>
  <c r="C25" i="101"/>
  <c r="O14" i="100"/>
  <c r="L14" i="128"/>
  <c r="F14" i="22"/>
  <c r="J25" i="47"/>
  <c r="F14" i="74"/>
  <c r="F24" i="74"/>
  <c r="I24" i="74"/>
  <c r="L14" i="74"/>
  <c r="O14" i="74"/>
  <c r="I25" i="75"/>
  <c r="I30" i="76" s="1"/>
  <c r="N25" i="75"/>
  <c r="N30" i="76" s="1"/>
  <c r="R24" i="76"/>
  <c r="K25" i="29"/>
  <c r="H25" i="66"/>
  <c r="H30" i="66" s="1"/>
  <c r="H31" i="66" s="1"/>
  <c r="I24" i="66"/>
  <c r="E25" i="66"/>
  <c r="E30" i="66" s="1"/>
  <c r="E31" i="66" s="1"/>
  <c r="F14" i="66"/>
  <c r="G25" i="12"/>
  <c r="F25" i="11"/>
  <c r="J25" i="58"/>
  <c r="D25" i="58"/>
  <c r="L14" i="58"/>
  <c r="L14" i="103"/>
  <c r="F14" i="103"/>
  <c r="I24" i="103"/>
  <c r="I14" i="102"/>
  <c r="F14" i="102"/>
  <c r="L14" i="102"/>
  <c r="I24" i="102"/>
  <c r="H25" i="102"/>
  <c r="F14" i="100"/>
  <c r="R14" i="100"/>
  <c r="F24" i="100"/>
  <c r="R24" i="100"/>
  <c r="C25" i="81"/>
  <c r="I14" i="128"/>
  <c r="D25" i="128"/>
  <c r="J25" i="128"/>
  <c r="E25" i="74"/>
  <c r="H25" i="74"/>
  <c r="K25" i="31"/>
  <c r="C25" i="31"/>
  <c r="R24" i="31"/>
  <c r="P25" i="31"/>
  <c r="R14" i="31"/>
  <c r="E25" i="42"/>
  <c r="D25" i="75"/>
  <c r="D30" i="76" s="1"/>
  <c r="J25" i="75"/>
  <c r="J30" i="76" s="1"/>
  <c r="J54" i="46"/>
  <c r="J61" i="46" s="1"/>
  <c r="K25" i="76"/>
  <c r="K31" i="76" s="1"/>
  <c r="K32" i="76" s="1"/>
  <c r="J25" i="76"/>
  <c r="J31" i="76" s="1"/>
  <c r="R14" i="76"/>
  <c r="F26" i="121"/>
  <c r="F52" i="121"/>
  <c r="D63" i="121"/>
  <c r="P63" i="121"/>
  <c r="E25" i="95"/>
  <c r="F14" i="105"/>
  <c r="P25" i="29"/>
  <c r="N25" i="29"/>
  <c r="J25" i="29"/>
  <c r="L44" i="122"/>
  <c r="R70" i="122"/>
  <c r="C25" i="66"/>
  <c r="C30" i="66" s="1"/>
  <c r="E25" i="12"/>
  <c r="L25" i="13"/>
  <c r="F25" i="13"/>
  <c r="L25" i="10"/>
  <c r="F25" i="10"/>
  <c r="K25" i="10"/>
  <c r="H25" i="10"/>
  <c r="E25" i="10"/>
  <c r="L14" i="22"/>
  <c r="I14" i="68"/>
  <c r="I14" i="39"/>
  <c r="O24" i="31"/>
  <c r="Q25" i="125"/>
  <c r="P32" i="76"/>
  <c r="L26" i="46"/>
  <c r="L60" i="46" s="1"/>
  <c r="F24" i="49"/>
  <c r="I14" i="49"/>
  <c r="I25" i="11"/>
  <c r="Q25" i="103"/>
  <c r="F14" i="101"/>
  <c r="R14" i="101"/>
  <c r="R24" i="101"/>
  <c r="Q25" i="72"/>
  <c r="Q57" i="72" s="1"/>
  <c r="C52" i="72"/>
  <c r="C58" i="72" s="1"/>
  <c r="R41" i="72"/>
  <c r="P25" i="72"/>
  <c r="P57" i="72" s="1"/>
  <c r="P59" i="72" s="1"/>
  <c r="D52" i="72"/>
  <c r="D58" i="72" s="1"/>
  <c r="G52" i="72"/>
  <c r="G58" i="72" s="1"/>
  <c r="G59" i="72" s="1"/>
  <c r="H52" i="72"/>
  <c r="H58" i="72" s="1"/>
  <c r="K52" i="72"/>
  <c r="K58" i="72" s="1"/>
  <c r="R51" i="72"/>
  <c r="R52" i="72" s="1"/>
  <c r="R58" i="72" s="1"/>
  <c r="T25" i="22"/>
  <c r="N25" i="22"/>
  <c r="R24" i="22"/>
  <c r="R25" i="22" s="1"/>
  <c r="J25" i="22"/>
  <c r="R14" i="50"/>
  <c r="C25" i="50"/>
  <c r="C32" i="50" s="1"/>
  <c r="D25" i="50"/>
  <c r="D32" i="50" s="1"/>
  <c r="M25" i="68"/>
  <c r="G25" i="68"/>
  <c r="H25" i="47"/>
  <c r="J25" i="74"/>
  <c r="L14" i="27"/>
  <c r="K25" i="36"/>
  <c r="L24" i="125"/>
  <c r="G25" i="125"/>
  <c r="M25" i="125"/>
  <c r="F24" i="75"/>
  <c r="Q54" i="46"/>
  <c r="Q61" i="46" s="1"/>
  <c r="Q62" i="46" s="1"/>
  <c r="M54" i="46"/>
  <c r="M61" i="46" s="1"/>
  <c r="R54" i="46"/>
  <c r="R61" i="46" s="1"/>
  <c r="R62" i="46" s="1"/>
  <c r="O26" i="46"/>
  <c r="O60" i="46" s="1"/>
  <c r="H25" i="76"/>
  <c r="H31" i="76" s="1"/>
  <c r="Q25" i="76"/>
  <c r="Q31" i="76" s="1"/>
  <c r="C25" i="95"/>
  <c r="H25" i="95"/>
  <c r="N25" i="95"/>
  <c r="R25" i="29"/>
  <c r="N25" i="66"/>
  <c r="N30" i="66" s="1"/>
  <c r="D25" i="66"/>
  <c r="D30" i="66" s="1"/>
  <c r="D31" i="66" s="1"/>
  <c r="G25" i="66"/>
  <c r="G30" i="66" s="1"/>
  <c r="G31" i="66" s="1"/>
  <c r="H25" i="12"/>
  <c r="M25" i="12"/>
  <c r="F25" i="12"/>
  <c r="G25" i="11"/>
  <c r="H25" i="11"/>
  <c r="E25" i="11"/>
  <c r="C32" i="52"/>
  <c r="J25" i="59"/>
  <c r="L24" i="59"/>
  <c r="O14" i="59"/>
  <c r="I24" i="59"/>
  <c r="R24" i="56"/>
  <c r="L24" i="56"/>
  <c r="O24" i="56"/>
  <c r="F24" i="56"/>
  <c r="L129" i="114"/>
  <c r="M155" i="114"/>
  <c r="J25" i="56"/>
  <c r="J29" i="57" s="1"/>
  <c r="J31" i="57" s="1"/>
  <c r="M25" i="65"/>
  <c r="F24" i="65"/>
  <c r="O24" i="65"/>
  <c r="O25" i="65" s="1"/>
  <c r="C25" i="65"/>
  <c r="Q25" i="59"/>
  <c r="T25" i="56"/>
  <c r="T29" i="57" s="1"/>
  <c r="P25" i="56"/>
  <c r="P29" i="57" s="1"/>
  <c r="L14" i="56"/>
  <c r="R14" i="56"/>
  <c r="R24" i="57"/>
  <c r="R25" i="57" s="1"/>
  <c r="R30" i="57" s="1"/>
  <c r="F144" i="114"/>
  <c r="J25" i="60"/>
  <c r="J30" i="60" s="1"/>
  <c r="J31" i="60" s="1"/>
  <c r="L24" i="65"/>
  <c r="F24" i="60"/>
  <c r="F25" i="60" s="1"/>
  <c r="F30" i="60" s="1"/>
  <c r="F31" i="60" s="1"/>
  <c r="R24" i="59"/>
  <c r="R25" i="59" s="1"/>
  <c r="I24" i="56"/>
  <c r="M74" i="114"/>
  <c r="D129" i="114"/>
  <c r="F290" i="114"/>
  <c r="F306" i="114"/>
  <c r="I25" i="24"/>
  <c r="I27" i="24" s="1"/>
  <c r="T25" i="53"/>
  <c r="D25" i="53"/>
  <c r="F14" i="78"/>
  <c r="J25" i="78"/>
  <c r="L24" i="78"/>
  <c r="L25" i="78" s="1"/>
  <c r="U25" i="16"/>
  <c r="L25" i="16"/>
  <c r="C25" i="16"/>
  <c r="L24" i="129"/>
  <c r="R53" i="45"/>
  <c r="H54" i="45"/>
  <c r="D32" i="69"/>
  <c r="F14" i="70"/>
  <c r="F24" i="35"/>
  <c r="O14" i="35"/>
  <c r="F14" i="112"/>
  <c r="R14" i="112"/>
  <c r="R25" i="112" s="1"/>
  <c r="R30" i="113" s="1"/>
  <c r="O14" i="112"/>
  <c r="F24" i="112"/>
  <c r="O24" i="112"/>
  <c r="O25" i="112" s="1"/>
  <c r="O30" i="113" s="1"/>
  <c r="G25" i="112"/>
  <c r="G30" i="113" s="1"/>
  <c r="G32" i="113" s="1"/>
  <c r="M25" i="112"/>
  <c r="M30" i="113" s="1"/>
  <c r="M32" i="113" s="1"/>
  <c r="L25" i="20"/>
  <c r="L28" i="20" s="1"/>
  <c r="M25" i="98"/>
  <c r="M31" i="99" s="1"/>
  <c r="M33" i="99" s="1"/>
  <c r="F14" i="21"/>
  <c r="O14" i="21"/>
  <c r="O25" i="21" s="1"/>
  <c r="O28" i="21" s="1"/>
  <c r="N25" i="33"/>
  <c r="Q25" i="69"/>
  <c r="Q31" i="69" s="1"/>
  <c r="R14" i="69"/>
  <c r="G7" i="62"/>
  <c r="G16" i="62"/>
  <c r="F133" i="62"/>
  <c r="F143" i="62"/>
  <c r="R79" i="62"/>
  <c r="R90" i="62" s="1"/>
  <c r="R6" i="62" s="1"/>
  <c r="O82" i="40"/>
  <c r="L166" i="40"/>
  <c r="R166" i="40"/>
  <c r="O110" i="40"/>
  <c r="I100" i="40"/>
  <c r="I110" i="40"/>
  <c r="F110" i="40"/>
  <c r="L100" i="40"/>
  <c r="L110" i="40"/>
  <c r="R110" i="40"/>
  <c r="O128" i="40"/>
  <c r="O138" i="40"/>
  <c r="I25" i="53"/>
  <c r="F24" i="129"/>
  <c r="I14" i="129"/>
  <c r="L14" i="129"/>
  <c r="O24" i="129"/>
  <c r="R24" i="129"/>
  <c r="F14" i="71"/>
  <c r="F25" i="71" s="1"/>
  <c r="F30" i="69" s="1"/>
  <c r="Q25" i="71"/>
  <c r="Q30" i="69" s="1"/>
  <c r="R14" i="71"/>
  <c r="O24" i="35"/>
  <c r="L14" i="35"/>
  <c r="C25" i="112"/>
  <c r="F24" i="20"/>
  <c r="F25" i="20" s="1"/>
  <c r="F28" i="20" s="1"/>
  <c r="I14" i="20"/>
  <c r="I25" i="91"/>
  <c r="R24" i="69"/>
  <c r="G106" i="92"/>
  <c r="G7" i="92" s="1"/>
  <c r="G185" i="92"/>
  <c r="G17" i="92" s="1"/>
  <c r="L187" i="62"/>
  <c r="L198" i="62" s="1"/>
  <c r="L8" i="62" s="1"/>
  <c r="I187" i="62"/>
  <c r="I198" i="62" s="1"/>
  <c r="I8" i="62" s="1"/>
  <c r="F187" i="62"/>
  <c r="R133" i="62"/>
  <c r="O31" i="62"/>
  <c r="R143" i="62"/>
  <c r="O143" i="62"/>
  <c r="N7" i="62"/>
  <c r="N16" i="62"/>
  <c r="L133" i="62"/>
  <c r="E144" i="62"/>
  <c r="O89" i="62"/>
  <c r="L79" i="62"/>
  <c r="L90" i="62" s="1"/>
  <c r="L6" i="62" s="1"/>
  <c r="I79" i="62"/>
  <c r="I89" i="62"/>
  <c r="F79" i="62"/>
  <c r="F89" i="62"/>
  <c r="R62" i="62"/>
  <c r="R63" i="62" s="1"/>
  <c r="R5" i="62" s="1"/>
  <c r="O62" i="62"/>
  <c r="O63" i="62" s="1"/>
  <c r="O5" i="62" s="1"/>
  <c r="L52" i="62"/>
  <c r="L62" i="62"/>
  <c r="I62" i="62"/>
  <c r="I63" i="62" s="1"/>
  <c r="I5" i="62" s="1"/>
  <c r="F30" i="62"/>
  <c r="F62" i="62"/>
  <c r="M291" i="114"/>
  <c r="F280" i="114"/>
  <c r="I306" i="114"/>
  <c r="M25" i="60"/>
  <c r="M30" i="60" s="1"/>
  <c r="M31" i="60" s="1"/>
  <c r="O24" i="60"/>
  <c r="R24" i="60"/>
  <c r="R25" i="60" s="1"/>
  <c r="R30" i="60" s="1"/>
  <c r="R31" i="60" s="1"/>
  <c r="H25" i="60"/>
  <c r="H30" i="60" s="1"/>
  <c r="H31" i="60" s="1"/>
  <c r="L14" i="83"/>
  <c r="L25" i="83" s="1"/>
  <c r="L31" i="83" s="1"/>
  <c r="L32" i="83" s="1"/>
  <c r="H25" i="15"/>
  <c r="F14" i="129"/>
  <c r="R14" i="129"/>
  <c r="I24" i="71"/>
  <c r="L14" i="71"/>
  <c r="L24" i="71"/>
  <c r="O24" i="97"/>
  <c r="Q25" i="97"/>
  <c r="Q30" i="99" s="1"/>
  <c r="L24" i="98"/>
  <c r="D25" i="34"/>
  <c r="F14" i="69"/>
  <c r="F25" i="69" s="1"/>
  <c r="F31" i="69" s="1"/>
  <c r="L14" i="69"/>
  <c r="O14" i="69"/>
  <c r="N52" i="92"/>
  <c r="N213" i="92"/>
  <c r="AB28" i="92"/>
  <c r="AB29" i="92"/>
  <c r="H16" i="62"/>
  <c r="H18" i="62" s="1"/>
  <c r="R106" i="62"/>
  <c r="L106" i="62"/>
  <c r="I160" i="62"/>
  <c r="R32" i="62"/>
  <c r="C32" i="62" s="1"/>
  <c r="O187" i="62"/>
  <c r="U30" i="62"/>
  <c r="P144" i="62"/>
  <c r="O133" i="62"/>
  <c r="L143" i="62"/>
  <c r="I133" i="62"/>
  <c r="I143" i="62"/>
  <c r="O79" i="62"/>
  <c r="O290" i="114"/>
  <c r="O291" i="114" s="1"/>
  <c r="I280" i="114"/>
  <c r="I291" i="114" s="1"/>
  <c r="M25" i="24"/>
  <c r="G25" i="24"/>
  <c r="F24" i="24"/>
  <c r="K25" i="53"/>
  <c r="I24" i="78"/>
  <c r="O14" i="82"/>
  <c r="C25" i="129"/>
  <c r="O24" i="61"/>
  <c r="O25" i="61" s="1"/>
  <c r="U24" i="61"/>
  <c r="U25" i="61" s="1"/>
  <c r="I24" i="61"/>
  <c r="I24" i="70"/>
  <c r="I25" i="70" s="1"/>
  <c r="I29" i="69" s="1"/>
  <c r="L14" i="70"/>
  <c r="L24" i="70"/>
  <c r="R14" i="70"/>
  <c r="L14" i="112"/>
  <c r="L25" i="97"/>
  <c r="L30" i="99" s="1"/>
  <c r="L24" i="118"/>
  <c r="L25" i="118" s="1"/>
  <c r="R14" i="118"/>
  <c r="R24" i="118"/>
  <c r="K18" i="92"/>
  <c r="I106" i="62"/>
  <c r="R160" i="62"/>
  <c r="Q31" i="62"/>
  <c r="R170" i="62"/>
  <c r="O170" i="62"/>
  <c r="L160" i="62"/>
  <c r="I170" i="62"/>
  <c r="F160" i="62"/>
  <c r="F171" i="62" s="1"/>
  <c r="F17" i="62" s="1"/>
  <c r="Q18" i="40"/>
  <c r="I128" i="40"/>
  <c r="I138" i="40"/>
  <c r="F128" i="40"/>
  <c r="F138" i="40"/>
  <c r="L128" i="40"/>
  <c r="L139" i="40" s="1"/>
  <c r="R128" i="40"/>
  <c r="R138" i="40"/>
  <c r="F24" i="37"/>
  <c r="L24" i="37"/>
  <c r="J25" i="96"/>
  <c r="J29" i="99" s="1"/>
  <c r="L14" i="98"/>
  <c r="R24" i="98"/>
  <c r="O24" i="98"/>
  <c r="O25" i="91"/>
  <c r="C25" i="91"/>
  <c r="C25" i="118"/>
  <c r="E25" i="118"/>
  <c r="I14" i="118"/>
  <c r="I24" i="118"/>
  <c r="I14" i="69"/>
  <c r="L24" i="69"/>
  <c r="L79" i="92"/>
  <c r="L6" i="92" s="1"/>
  <c r="R158" i="92"/>
  <c r="R16" i="92" s="1"/>
  <c r="I52" i="92"/>
  <c r="I5" i="92" s="1"/>
  <c r="H106" i="92"/>
  <c r="H7" i="92" s="1"/>
  <c r="C158" i="92"/>
  <c r="H132" i="92"/>
  <c r="H8" i="92" s="1"/>
  <c r="J144" i="62"/>
  <c r="C139" i="40"/>
  <c r="C83" i="40"/>
  <c r="O72" i="40"/>
  <c r="M83" i="40"/>
  <c r="P17" i="40" s="1"/>
  <c r="I72" i="40"/>
  <c r="I82" i="40"/>
  <c r="F72" i="40"/>
  <c r="F82" i="40"/>
  <c r="L72" i="40"/>
  <c r="L82" i="40"/>
  <c r="J83" i="40"/>
  <c r="G17" i="40" s="1"/>
  <c r="R72" i="40"/>
  <c r="R82" i="40"/>
  <c r="Q83" i="40"/>
  <c r="E17" i="40" s="1"/>
  <c r="O156" i="40"/>
  <c r="O166" i="40"/>
  <c r="I156" i="40"/>
  <c r="I167" i="40" s="1"/>
  <c r="F156" i="40"/>
  <c r="F166" i="40"/>
  <c r="D167" i="40"/>
  <c r="J8" i="40" s="1"/>
  <c r="L156" i="40"/>
  <c r="K167" i="40"/>
  <c r="H8" i="40" s="1"/>
  <c r="I14" i="96"/>
  <c r="I25" i="96" s="1"/>
  <c r="I29" i="99" s="1"/>
  <c r="F14" i="96"/>
  <c r="F25" i="96" s="1"/>
  <c r="F29" i="99" s="1"/>
  <c r="R14" i="96"/>
  <c r="O14" i="96"/>
  <c r="F14" i="99"/>
  <c r="R14" i="99"/>
  <c r="E25" i="99"/>
  <c r="E32" i="99" s="1"/>
  <c r="E33" i="99" s="1"/>
  <c r="Q25" i="99"/>
  <c r="Q32" i="99" s="1"/>
  <c r="O24" i="99"/>
  <c r="J25" i="99"/>
  <c r="J32" i="99" s="1"/>
  <c r="L25" i="111"/>
  <c r="L51" i="111"/>
  <c r="D77" i="111"/>
  <c r="F76" i="111"/>
  <c r="O66" i="111"/>
  <c r="O77" i="111" s="1"/>
  <c r="C25" i="71"/>
  <c r="N25" i="71"/>
  <c r="N30" i="69" s="1"/>
  <c r="L24" i="112"/>
  <c r="L25" i="112" s="1"/>
  <c r="L30" i="113" s="1"/>
  <c r="K25" i="20"/>
  <c r="M25" i="20"/>
  <c r="O14" i="20"/>
  <c r="O25" i="20" s="1"/>
  <c r="O28" i="20" s="1"/>
  <c r="I24" i="97"/>
  <c r="I25" i="97" s="1"/>
  <c r="I30" i="99" s="1"/>
  <c r="F14" i="98"/>
  <c r="F25" i="98" s="1"/>
  <c r="F31" i="99" s="1"/>
  <c r="R14" i="98"/>
  <c r="O14" i="98"/>
  <c r="L14" i="91"/>
  <c r="L25" i="91" s="1"/>
  <c r="F14" i="118"/>
  <c r="F24" i="118"/>
  <c r="I24" i="69"/>
  <c r="AB34" i="92"/>
  <c r="AD34" i="92" s="1"/>
  <c r="R79" i="92"/>
  <c r="R6" i="92" s="1"/>
  <c r="E52" i="92"/>
  <c r="P106" i="92"/>
  <c r="P7" i="92" s="1"/>
  <c r="I106" i="92"/>
  <c r="I7" i="92" s="1"/>
  <c r="M106" i="92"/>
  <c r="M7" i="92" s="1"/>
  <c r="M9" i="92" s="1"/>
  <c r="D158" i="92"/>
  <c r="D16" i="92" s="1"/>
  <c r="D18" i="92" s="1"/>
  <c r="Q158" i="92"/>
  <c r="Q16" i="92" s="1"/>
  <c r="Q18" i="92" s="1"/>
  <c r="P185" i="92"/>
  <c r="P17" i="92" s="1"/>
  <c r="P18" i="92" s="1"/>
  <c r="N132" i="92"/>
  <c r="N8" i="92" s="1"/>
  <c r="I132" i="92"/>
  <c r="I8" i="92" s="1"/>
  <c r="P132" i="92"/>
  <c r="P8" i="92" s="1"/>
  <c r="M213" i="92"/>
  <c r="G213" i="92"/>
  <c r="L213" i="92"/>
  <c r="L170" i="62"/>
  <c r="P16" i="40"/>
  <c r="E25" i="37"/>
  <c r="I14" i="99"/>
  <c r="F24" i="99"/>
  <c r="R24" i="99"/>
  <c r="R25" i="99" s="1"/>
  <c r="R32" i="99" s="1"/>
  <c r="M51" i="111"/>
  <c r="E77" i="111"/>
  <c r="R14" i="108"/>
  <c r="O14" i="108"/>
  <c r="M25" i="71"/>
  <c r="M30" i="69" s="1"/>
  <c r="K25" i="35"/>
  <c r="C25" i="35"/>
  <c r="F14" i="35"/>
  <c r="K25" i="112"/>
  <c r="K30" i="113" s="1"/>
  <c r="J25" i="20"/>
  <c r="O14" i="97"/>
  <c r="O25" i="97" s="1"/>
  <c r="O30" i="99" s="1"/>
  <c r="K25" i="97"/>
  <c r="K30" i="99" s="1"/>
  <c r="K33" i="99" s="1"/>
  <c r="F24" i="97"/>
  <c r="I14" i="98"/>
  <c r="E25" i="21"/>
  <c r="C71" i="48"/>
  <c r="F25" i="34"/>
  <c r="O106" i="92"/>
  <c r="O7" i="92" s="1"/>
  <c r="M52" i="92"/>
  <c r="J79" i="92"/>
  <c r="J6" i="92" s="1"/>
  <c r="J9" i="92" s="1"/>
  <c r="G79" i="92"/>
  <c r="G6" i="92" s="1"/>
  <c r="P79" i="92"/>
  <c r="P6" i="92" s="1"/>
  <c r="G158" i="92"/>
  <c r="G16" i="92" s="1"/>
  <c r="K132" i="92"/>
  <c r="K8" i="92" s="1"/>
  <c r="K9" i="92" s="1"/>
  <c r="Q132" i="92"/>
  <c r="Q8" i="92" s="1"/>
  <c r="AE43" i="92"/>
  <c r="F106" i="62"/>
  <c r="O106" i="62"/>
  <c r="J167" i="40"/>
  <c r="G8" i="40" s="1"/>
  <c r="L24" i="38"/>
  <c r="I24" i="38"/>
  <c r="K25" i="38"/>
  <c r="E25" i="38"/>
  <c r="F14" i="38"/>
  <c r="L14" i="38"/>
  <c r="I14" i="38"/>
  <c r="C25" i="37"/>
  <c r="I14" i="37"/>
  <c r="F14" i="37"/>
  <c r="L14" i="96"/>
  <c r="G25" i="99"/>
  <c r="G32" i="99" s="1"/>
  <c r="H32" i="80"/>
  <c r="O25" i="79"/>
  <c r="O30" i="80" s="1"/>
  <c r="Q25" i="108"/>
  <c r="Q32" i="80"/>
  <c r="J32" i="80"/>
  <c r="F24" i="80"/>
  <c r="I14" i="80"/>
  <c r="I25" i="80" s="1"/>
  <c r="I31" i="80" s="1"/>
  <c r="K32" i="80"/>
  <c r="I25" i="79"/>
  <c r="I30" i="80" s="1"/>
  <c r="K25" i="25"/>
  <c r="L14" i="106"/>
  <c r="L25" i="106" s="1"/>
  <c r="I14" i="106"/>
  <c r="R14" i="106"/>
  <c r="I24" i="106"/>
  <c r="I24" i="58"/>
  <c r="L24" i="103"/>
  <c r="H25" i="103"/>
  <c r="N25" i="103"/>
  <c r="L24" i="102"/>
  <c r="L25" i="102" s="1"/>
  <c r="R24" i="102"/>
  <c r="P25" i="102"/>
  <c r="I14" i="101"/>
  <c r="F24" i="101"/>
  <c r="H25" i="101"/>
  <c r="N25" i="101"/>
  <c r="G25" i="120"/>
  <c r="L14" i="81"/>
  <c r="L25" i="81" s="1"/>
  <c r="I25" i="81"/>
  <c r="F14" i="128"/>
  <c r="N25" i="72"/>
  <c r="N57" i="72" s="1"/>
  <c r="D59" i="72"/>
  <c r="F24" i="111"/>
  <c r="G25" i="111"/>
  <c r="M25" i="111"/>
  <c r="L66" i="111"/>
  <c r="L77" i="111" s="1"/>
  <c r="G25" i="86"/>
  <c r="M25" i="86"/>
  <c r="H25" i="113"/>
  <c r="H31" i="113" s="1"/>
  <c r="H32" i="113" s="1"/>
  <c r="O24" i="25"/>
  <c r="O24" i="106"/>
  <c r="O25" i="106" s="1"/>
  <c r="D25" i="106"/>
  <c r="J25" i="106"/>
  <c r="L24" i="110"/>
  <c r="L25" i="110" s="1"/>
  <c r="I24" i="110"/>
  <c r="F24" i="58"/>
  <c r="F25" i="58" s="1"/>
  <c r="R14" i="103"/>
  <c r="O24" i="103"/>
  <c r="D25" i="103"/>
  <c r="O14" i="102"/>
  <c r="K25" i="102"/>
  <c r="Q25" i="102"/>
  <c r="L14" i="101"/>
  <c r="L24" i="101"/>
  <c r="I24" i="101"/>
  <c r="D25" i="101"/>
  <c r="L14" i="100"/>
  <c r="L24" i="100"/>
  <c r="I24" i="100"/>
  <c r="D25" i="100"/>
  <c r="J25" i="100"/>
  <c r="P25" i="100"/>
  <c r="D25" i="87"/>
  <c r="L24" i="87"/>
  <c r="F24" i="87"/>
  <c r="I24" i="87"/>
  <c r="I25" i="87" s="1"/>
  <c r="G25" i="87"/>
  <c r="F14" i="111"/>
  <c r="E25" i="111"/>
  <c r="K25" i="111"/>
  <c r="K51" i="111"/>
  <c r="I24" i="108"/>
  <c r="H25" i="108"/>
  <c r="F24" i="89"/>
  <c r="C25" i="89"/>
  <c r="C29" i="90" s="1"/>
  <c r="C31" i="90" s="1"/>
  <c r="I14" i="89"/>
  <c r="I24" i="89"/>
  <c r="C25" i="79"/>
  <c r="E25" i="79"/>
  <c r="E30" i="80" s="1"/>
  <c r="E32" i="80" s="1"/>
  <c r="F14" i="79"/>
  <c r="F24" i="79"/>
  <c r="G25" i="79"/>
  <c r="G30" i="80" s="1"/>
  <c r="L14" i="113"/>
  <c r="L25" i="113" s="1"/>
  <c r="L31" i="113" s="1"/>
  <c r="R14" i="113"/>
  <c r="R25" i="113" s="1"/>
  <c r="R31" i="113" s="1"/>
  <c r="Q25" i="113"/>
  <c r="Q31" i="113" s="1"/>
  <c r="M25" i="106"/>
  <c r="F24" i="106"/>
  <c r="R24" i="110"/>
  <c r="R25" i="110" s="1"/>
  <c r="O14" i="103"/>
  <c r="G25" i="103"/>
  <c r="M25" i="103"/>
  <c r="F24" i="103"/>
  <c r="F25" i="103" s="1"/>
  <c r="R24" i="103"/>
  <c r="R14" i="102"/>
  <c r="F24" i="102"/>
  <c r="F25" i="102" s="1"/>
  <c r="O24" i="102"/>
  <c r="O24" i="100"/>
  <c r="O25" i="100" s="1"/>
  <c r="E25" i="100"/>
  <c r="C33" i="50"/>
  <c r="I14" i="108"/>
  <c r="O24" i="108"/>
  <c r="O14" i="113"/>
  <c r="O25" i="113" s="1"/>
  <c r="O31" i="113" s="1"/>
  <c r="F14" i="113"/>
  <c r="F25" i="113" s="1"/>
  <c r="F31" i="113" s="1"/>
  <c r="O14" i="25"/>
  <c r="O25" i="58"/>
  <c r="L24" i="58"/>
  <c r="C25" i="102"/>
  <c r="L14" i="120"/>
  <c r="L25" i="120" s="1"/>
  <c r="R24" i="72"/>
  <c r="F51" i="72"/>
  <c r="O51" i="72"/>
  <c r="I14" i="120"/>
  <c r="R14" i="120"/>
  <c r="C25" i="120"/>
  <c r="H25" i="120"/>
  <c r="K25" i="81"/>
  <c r="C25" i="128"/>
  <c r="M59" i="72"/>
  <c r="C25" i="72"/>
  <c r="C57" i="72" s="1"/>
  <c r="I14" i="72"/>
  <c r="F41" i="72"/>
  <c r="I24" i="50"/>
  <c r="L14" i="50"/>
  <c r="O14" i="68"/>
  <c r="L14" i="47"/>
  <c r="L25" i="47" s="1"/>
  <c r="G25" i="27"/>
  <c r="G25" i="36"/>
  <c r="I14" i="125"/>
  <c r="R14" i="125"/>
  <c r="O14" i="125"/>
  <c r="L14" i="125"/>
  <c r="L25" i="125" s="1"/>
  <c r="I24" i="125"/>
  <c r="I25" i="125" s="1"/>
  <c r="F24" i="125"/>
  <c r="R24" i="125"/>
  <c r="O24" i="125"/>
  <c r="L24" i="75"/>
  <c r="R14" i="75"/>
  <c r="L25" i="95"/>
  <c r="C25" i="105"/>
  <c r="H25" i="105"/>
  <c r="N25" i="105"/>
  <c r="J25" i="28"/>
  <c r="O14" i="101"/>
  <c r="O24" i="101"/>
  <c r="C25" i="100"/>
  <c r="G25" i="100"/>
  <c r="M25" i="100"/>
  <c r="O25" i="81"/>
  <c r="G25" i="81"/>
  <c r="I24" i="128"/>
  <c r="I25" i="128" s="1"/>
  <c r="L24" i="128"/>
  <c r="E25" i="128"/>
  <c r="K25" i="128"/>
  <c r="J25" i="72"/>
  <c r="J57" i="72" s="1"/>
  <c r="F24" i="72"/>
  <c r="K25" i="72"/>
  <c r="K57" i="72" s="1"/>
  <c r="L14" i="72"/>
  <c r="O14" i="72"/>
  <c r="F14" i="72"/>
  <c r="L51" i="72"/>
  <c r="L52" i="72" s="1"/>
  <c r="L58" i="72" s="1"/>
  <c r="H25" i="72"/>
  <c r="H57" i="72" s="1"/>
  <c r="H59" i="72" s="1"/>
  <c r="E52" i="72"/>
  <c r="E58" i="72" s="1"/>
  <c r="E59" i="72" s="1"/>
  <c r="J52" i="72"/>
  <c r="J58" i="72" s="1"/>
  <c r="N52" i="72"/>
  <c r="N58" i="72" s="1"/>
  <c r="Q52" i="72"/>
  <c r="Q58" i="72" s="1"/>
  <c r="M25" i="22"/>
  <c r="D25" i="22"/>
  <c r="O14" i="22"/>
  <c r="N25" i="50"/>
  <c r="N32" i="50" s="1"/>
  <c r="O24" i="68"/>
  <c r="L14" i="68"/>
  <c r="N25" i="47"/>
  <c r="D25" i="47"/>
  <c r="I24" i="47"/>
  <c r="N25" i="74"/>
  <c r="H25" i="27"/>
  <c r="C25" i="27"/>
  <c r="K25" i="27"/>
  <c r="E25" i="27"/>
  <c r="G25" i="31"/>
  <c r="E25" i="31"/>
  <c r="F14" i="31"/>
  <c r="M25" i="36"/>
  <c r="N54" i="46"/>
  <c r="N61" i="46" s="1"/>
  <c r="F14" i="104"/>
  <c r="S25" i="29"/>
  <c r="L24" i="49"/>
  <c r="P25" i="49"/>
  <c r="P31" i="50" s="1"/>
  <c r="P33" i="50" s="1"/>
  <c r="F25" i="81"/>
  <c r="I24" i="72"/>
  <c r="L24" i="72"/>
  <c r="P25" i="22"/>
  <c r="L24" i="22"/>
  <c r="L25" i="22" s="1"/>
  <c r="M25" i="50"/>
  <c r="M32" i="50" s="1"/>
  <c r="C25" i="68"/>
  <c r="I24" i="68"/>
  <c r="O14" i="39"/>
  <c r="O25" i="39" s="1"/>
  <c r="C25" i="47"/>
  <c r="K25" i="74"/>
  <c r="D25" i="31"/>
  <c r="L24" i="31"/>
  <c r="M25" i="31"/>
  <c r="H25" i="31"/>
  <c r="F24" i="42"/>
  <c r="F25" i="105"/>
  <c r="E25" i="104"/>
  <c r="Q25" i="104"/>
  <c r="F14" i="68"/>
  <c r="C25" i="36"/>
  <c r="H37" i="121"/>
  <c r="N37" i="121"/>
  <c r="E89" i="121"/>
  <c r="K89" i="121"/>
  <c r="Q89" i="121"/>
  <c r="D25" i="29"/>
  <c r="D45" i="122"/>
  <c r="J45" i="122"/>
  <c r="P45" i="122"/>
  <c r="D71" i="122"/>
  <c r="J71" i="122"/>
  <c r="P71" i="122"/>
  <c r="G97" i="122"/>
  <c r="M97" i="122"/>
  <c r="D54" i="46"/>
  <c r="D61" i="46" s="1"/>
  <c r="D62" i="46" s="1"/>
  <c r="O54" i="46"/>
  <c r="O61" i="46" s="1"/>
  <c r="F14" i="76"/>
  <c r="I24" i="76"/>
  <c r="I25" i="76" s="1"/>
  <c r="I31" i="76" s="1"/>
  <c r="R24" i="105"/>
  <c r="G25" i="105"/>
  <c r="M25" i="105"/>
  <c r="L14" i="104"/>
  <c r="O14" i="104"/>
  <c r="P25" i="104"/>
  <c r="I34" i="122"/>
  <c r="R34" i="122"/>
  <c r="O34" i="122"/>
  <c r="L34" i="122"/>
  <c r="L45" i="122" s="1"/>
  <c r="I44" i="122"/>
  <c r="F44" i="122"/>
  <c r="R44" i="122"/>
  <c r="O44" i="122"/>
  <c r="I60" i="122"/>
  <c r="F60" i="122"/>
  <c r="R60" i="122"/>
  <c r="O60" i="122"/>
  <c r="L60" i="122"/>
  <c r="I70" i="122"/>
  <c r="F70" i="122"/>
  <c r="O70" i="122"/>
  <c r="L70" i="122"/>
  <c r="I86" i="122"/>
  <c r="F86" i="122"/>
  <c r="R86" i="122"/>
  <c r="R97" i="122" s="1"/>
  <c r="O86" i="122"/>
  <c r="L86" i="122"/>
  <c r="O96" i="122"/>
  <c r="L96" i="122"/>
  <c r="I96" i="122"/>
  <c r="F96" i="122"/>
  <c r="G54" i="46"/>
  <c r="G61" i="46" s="1"/>
  <c r="C54" i="46"/>
  <c r="G26" i="46"/>
  <c r="G60" i="46" s="1"/>
  <c r="N26" i="46"/>
  <c r="N60" i="46" s="1"/>
  <c r="J26" i="46"/>
  <c r="J60" i="46" s="1"/>
  <c r="J62" i="46" s="1"/>
  <c r="E25" i="76"/>
  <c r="E31" i="76" s="1"/>
  <c r="E32" i="76" s="1"/>
  <c r="O62" i="121"/>
  <c r="L62" i="121"/>
  <c r="I62" i="121"/>
  <c r="F62" i="121"/>
  <c r="F63" i="121" s="1"/>
  <c r="R62" i="121"/>
  <c r="E63" i="121"/>
  <c r="F88" i="121"/>
  <c r="R88" i="121"/>
  <c r="O88" i="121"/>
  <c r="O89" i="121" s="1"/>
  <c r="L88" i="121"/>
  <c r="L89" i="121" s="1"/>
  <c r="I88" i="121"/>
  <c r="C37" i="121"/>
  <c r="R78" i="121"/>
  <c r="F14" i="95"/>
  <c r="F25" i="95" s="1"/>
  <c r="K25" i="95"/>
  <c r="G25" i="95"/>
  <c r="M25" i="95"/>
  <c r="M25" i="104"/>
  <c r="T25" i="28"/>
  <c r="U25" i="29"/>
  <c r="L25" i="29"/>
  <c r="O25" i="13"/>
  <c r="I25" i="13"/>
  <c r="R24" i="75"/>
  <c r="R25" i="75" s="1"/>
  <c r="R30" i="76" s="1"/>
  <c r="L54" i="46"/>
  <c r="L61" i="46" s="1"/>
  <c r="H54" i="46"/>
  <c r="H61" i="46" s="1"/>
  <c r="H62" i="46" s="1"/>
  <c r="E54" i="46"/>
  <c r="E61" i="46" s="1"/>
  <c r="E62" i="46" s="1"/>
  <c r="L25" i="76"/>
  <c r="L31" i="76" s="1"/>
  <c r="L26" i="121"/>
  <c r="I26" i="121"/>
  <c r="O26" i="121"/>
  <c r="O36" i="121"/>
  <c r="L36" i="121"/>
  <c r="I36" i="121"/>
  <c r="I37" i="121" s="1"/>
  <c r="F36" i="121"/>
  <c r="R36" i="121"/>
  <c r="O52" i="121"/>
  <c r="L52" i="121"/>
  <c r="I52" i="121"/>
  <c r="R52" i="121"/>
  <c r="O14" i="105"/>
  <c r="L14" i="105"/>
  <c r="I14" i="105"/>
  <c r="R14" i="105"/>
  <c r="I14" i="104"/>
  <c r="I24" i="104"/>
  <c r="F24" i="104"/>
  <c r="R24" i="104"/>
  <c r="O24" i="104"/>
  <c r="O25" i="104" s="1"/>
  <c r="L24" i="104"/>
  <c r="L25" i="104" s="1"/>
  <c r="C25" i="104"/>
  <c r="F34" i="122"/>
  <c r="G25" i="49"/>
  <c r="G31" i="50" s="1"/>
  <c r="Q25" i="49"/>
  <c r="Q31" i="50" s="1"/>
  <c r="M25" i="49"/>
  <c r="M31" i="50" s="1"/>
  <c r="D25" i="49"/>
  <c r="D31" i="50" s="1"/>
  <c r="D33" i="50" s="1"/>
  <c r="J25" i="12"/>
  <c r="D25" i="12"/>
  <c r="N25" i="12"/>
  <c r="M25" i="11"/>
  <c r="J25" i="11"/>
  <c r="D25" i="11"/>
  <c r="M25" i="13"/>
  <c r="R67" i="130"/>
  <c r="F67" i="130"/>
  <c r="O67" i="130"/>
  <c r="L67" i="130"/>
  <c r="H35" i="130"/>
  <c r="G35" i="130"/>
  <c r="K35" i="130"/>
  <c r="J35" i="130"/>
  <c r="N35" i="130"/>
  <c r="M35" i="130"/>
  <c r="Q35" i="130"/>
  <c r="P35" i="130"/>
  <c r="E35" i="130"/>
  <c r="D35" i="130"/>
  <c r="C35" i="130"/>
  <c r="O34" i="130"/>
  <c r="I34" i="130"/>
  <c r="L34" i="130"/>
  <c r="F34" i="130"/>
  <c r="R34" i="130"/>
  <c r="I24" i="130"/>
  <c r="L24" i="130"/>
  <c r="O24" i="130"/>
  <c r="F24" i="130"/>
  <c r="R24" i="130"/>
  <c r="F25" i="78"/>
  <c r="I25" i="129"/>
  <c r="O25" i="59"/>
  <c r="M31" i="57"/>
  <c r="I25" i="78"/>
  <c r="F25" i="83"/>
  <c r="F54" i="45"/>
  <c r="C29" i="57"/>
  <c r="C31" i="57" s="1"/>
  <c r="M32" i="69"/>
  <c r="K32" i="69"/>
  <c r="O14" i="70"/>
  <c r="P25" i="70"/>
  <c r="P29" i="69" s="1"/>
  <c r="G25" i="71"/>
  <c r="G30" i="69" s="1"/>
  <c r="G32" i="69" s="1"/>
  <c r="O14" i="71"/>
  <c r="C29" i="66"/>
  <c r="C31" i="66" s="1"/>
  <c r="C29" i="69"/>
  <c r="C32" i="69" s="1"/>
  <c r="O24" i="71"/>
  <c r="C25" i="70"/>
  <c r="F24" i="70"/>
  <c r="O24" i="70"/>
  <c r="Q25" i="70"/>
  <c r="Q29" i="69" s="1"/>
  <c r="E32" i="69"/>
  <c r="R24" i="70"/>
  <c r="R25" i="70" s="1"/>
  <c r="R29" i="69" s="1"/>
  <c r="I24" i="35"/>
  <c r="F25" i="88"/>
  <c r="N30" i="62"/>
  <c r="O51" i="111"/>
  <c r="F25" i="90"/>
  <c r="F30" i="90" s="1"/>
  <c r="H18" i="40"/>
  <c r="O25" i="25"/>
  <c r="Q7" i="40"/>
  <c r="H7" i="40"/>
  <c r="H9" i="40" s="1"/>
  <c r="H12" i="40" s="1"/>
  <c r="I12" i="40" s="1"/>
  <c r="I24" i="25"/>
  <c r="I25" i="25" s="1"/>
  <c r="C25" i="106"/>
  <c r="F24" i="25"/>
  <c r="F25" i="25" s="1"/>
  <c r="O14" i="110"/>
  <c r="F14" i="106"/>
  <c r="F25" i="106" s="1"/>
  <c r="I51" i="72"/>
  <c r="I24" i="22"/>
  <c r="U14" i="22"/>
  <c r="R24" i="50"/>
  <c r="F24" i="50"/>
  <c r="L24" i="50"/>
  <c r="O24" i="50"/>
  <c r="I14" i="50"/>
  <c r="O14" i="50"/>
  <c r="L24" i="68"/>
  <c r="F24" i="68"/>
  <c r="F25" i="68" s="1"/>
  <c r="O24" i="36"/>
  <c r="O14" i="36"/>
  <c r="O24" i="72"/>
  <c r="R14" i="72"/>
  <c r="I41" i="72"/>
  <c r="O41" i="72"/>
  <c r="O24" i="22"/>
  <c r="U24" i="22"/>
  <c r="U25" i="22" s="1"/>
  <c r="F24" i="22"/>
  <c r="F25" i="22" s="1"/>
  <c r="L24" i="39"/>
  <c r="I24" i="39"/>
  <c r="F24" i="39"/>
  <c r="F25" i="39" s="1"/>
  <c r="L14" i="39"/>
  <c r="I14" i="47"/>
  <c r="O14" i="47"/>
  <c r="O25" i="47" s="1"/>
  <c r="F14" i="47"/>
  <c r="F14" i="27"/>
  <c r="I14" i="27"/>
  <c r="C25" i="125"/>
  <c r="H25" i="125"/>
  <c r="N25" i="125"/>
  <c r="I14" i="22"/>
  <c r="Q25" i="50"/>
  <c r="Q32" i="50" s="1"/>
  <c r="H25" i="50"/>
  <c r="H32" i="50" s="1"/>
  <c r="F14" i="50"/>
  <c r="J25" i="68"/>
  <c r="D25" i="68"/>
  <c r="K62" i="46"/>
  <c r="K63" i="121"/>
  <c r="Q63" i="121"/>
  <c r="G89" i="121"/>
  <c r="M89" i="121"/>
  <c r="D25" i="125"/>
  <c r="J25" i="125"/>
  <c r="I24" i="42"/>
  <c r="F14" i="42"/>
  <c r="L14" i="42"/>
  <c r="I14" i="31"/>
  <c r="I25" i="31" s="1"/>
  <c r="L14" i="31"/>
  <c r="O14" i="31"/>
  <c r="O25" i="31" s="1"/>
  <c r="L24" i="42"/>
  <c r="I14" i="42"/>
  <c r="F25" i="75"/>
  <c r="F30" i="76" s="1"/>
  <c r="I14" i="74"/>
  <c r="L24" i="74"/>
  <c r="O24" i="74"/>
  <c r="O25" i="74" s="1"/>
  <c r="L24" i="27"/>
  <c r="L25" i="27" s="1"/>
  <c r="I24" i="27"/>
  <c r="F24" i="27"/>
  <c r="F24" i="31"/>
  <c r="F24" i="36"/>
  <c r="F14" i="36"/>
  <c r="F14" i="125"/>
  <c r="M25" i="75"/>
  <c r="M30" i="76" s="1"/>
  <c r="M32" i="76" s="1"/>
  <c r="I62" i="46"/>
  <c r="C25" i="76"/>
  <c r="C31" i="76" s="1"/>
  <c r="E37" i="121"/>
  <c r="K37" i="121"/>
  <c r="Q37" i="121"/>
  <c r="I45" i="122"/>
  <c r="C45" i="122"/>
  <c r="H45" i="122"/>
  <c r="N45" i="122"/>
  <c r="L71" i="122"/>
  <c r="C71" i="122"/>
  <c r="H71" i="122"/>
  <c r="N71" i="122"/>
  <c r="O97" i="122"/>
  <c r="E97" i="122"/>
  <c r="Q97" i="122"/>
  <c r="R24" i="49"/>
  <c r="I24" i="49"/>
  <c r="I25" i="49" s="1"/>
  <c r="I31" i="50" s="1"/>
  <c r="O24" i="49"/>
  <c r="O14" i="49"/>
  <c r="R14" i="49"/>
  <c r="F14" i="49"/>
  <c r="F25" i="49" s="1"/>
  <c r="F31" i="50" s="1"/>
  <c r="L14" i="49"/>
  <c r="L25" i="49" s="1"/>
  <c r="N25" i="76"/>
  <c r="N31" i="76" s="1"/>
  <c r="I25" i="95"/>
  <c r="L24" i="105"/>
  <c r="F24" i="76"/>
  <c r="R26" i="121"/>
  <c r="O24" i="105"/>
  <c r="R14" i="104"/>
  <c r="L24" i="66"/>
  <c r="L14" i="66"/>
  <c r="O14" i="66"/>
  <c r="O25" i="66" s="1"/>
  <c r="O30" i="66" s="1"/>
  <c r="O31" i="66" s="1"/>
  <c r="I14" i="66"/>
  <c r="R25" i="69" l="1"/>
  <c r="R31" i="69" s="1"/>
  <c r="O25" i="35"/>
  <c r="F25" i="112"/>
  <c r="F30" i="113" s="1"/>
  <c r="I25" i="102"/>
  <c r="F25" i="74"/>
  <c r="F25" i="108"/>
  <c r="F55" i="40"/>
  <c r="AE37" i="92"/>
  <c r="P33" i="99"/>
  <c r="O198" i="62"/>
  <c r="O8" i="62" s="1"/>
  <c r="O32" i="113"/>
  <c r="F25" i="97"/>
  <c r="F30" i="99" s="1"/>
  <c r="I25" i="65"/>
  <c r="O25" i="105"/>
  <c r="F25" i="76"/>
  <c r="F31" i="76" s="1"/>
  <c r="O25" i="22"/>
  <c r="I25" i="50"/>
  <c r="I32" i="50" s="1"/>
  <c r="O45" i="122"/>
  <c r="O62" i="46"/>
  <c r="C59" i="72"/>
  <c r="O25" i="108"/>
  <c r="G18" i="92"/>
  <c r="R25" i="96"/>
  <c r="R29" i="99" s="1"/>
  <c r="O25" i="69"/>
  <c r="O31" i="69" s="1"/>
  <c r="R25" i="53"/>
  <c r="I25" i="82"/>
  <c r="O25" i="57"/>
  <c r="O30" i="57" s="1"/>
  <c r="R181" i="114"/>
  <c r="L25" i="88"/>
  <c r="F103" i="114"/>
  <c r="R74" i="114"/>
  <c r="I181" i="114"/>
  <c r="I25" i="60"/>
  <c r="I30" i="60" s="1"/>
  <c r="I31" i="60" s="1"/>
  <c r="I25" i="111"/>
  <c r="O25" i="78"/>
  <c r="I25" i="112"/>
  <c r="I30" i="113" s="1"/>
  <c r="F129" i="114"/>
  <c r="F18" i="92"/>
  <c r="I25" i="83"/>
  <c r="I31" i="83" s="1"/>
  <c r="I32" i="83" s="1"/>
  <c r="I25" i="90"/>
  <c r="I30" i="90" s="1"/>
  <c r="T32" i="80"/>
  <c r="J18" i="92"/>
  <c r="M33" i="50"/>
  <c r="I25" i="68"/>
  <c r="L25" i="87"/>
  <c r="F25" i="38"/>
  <c r="O9" i="92"/>
  <c r="I25" i="98"/>
  <c r="I31" i="99" s="1"/>
  <c r="I25" i="99"/>
  <c r="I32" i="99" s="1"/>
  <c r="L25" i="98"/>
  <c r="L31" i="99" s="1"/>
  <c r="O25" i="60"/>
  <c r="O30" i="60" s="1"/>
  <c r="O31" i="60" s="1"/>
  <c r="N18" i="62"/>
  <c r="L25" i="35"/>
  <c r="K16" i="40"/>
  <c r="K18" i="40" s="1"/>
  <c r="F25" i="66"/>
  <c r="F30" i="66" s="1"/>
  <c r="F31" i="66" s="1"/>
  <c r="Q33" i="99"/>
  <c r="F25" i="21"/>
  <c r="F28" i="21" s="1"/>
  <c r="G31" i="57"/>
  <c r="F25" i="82"/>
  <c r="L25" i="60"/>
  <c r="L30" i="60" s="1"/>
  <c r="L31" i="60" s="1"/>
  <c r="G33" i="99"/>
  <c r="J18" i="40"/>
  <c r="M16" i="62"/>
  <c r="Q32" i="69"/>
  <c r="I32" i="76"/>
  <c r="L25" i="128"/>
  <c r="R83" i="40"/>
  <c r="I83" i="40"/>
  <c r="O17" i="40" s="1"/>
  <c r="O25" i="82"/>
  <c r="D7" i="40"/>
  <c r="D9" i="40" s="1"/>
  <c r="R54" i="45"/>
  <c r="R25" i="106"/>
  <c r="Q9" i="92"/>
  <c r="L25" i="79"/>
  <c r="L30" i="80" s="1"/>
  <c r="R103" i="114"/>
  <c r="Q31" i="57"/>
  <c r="L265" i="114"/>
  <c r="O25" i="75"/>
  <c r="O30" i="76" s="1"/>
  <c r="O32" i="76" s="1"/>
  <c r="K18" i="62"/>
  <c r="L210" i="114"/>
  <c r="R26" i="45"/>
  <c r="R25" i="72"/>
  <c r="R57" i="72" s="1"/>
  <c r="R59" i="72" s="1"/>
  <c r="R25" i="125"/>
  <c r="L25" i="58"/>
  <c r="F25" i="128"/>
  <c r="L25" i="96"/>
  <c r="L29" i="99" s="1"/>
  <c r="F198" i="62"/>
  <c r="F8" i="62" s="1"/>
  <c r="I25" i="56"/>
  <c r="I29" i="57" s="1"/>
  <c r="R25" i="56"/>
  <c r="R29" i="57" s="1"/>
  <c r="R31" i="57" s="1"/>
  <c r="D32" i="76"/>
  <c r="G31" i="90"/>
  <c r="O25" i="83"/>
  <c r="O31" i="83" s="1"/>
  <c r="O32" i="83" s="1"/>
  <c r="L74" i="114"/>
  <c r="M18" i="40"/>
  <c r="F25" i="31"/>
  <c r="F25" i="47"/>
  <c r="F25" i="104"/>
  <c r="Q59" i="72"/>
  <c r="L25" i="72"/>
  <c r="L57" i="72" s="1"/>
  <c r="L59" i="72" s="1"/>
  <c r="R25" i="120"/>
  <c r="I25" i="100"/>
  <c r="F25" i="80"/>
  <c r="F31" i="80" s="1"/>
  <c r="L171" i="62"/>
  <c r="L17" i="62" s="1"/>
  <c r="F77" i="111"/>
  <c r="O171" i="62"/>
  <c r="O17" i="62" s="1"/>
  <c r="I25" i="71"/>
  <c r="I30" i="69" s="1"/>
  <c r="F63" i="62"/>
  <c r="F5" i="62" s="1"/>
  <c r="G18" i="62"/>
  <c r="F25" i="56"/>
  <c r="F29" i="57" s="1"/>
  <c r="F31" i="57" s="1"/>
  <c r="I25" i="59"/>
  <c r="R25" i="101"/>
  <c r="H18" i="92"/>
  <c r="H31" i="90"/>
  <c r="R25" i="79"/>
  <c r="R30" i="80" s="1"/>
  <c r="M9" i="62"/>
  <c r="H9" i="62"/>
  <c r="E9" i="92"/>
  <c r="O74" i="114"/>
  <c r="Q7" i="62"/>
  <c r="L25" i="74"/>
  <c r="G32" i="80"/>
  <c r="G9" i="40"/>
  <c r="K32" i="113"/>
  <c r="P31" i="57"/>
  <c r="O25" i="56"/>
  <c r="O29" i="57" s="1"/>
  <c r="O31" i="57" s="1"/>
  <c r="H32" i="76"/>
  <c r="I55" i="40"/>
  <c r="L25" i="24"/>
  <c r="L27" i="24" s="1"/>
  <c r="G16" i="40"/>
  <c r="G18" i="40" s="1"/>
  <c r="I103" i="114"/>
  <c r="R265" i="114"/>
  <c r="H33" i="50"/>
  <c r="O25" i="72"/>
  <c r="O57" i="72" s="1"/>
  <c r="E7" i="40"/>
  <c r="E9" i="40" s="1"/>
  <c r="E12" i="40" s="1"/>
  <c r="F12" i="40" s="1"/>
  <c r="F25" i="70"/>
  <c r="F29" i="69" s="1"/>
  <c r="I25" i="47"/>
  <c r="O52" i="72"/>
  <c r="O58" i="72" s="1"/>
  <c r="O59" i="72" s="1"/>
  <c r="M18" i="62"/>
  <c r="G33" i="50"/>
  <c r="L62" i="46"/>
  <c r="I25" i="72"/>
  <c r="I57" i="72" s="1"/>
  <c r="Q32" i="113"/>
  <c r="F25" i="87"/>
  <c r="J7" i="40"/>
  <c r="J9" i="40" s="1"/>
  <c r="N9" i="92"/>
  <c r="O25" i="96"/>
  <c r="O29" i="99" s="1"/>
  <c r="E18" i="40"/>
  <c r="L25" i="70"/>
  <c r="L29" i="69" s="1"/>
  <c r="F291" i="114"/>
  <c r="R25" i="71"/>
  <c r="R30" i="69" s="1"/>
  <c r="R32" i="69" s="1"/>
  <c r="I25" i="103"/>
  <c r="U25" i="53"/>
  <c r="G32" i="76"/>
  <c r="I74" i="114"/>
  <c r="R236" i="114"/>
  <c r="O37" i="121"/>
  <c r="F25" i="79"/>
  <c r="F30" i="80" s="1"/>
  <c r="F25" i="111"/>
  <c r="F25" i="99"/>
  <c r="F32" i="99" s="1"/>
  <c r="L83" i="40"/>
  <c r="I25" i="118"/>
  <c r="F139" i="40"/>
  <c r="J23" i="40" s="1"/>
  <c r="R55" i="40"/>
  <c r="F5" i="40" s="1"/>
  <c r="I25" i="27"/>
  <c r="L25" i="42"/>
  <c r="L37" i="121"/>
  <c r="I97" i="122"/>
  <c r="R25" i="103"/>
  <c r="L25" i="99"/>
  <c r="L32" i="99" s="1"/>
  <c r="R198" i="62"/>
  <c r="R8" i="62" s="1"/>
  <c r="R171" i="62"/>
  <c r="R17" i="62" s="1"/>
  <c r="I25" i="88"/>
  <c r="O167" i="40"/>
  <c r="R8" i="40" s="1"/>
  <c r="O25" i="118"/>
  <c r="F25" i="27"/>
  <c r="I25" i="104"/>
  <c r="F71" i="122"/>
  <c r="R45" i="122"/>
  <c r="R25" i="102"/>
  <c r="L25" i="100"/>
  <c r="F25" i="118"/>
  <c r="F167" i="40"/>
  <c r="J26" i="40" s="1"/>
  <c r="N9" i="62"/>
  <c r="R25" i="108"/>
  <c r="R18" i="92"/>
  <c r="O129" i="114"/>
  <c r="L155" i="114"/>
  <c r="F236" i="114"/>
  <c r="M9" i="40"/>
  <c r="O32" i="80"/>
  <c r="U25" i="80"/>
  <c r="U31" i="80" s="1"/>
  <c r="U32" i="80" s="1"/>
  <c r="F25" i="120"/>
  <c r="O25" i="103"/>
  <c r="L25" i="56"/>
  <c r="L29" i="57" s="1"/>
  <c r="R25" i="76"/>
  <c r="R31" i="76" s="1"/>
  <c r="R32" i="76" s="1"/>
  <c r="F25" i="100"/>
  <c r="K9" i="40"/>
  <c r="K12" i="40" s="1"/>
  <c r="L12" i="40" s="1"/>
  <c r="H32" i="69"/>
  <c r="D31" i="57"/>
  <c r="U25" i="57"/>
  <c r="U30" i="57" s="1"/>
  <c r="R291" i="114"/>
  <c r="F9" i="92"/>
  <c r="Q9" i="62"/>
  <c r="O236" i="114"/>
  <c r="L236" i="114"/>
  <c r="D22" i="40"/>
  <c r="R37" i="121"/>
  <c r="I25" i="35"/>
  <c r="P32" i="69"/>
  <c r="K59" i="72"/>
  <c r="R9" i="92"/>
  <c r="I25" i="20"/>
  <c r="I28" i="20" s="1"/>
  <c r="F111" i="40"/>
  <c r="R25" i="80"/>
  <c r="R31" i="80" s="1"/>
  <c r="F25" i="42"/>
  <c r="F32" i="69"/>
  <c r="O71" i="122"/>
  <c r="L25" i="59"/>
  <c r="I25" i="66"/>
  <c r="I30" i="66" s="1"/>
  <c r="I31" i="66" s="1"/>
  <c r="F25" i="125"/>
  <c r="I25" i="39"/>
  <c r="K7" i="62"/>
  <c r="K9" i="62" s="1"/>
  <c r="C30" i="62"/>
  <c r="F89" i="121"/>
  <c r="O25" i="68"/>
  <c r="L25" i="103"/>
  <c r="L25" i="37"/>
  <c r="F25" i="24"/>
  <c r="F27" i="24" s="1"/>
  <c r="O25" i="129"/>
  <c r="L25" i="65"/>
  <c r="L25" i="80"/>
  <c r="L31" i="80" s="1"/>
  <c r="L25" i="57"/>
  <c r="L30" i="57" s="1"/>
  <c r="O25" i="99"/>
  <c r="O32" i="99" s="1"/>
  <c r="I171" i="62"/>
  <c r="I17" i="62" s="1"/>
  <c r="I25" i="61"/>
  <c r="I25" i="74"/>
  <c r="F25" i="101"/>
  <c r="I25" i="58"/>
  <c r="L9" i="92"/>
  <c r="R111" i="40"/>
  <c r="F7" i="40" s="1"/>
  <c r="O111" i="40"/>
  <c r="G9" i="62"/>
  <c r="Q9" i="40"/>
  <c r="Q12" i="40" s="1"/>
  <c r="R12" i="40" s="1"/>
  <c r="L25" i="105"/>
  <c r="I71" i="122"/>
  <c r="R25" i="50"/>
  <c r="R32" i="50" s="1"/>
  <c r="O25" i="110"/>
  <c r="L25" i="75"/>
  <c r="L30" i="76" s="1"/>
  <c r="L32" i="76" s="1"/>
  <c r="I25" i="120"/>
  <c r="I25" i="89"/>
  <c r="I29" i="90" s="1"/>
  <c r="I31" i="90" s="1"/>
  <c r="L25" i="101"/>
  <c r="I25" i="110"/>
  <c r="I25" i="37"/>
  <c r="L111" i="40"/>
  <c r="I16" i="40" s="1"/>
  <c r="R167" i="40"/>
  <c r="F155" i="114"/>
  <c r="U25" i="56"/>
  <c r="U29" i="57" s="1"/>
  <c r="U31" i="57" s="1"/>
  <c r="U25" i="60"/>
  <c r="U30" i="60" s="1"/>
  <c r="U31" i="60" s="1"/>
  <c r="I32" i="113"/>
  <c r="C31" i="62"/>
  <c r="R144" i="62"/>
  <c r="R7" i="62" s="1"/>
  <c r="F25" i="65"/>
  <c r="Q32" i="76"/>
  <c r="R25" i="104"/>
  <c r="I25" i="105"/>
  <c r="F37" i="121"/>
  <c r="I89" i="121"/>
  <c r="R71" i="122"/>
  <c r="F25" i="89"/>
  <c r="F29" i="90" s="1"/>
  <c r="F31" i="90" s="1"/>
  <c r="N32" i="69"/>
  <c r="O25" i="101"/>
  <c r="I25" i="101"/>
  <c r="I25" i="106"/>
  <c r="F25" i="53"/>
  <c r="I129" i="114"/>
  <c r="I25" i="69"/>
  <c r="I31" i="69" s="1"/>
  <c r="J33" i="99"/>
  <c r="I31" i="57"/>
  <c r="R25" i="100"/>
  <c r="I155" i="114"/>
  <c r="F83" i="40"/>
  <c r="L17" i="40" s="1"/>
  <c r="P18" i="40"/>
  <c r="L63" i="62"/>
  <c r="L5" i="62" s="1"/>
  <c r="F90" i="62"/>
  <c r="F6" i="62" s="1"/>
  <c r="I111" i="40"/>
  <c r="O7" i="40" s="1"/>
  <c r="I77" i="111"/>
  <c r="C30" i="76"/>
  <c r="C32" i="76" s="1"/>
  <c r="C30" i="80"/>
  <c r="C32" i="80" s="1"/>
  <c r="C30" i="83"/>
  <c r="C32" i="83" s="1"/>
  <c r="I25" i="38"/>
  <c r="F25" i="59"/>
  <c r="O25" i="120"/>
  <c r="R129" i="114"/>
  <c r="I5" i="40"/>
  <c r="G22" i="40"/>
  <c r="Q33" i="50"/>
  <c r="L25" i="39"/>
  <c r="O25" i="71"/>
  <c r="O30" i="69" s="1"/>
  <c r="R89" i="121"/>
  <c r="L97" i="122"/>
  <c r="O25" i="102"/>
  <c r="P9" i="92"/>
  <c r="H9" i="92"/>
  <c r="L144" i="62"/>
  <c r="L16" i="62" s="1"/>
  <c r="L18" i="62" s="1"/>
  <c r="O139" i="40"/>
  <c r="U25" i="59"/>
  <c r="O25" i="70"/>
  <c r="O29" i="69" s="1"/>
  <c r="I32" i="80"/>
  <c r="G9" i="92"/>
  <c r="L25" i="69"/>
  <c r="L31" i="69" s="1"/>
  <c r="I139" i="40"/>
  <c r="I90" i="62"/>
  <c r="I6" i="62" s="1"/>
  <c r="J32" i="76"/>
  <c r="D16" i="62"/>
  <c r="D18" i="62" s="1"/>
  <c r="D7" i="62"/>
  <c r="D9" i="62" s="1"/>
  <c r="O5" i="40"/>
  <c r="M22" i="40"/>
  <c r="N16" i="40"/>
  <c r="N18" i="40" s="1"/>
  <c r="N7" i="40"/>
  <c r="N9" i="40" s="1"/>
  <c r="N12" i="40" s="1"/>
  <c r="O12" i="40" s="1"/>
  <c r="O55" i="40"/>
  <c r="R25" i="61"/>
  <c r="L25" i="31"/>
  <c r="L25" i="68"/>
  <c r="L25" i="50"/>
  <c r="L32" i="50" s="1"/>
  <c r="L33" i="50" s="1"/>
  <c r="J59" i="72"/>
  <c r="R32" i="113"/>
  <c r="R25" i="31"/>
  <c r="O25" i="53"/>
  <c r="J32" i="69"/>
  <c r="O8" i="40"/>
  <c r="M26" i="40"/>
  <c r="I33" i="99"/>
  <c r="G23" i="40"/>
  <c r="I6" i="40"/>
  <c r="I63" i="121"/>
  <c r="R25" i="105"/>
  <c r="L25" i="38"/>
  <c r="L5" i="40"/>
  <c r="J22" i="40"/>
  <c r="L7" i="62"/>
  <c r="L167" i="40"/>
  <c r="F25" i="35"/>
  <c r="O25" i="49"/>
  <c r="O25" i="36"/>
  <c r="L63" i="121"/>
  <c r="F97" i="122"/>
  <c r="F45" i="122"/>
  <c r="O25" i="125"/>
  <c r="F52" i="72"/>
  <c r="F58" i="72" s="1"/>
  <c r="I25" i="108"/>
  <c r="R139" i="40"/>
  <c r="L25" i="71"/>
  <c r="L30" i="69" s="1"/>
  <c r="O90" i="62"/>
  <c r="O6" i="62" s="1"/>
  <c r="F16" i="40"/>
  <c r="O83" i="40"/>
  <c r="O25" i="50"/>
  <c r="O32" i="50" s="1"/>
  <c r="O33" i="50" s="1"/>
  <c r="R63" i="121"/>
  <c r="O63" i="121"/>
  <c r="G62" i="46"/>
  <c r="F25" i="72"/>
  <c r="F57" i="72" s="1"/>
  <c r="J16" i="62"/>
  <c r="J18" i="62" s="1"/>
  <c r="J7" i="62"/>
  <c r="J9" i="62" s="1"/>
  <c r="O25" i="98"/>
  <c r="O31" i="99" s="1"/>
  <c r="F25" i="37"/>
  <c r="R25" i="118"/>
  <c r="I144" i="62"/>
  <c r="P16" i="62"/>
  <c r="P18" i="62" s="1"/>
  <c r="P7" i="62"/>
  <c r="P9" i="62" s="1"/>
  <c r="E16" i="62"/>
  <c r="E18" i="62" s="1"/>
  <c r="E7" i="62"/>
  <c r="E9" i="62" s="1"/>
  <c r="O144" i="62"/>
  <c r="R25" i="129"/>
  <c r="F25" i="129"/>
  <c r="L25" i="129"/>
  <c r="I25" i="42"/>
  <c r="F33" i="99"/>
  <c r="L32" i="113"/>
  <c r="I9" i="92"/>
  <c r="R25" i="98"/>
  <c r="R31" i="99" s="1"/>
  <c r="R33" i="99" s="1"/>
  <c r="F144" i="62"/>
  <c r="L35" i="130"/>
  <c r="O35" i="130"/>
  <c r="I35" i="130"/>
  <c r="R35" i="130"/>
  <c r="F35" i="130"/>
  <c r="F25" i="36"/>
  <c r="D25" i="40"/>
  <c r="F17" i="40"/>
  <c r="F32" i="113"/>
  <c r="I33" i="50"/>
  <c r="F32" i="76"/>
  <c r="I25" i="22"/>
  <c r="I17" i="40"/>
  <c r="G25" i="40"/>
  <c r="L25" i="66"/>
  <c r="L30" i="66" s="1"/>
  <c r="L31" i="66" s="1"/>
  <c r="R25" i="49"/>
  <c r="R31" i="50" s="1"/>
  <c r="F25" i="50"/>
  <c r="F32" i="50" s="1"/>
  <c r="F33" i="50" s="1"/>
  <c r="I52" i="72"/>
  <c r="I58" i="72" s="1"/>
  <c r="I59" i="72" s="1"/>
  <c r="L8" i="40"/>
  <c r="J25" i="40" l="1"/>
  <c r="L31" i="57"/>
  <c r="R32" i="80"/>
  <c r="L6" i="40"/>
  <c r="F32" i="80"/>
  <c r="L9" i="62"/>
  <c r="R9" i="62"/>
  <c r="L32" i="80"/>
  <c r="L33" i="99"/>
  <c r="F59" i="72"/>
  <c r="O33" i="99"/>
  <c r="I32" i="69"/>
  <c r="R33" i="50"/>
  <c r="P26" i="40"/>
  <c r="L32" i="69"/>
  <c r="M24" i="40"/>
  <c r="I18" i="40"/>
  <c r="O16" i="40"/>
  <c r="O18" i="40" s="1"/>
  <c r="F8" i="40"/>
  <c r="D26" i="40"/>
  <c r="R7" i="40"/>
  <c r="R16" i="40"/>
  <c r="I7" i="40"/>
  <c r="R16" i="62"/>
  <c r="R18" i="62" s="1"/>
  <c r="L16" i="40"/>
  <c r="L18" i="40" s="1"/>
  <c r="L7" i="40"/>
  <c r="L9" i="40" s="1"/>
  <c r="F18" i="40"/>
  <c r="P22" i="40"/>
  <c r="R5" i="40"/>
  <c r="M23" i="40"/>
  <c r="M27" i="40" s="1"/>
  <c r="O6" i="40"/>
  <c r="O9" i="40" s="1"/>
  <c r="R6" i="40"/>
  <c r="P23" i="40"/>
  <c r="J27" i="40"/>
  <c r="O32" i="69"/>
  <c r="O16" i="62"/>
  <c r="O18" i="62" s="1"/>
  <c r="O7" i="62"/>
  <c r="D23" i="40"/>
  <c r="D27" i="40" s="1"/>
  <c r="F6" i="40"/>
  <c r="F16" i="62"/>
  <c r="F18" i="62" s="1"/>
  <c r="F7" i="62"/>
  <c r="F9" i="62" s="1"/>
  <c r="I7" i="62"/>
  <c r="I9" i="62" s="1"/>
  <c r="I16" i="62"/>
  <c r="I18" i="62" s="1"/>
  <c r="O9" i="62"/>
  <c r="R17" i="40"/>
  <c r="P25" i="40"/>
  <c r="I8" i="40"/>
  <c r="G26" i="40"/>
  <c r="G27" i="40" s="1"/>
  <c r="R18" i="40" l="1"/>
  <c r="P27" i="40"/>
  <c r="F9" i="40"/>
  <c r="R9" i="40"/>
  <c r="I9" i="40"/>
  <c r="Y11" i="1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TeliaSonera</author>
  </authors>
  <commentList>
    <comment ref="C11" authorId="0" shapeId="0" xr:uid="{00000000-0006-0000-2F00-000001000000}">
      <text>
        <r>
          <rPr>
            <b/>
            <sz val="9"/>
            <color indexed="81"/>
            <rFont val="Tahoma"/>
            <family val="2"/>
          </rPr>
          <t>Ændret fra oprindelig 11 apr</t>
        </r>
      </text>
    </comment>
    <comment ref="C14" authorId="0" shapeId="0" xr:uid="{00000000-0006-0000-2F00-000002000000}">
      <text>
        <r>
          <rPr>
            <b/>
            <sz val="9"/>
            <color indexed="81"/>
            <rFont val="Tahoma"/>
            <family val="2"/>
          </rPr>
          <t>Ændret fra oprindelig 19-20 sep</t>
        </r>
      </text>
    </comment>
    <comment ref="C15" authorId="0" shapeId="0" xr:uid="{00000000-0006-0000-2F00-000003000000}">
      <text>
        <r>
          <rPr>
            <b/>
            <sz val="9"/>
            <color indexed="81"/>
            <rFont val="Tahoma"/>
            <family val="2"/>
          </rPr>
          <t>Ændret fra oprindelig 16 aug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Søren Stedstrup</author>
  </authors>
  <commentList>
    <comment ref="C14" authorId="0" shapeId="0" xr:uid="{00000000-0006-0000-3E00-000001000000}">
      <text>
        <r>
          <rPr>
            <b/>
            <sz val="9"/>
            <color indexed="81"/>
            <rFont val="Tahoma"/>
            <family val="2"/>
          </rPr>
          <t>Søren Stedstrup:</t>
        </r>
        <r>
          <rPr>
            <sz val="9"/>
            <color indexed="81"/>
            <rFont val="Tahoma"/>
            <family val="2"/>
          </rPr>
          <t xml:space="preserve">
Dato ændret fra opr. 31/8+1/9.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Ronni Svart</author>
  </authors>
  <commentList>
    <comment ref="D34" authorId="0" shapeId="0" xr:uid="{00000000-0006-0000-6300-000001000000}">
      <text>
        <r>
          <rPr>
            <b/>
            <sz val="8"/>
            <color indexed="81"/>
            <rFont val="Tahoma"/>
            <family val="2"/>
          </rPr>
          <t>Ronni Svart:</t>
        </r>
        <r>
          <rPr>
            <sz val="8"/>
            <color indexed="81"/>
            <rFont val="Tahoma"/>
            <family val="2"/>
          </rPr>
          <t xml:space="preserve">
Ekstra 12 point for hcp regulering, 42 point på Sjöbo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bes</author>
  </authors>
  <commentList>
    <comment ref="B16" authorId="0" shapeId="0" xr:uid="{00000000-0006-0000-7400-000001000000}">
      <text>
        <r>
          <rPr>
            <b/>
            <sz val="8"/>
            <color indexed="81"/>
            <rFont val="Tahoma"/>
            <family val="2"/>
          </rPr>
          <t>Garcia:</t>
        </r>
        <r>
          <rPr>
            <sz val="8"/>
            <color indexed="81"/>
            <rFont val="Tahoma"/>
            <family val="2"/>
          </rPr>
          <t xml:space="preserve">
Grundet voldsomme mængder regn, blev lørdagens runde aflyst. Der gives point for 36.</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default</author>
  </authors>
  <commentList>
    <comment ref="B9" authorId="0" shapeId="0" xr:uid="{00000000-0006-0000-9400-000001000000}">
      <text>
        <r>
          <rPr>
            <b/>
            <sz val="8"/>
            <color indexed="81"/>
            <rFont val="Tahoma"/>
            <family val="2"/>
          </rPr>
          <t>Garcia/Shark:
Navnet valgt, da det fandtes at passe til det temperament begge spillere til tider demonstrerer</t>
        </r>
        <r>
          <rPr>
            <sz val="8"/>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default</author>
  </authors>
  <commentList>
    <comment ref="B9" authorId="0" shapeId="0" xr:uid="{00000000-0006-0000-9E00-000001000000}">
      <text>
        <r>
          <rPr>
            <b/>
            <sz val="8"/>
            <color indexed="81"/>
            <rFont val="Tahoma"/>
            <family val="2"/>
          </rPr>
          <t>Garcia/Shark:
Navnet valgt, da det fandtes at passe til det temperament begge spillere til tider demonstrerer</t>
        </r>
        <r>
          <rPr>
            <sz val="8"/>
            <color indexed="81"/>
            <rFont val="Tahoma"/>
            <family val="2"/>
          </rPr>
          <t xml:space="preserve">
</t>
        </r>
      </text>
    </comment>
  </commentList>
</comments>
</file>

<file path=xl/sharedStrings.xml><?xml version="1.0" encoding="utf-8"?>
<sst xmlns="http://schemas.openxmlformats.org/spreadsheetml/2006/main" count="14240" uniqueCount="1366">
  <si>
    <t>Vitalis Touren - Vitalis Order Of Merit - Stilling 2016</t>
  </si>
  <si>
    <t>Vitalis Touren - Vitalis Order Of Merit - Stilling 2015</t>
  </si>
  <si>
    <t>Fredensborg - Åbningsmatch d. 16. april 2016</t>
  </si>
  <si>
    <t>Dyrehaven x 2, Rø Old x 1, Rø New x 2, Nexø x 1, Isaberg Østra x 1, Dragsholm x 1, 1*lubker, Sct. Knuds x 1, hul 11 i tyrkiet, Tyrkiet Tirsdag hul 4, Tyrkiet onsdag hul 4, Tyrkiet Fotos/Tennis -3, Hornbæk x 1, barsebæk*2 Elisefarm *3, Fredensborg*1</t>
  </si>
  <si>
    <t>Summer Masters (36 huller)</t>
  </si>
  <si>
    <t>Portugal Open (72) + KM (36, ikke VT)</t>
  </si>
  <si>
    <t>Vitalis medlemmer 2016</t>
  </si>
  <si>
    <t>Danmark:</t>
  </si>
  <si>
    <t>Sverige:</t>
  </si>
  <si>
    <t>Portugal:</t>
  </si>
  <si>
    <t>Tyrkiet:</t>
  </si>
  <si>
    <t>Bornholms</t>
  </si>
  <si>
    <t>Trelleborg</t>
  </si>
  <si>
    <t>Bådstad Nya</t>
  </si>
  <si>
    <t>Bådstad Gamla</t>
  </si>
  <si>
    <t>Asserbo</t>
  </si>
  <si>
    <t>Vasatorp TC</t>
  </si>
  <si>
    <t>Vasatorp Gamla</t>
  </si>
  <si>
    <t>Vellinge</t>
  </si>
  <si>
    <t>Ystad</t>
  </si>
  <si>
    <t>Abbekås</t>
  </si>
  <si>
    <t>Romeleåsens</t>
  </si>
  <si>
    <t>Söderslätts</t>
  </si>
  <si>
    <t>Kristianstad Västra</t>
  </si>
  <si>
    <t>Kristianstad Östra</t>
  </si>
  <si>
    <t>Holbæk</t>
  </si>
  <si>
    <t>Skyrup</t>
  </si>
  <si>
    <t>Københavns</t>
  </si>
  <si>
    <t>Rø Old Course</t>
  </si>
  <si>
    <t>Rø New Course</t>
  </si>
  <si>
    <t>Isaberg Västra</t>
  </si>
  <si>
    <t>Isaberg Östra</t>
  </si>
  <si>
    <t>Sct Knuds</t>
  </si>
  <si>
    <t>Boksskogens</t>
  </si>
  <si>
    <t>Barsebäck Masters</t>
  </si>
  <si>
    <t>Barsebäck Donald Steel</t>
  </si>
  <si>
    <t>19-25 sep (uge 38)</t>
  </si>
  <si>
    <t>Helsingør 3. okt. 2015</t>
  </si>
  <si>
    <t>Olazabal meldte afbud pga andet arrangement</t>
  </si>
  <si>
    <t>Shark meldte afbud pga sygdom</t>
  </si>
  <si>
    <t>Fratrukket 7 point</t>
  </si>
  <si>
    <t>Fratrukket 2 point</t>
  </si>
  <si>
    <t>Fratrukket 1 point</t>
  </si>
  <si>
    <t>Skovbo - Spring Invitational d. 1. maj 2016</t>
    <phoneticPr fontId="8" type="noConversion"/>
  </si>
  <si>
    <t>11+6</t>
    <phoneticPr fontId="8" type="noConversion"/>
  </si>
  <si>
    <t>Olazabal</t>
    <phoneticPr fontId="8" type="noConversion"/>
  </si>
  <si>
    <t>Garcia</t>
    <phoneticPr fontId="8" type="noConversion"/>
  </si>
  <si>
    <t>Sueno Pines - Electic - over alle Pines runder</t>
  </si>
  <si>
    <t>TG - 1,85m</t>
  </si>
  <si>
    <t>Sueno Dunes - fredag d. 20. september 2014 (3. runde - Turkish Open)</t>
  </si>
  <si>
    <t>Sueno Pines - lørdag d. 21. september 2014 (4. runde - Turkish Open)</t>
  </si>
  <si>
    <t>samlet spille hcp divideret med antallet af spillere..og halveret til 9 huller og rundet ned til helt tal</t>
  </si>
  <si>
    <t>D-ØL Tiger</t>
  </si>
  <si>
    <t>D-ØL TG &amp; Olazabal</t>
  </si>
  <si>
    <t>D-Øl  Ludvig</t>
  </si>
  <si>
    <t>6-7 juni</t>
  </si>
  <si>
    <t>X</t>
  </si>
  <si>
    <t>Turneringsplan 2015</t>
  </si>
  <si>
    <t>Vitalis medlemmer 2015</t>
  </si>
  <si>
    <t>Reguleret - vinter 2015</t>
  </si>
  <si>
    <t>Rungsted 12. april 2015</t>
  </si>
  <si>
    <t>Rungsted</t>
  </si>
  <si>
    <t>Hornbæk 10. maj 2015</t>
  </si>
  <si>
    <t>Vitalis point</t>
  </si>
  <si>
    <t>Nexø x 1, 1 Kalundborg hul 16, Tyrkiet onsdag hul 17</t>
  </si>
  <si>
    <t>Hornbæk</t>
  </si>
  <si>
    <t>Elisefarm</t>
  </si>
  <si>
    <t>Fall Closing</t>
  </si>
  <si>
    <t>Barsebäck</t>
  </si>
  <si>
    <t>29-30 august</t>
  </si>
  <si>
    <t>Klubmesterskab (36 huller+18 Vitalis)</t>
  </si>
  <si>
    <t>Lørdag formiddag</t>
  </si>
  <si>
    <t>Lørdag eftermiddag</t>
  </si>
  <si>
    <t>Søndag formiddag</t>
  </si>
  <si>
    <t>Elisefarm - formiddag, lørdag d.6 juni 2015</t>
  </si>
  <si>
    <t>Elisefarm - eftermiddag lørdag d.6 juni 2015</t>
  </si>
  <si>
    <t>Elisefarm - formiddag søndag d.7 juni 2015</t>
  </si>
  <si>
    <t>4,89 Garcia</t>
  </si>
  <si>
    <t>D-Øl Olazabal</t>
  </si>
  <si>
    <t>D-Øl Tiger</t>
  </si>
  <si>
    <t>D-Øl Faldo</t>
  </si>
  <si>
    <t>Rø New x 1, Faldo Hul 11 i tyrkiet, Hornbæk x 1, 1*barsebæk</t>
  </si>
  <si>
    <t>Rø New x 2, Dragsholm x 1, 1*lubker, Dunes Onsdag hul 6, ElisefarmX1, Barsebæk*1</t>
  </si>
  <si>
    <t>Dyrehaven x 2, Rø Old x 1, Rø New x 2, Nexø x 1, Isaberg Østra x 1, Dragsholm x 1, 1*lubker, Sct. Knuds x 1, hul 11 i tyrkiet, Tyrkiet Tirsdag hul 4, Tyrkiet onsdag hul 4, Tyrkiet Fotos/Tennis -3, Hornbæk x 1, barsebæk*2 Elisefarm *3</t>
  </si>
  <si>
    <t>BARSEBÄCK</t>
  </si>
  <si>
    <t>Barsebäck - Donald Steel  - formiddag søndag d. 30 august 2015</t>
  </si>
  <si>
    <t>Barsebäck - Masters Course  - eftermiddag lørdag d. 29 august 2015</t>
  </si>
  <si>
    <t>Barsebäck - Masters Course  - formiddag lørdag d. 29 august 2015</t>
  </si>
  <si>
    <t>Vitalis Mester 2015</t>
  </si>
  <si>
    <t>Masters Course</t>
  </si>
  <si>
    <t>Lørdag d.16 april</t>
  </si>
  <si>
    <t>Søndag d.1 maj</t>
  </si>
  <si>
    <t>25-26 juni</t>
  </si>
  <si>
    <t>Shark (+Garcia)</t>
  </si>
  <si>
    <t>Reguleret - vinter 2016</t>
  </si>
  <si>
    <t>Turneringsplan 2016</t>
  </si>
  <si>
    <t>Fall Open (18 huller)</t>
  </si>
  <si>
    <t>Skyrup GK</t>
  </si>
  <si>
    <t>Praia,Oitavos,Penha L,Estoril</t>
  </si>
  <si>
    <t>Fall Open (36 huller)</t>
  </si>
  <si>
    <t>Lubker Forest/Sand 6 juli 2014</t>
  </si>
  <si>
    <t>POKER</t>
  </si>
  <si>
    <t>Sct. Knuds Nyborg 30. august 2014</t>
  </si>
  <si>
    <t>Sct. Knuds 30.</t>
  </si>
  <si>
    <t>Korsør 31.</t>
  </si>
  <si>
    <t>Late Summer Storebælt</t>
  </si>
  <si>
    <t>Korsør 31. august</t>
  </si>
  <si>
    <t>Olazabal 11m</t>
  </si>
  <si>
    <t>Tættest par3</t>
  </si>
  <si>
    <t>Placering nu</t>
  </si>
  <si>
    <t>Udestående</t>
  </si>
  <si>
    <t>Vogne+baneguides</t>
  </si>
  <si>
    <t>Turkish Open 2014</t>
  </si>
  <si>
    <t>Vitalis Mester 2014</t>
  </si>
  <si>
    <t>Order of merit 2014</t>
  </si>
  <si>
    <t>Værelses turneringen 2014</t>
  </si>
  <si>
    <t>Sueno Pines</t>
  </si>
  <si>
    <t>Sueno Dunes</t>
  </si>
  <si>
    <t>Før Tyrkiet</t>
  </si>
  <si>
    <t>Turkish Open</t>
  </si>
  <si>
    <t>Sueno Dunes - opvarmningsrunde mandag d. 15. september 2014</t>
  </si>
  <si>
    <t>Sueno Dunes - mandag 15/9</t>
  </si>
  <si>
    <t>Sueno Pines - Søndag d. 14. september 2014 - REN OPVARMNING - Tæller med i Electic</t>
  </si>
  <si>
    <t>NÆSTE 4 er Turlish Open…klubmesterskab og andet er længere nede…</t>
  </si>
  <si>
    <t>Sueno Pines - tirsdag d. 16. september 2014 (1. runde - Turkish Open)</t>
  </si>
  <si>
    <t>Sueno Dunes - onsdag d.17 september 2014 (2. runde - Turkish Open)</t>
  </si>
  <si>
    <t>Sueno Pines - tirsdag 16/9</t>
  </si>
  <si>
    <t>Sueno Dunes - onsdag 17/9</t>
  </si>
  <si>
    <t>Sueno Pines - torsdag 18/9 #1</t>
  </si>
  <si>
    <t>Sueno Dunes -torsdag 18/9 #2</t>
  </si>
  <si>
    <t>Alle Par-3 huller over hele ugen (minus søndag) (dubler halveres, volger går fuldt ind)</t>
  </si>
  <si>
    <t>NÆSTE 2  er Klubmesterskab 2014</t>
  </si>
  <si>
    <t>Sueno Pines - torsdag d. 19. september 2014 (1. runde - Klubmesterskab)</t>
  </si>
  <si>
    <t>Sueno Dunes - torsdag d. 19. september 2014 (2. runde - Klubmesterskab 2014)</t>
  </si>
  <si>
    <t>Tykiet - Sueno Golf -Electic</t>
  </si>
  <si>
    <t>Sueno Dunes - Electic - over alle Dunes runder</t>
  </si>
  <si>
    <t>Rø New x 1, Faldo Hul 11 i tyrkiet</t>
  </si>
  <si>
    <t>Sueno Dunes - Texas Scramble - 9 Huller - Tirsdag d.16/9</t>
  </si>
  <si>
    <t>Shark/Olazabal/Tiger</t>
  </si>
  <si>
    <t>D-Øl Baddy</t>
  </si>
  <si>
    <t>D-ØL - Ludvig</t>
  </si>
  <si>
    <t>D-ØL - TG</t>
  </si>
  <si>
    <t>D-ØL - Baddy</t>
  </si>
  <si>
    <t>Rø New x 2, Dragsholm x 1, 1*lubker, Dunes Onsdag hul 6</t>
  </si>
  <si>
    <t>Dyrehaven x 2, Rø Old x 1, Rø New x 2, Nexø x 1, Isaberg Østra x 1, Dragsholm x 1, 1*lubker, Sct. Knuds x 1, hul 11 i tyrkiet, Tyrkiet Tirsdag hul 4, Tyrkiet onsdag hul 4</t>
  </si>
  <si>
    <t>Nexø x 1, 1 Kalundborg hul 16, Tyrliet onsdag hul 17</t>
  </si>
  <si>
    <t>D-ØL TG</t>
  </si>
  <si>
    <t>D-ØL- Ludvig</t>
  </si>
  <si>
    <t>Sueno Dunes - fredag 19/9</t>
  </si>
  <si>
    <t>Sueno Pines -lørdag 20/9</t>
  </si>
  <si>
    <t>Bornholm Invitational (72 huller)</t>
  </si>
  <si>
    <t>Isaberg GK</t>
  </si>
  <si>
    <t>Nexø x 2, Rø x 2 (Old &amp; New)</t>
  </si>
  <si>
    <t>Dragsholm</t>
  </si>
  <si>
    <t>Nexø - 9 maj 2013</t>
  </si>
  <si>
    <t>Olazabal?</t>
  </si>
  <si>
    <t>Rø Old Course - 10 maj 2013</t>
  </si>
  <si>
    <t>Rø New Course - 10 maj 2013</t>
  </si>
  <si>
    <t>Nexø - 11 maj 2013</t>
  </si>
  <si>
    <t>Shark 1,20</t>
  </si>
  <si>
    <t>Nexø x 1</t>
  </si>
  <si>
    <t>Rø Old</t>
  </si>
  <si>
    <t>Rø New</t>
  </si>
  <si>
    <t>Hcp Point</t>
  </si>
  <si>
    <t>Bornholm Invitational 2013</t>
  </si>
  <si>
    <t>Ved regulering af handicap i en turnering over mere end 18 huller, fortsættes med det handicap som man gik ind i turneringen med</t>
  </si>
  <si>
    <t>Ved spil i Vitalis regi afleveres scores til EDS, således at der kan indgives minimum de 4 runder som skal afleveres</t>
  </si>
  <si>
    <t>Isaberg - 7.juni 2013</t>
  </si>
  <si>
    <t>Rø New x 1</t>
  </si>
  <si>
    <t>MAX 1 pr. runde</t>
  </si>
  <si>
    <t>Vestra</t>
  </si>
  <si>
    <t>Østra</t>
  </si>
  <si>
    <t>Summer Masters 2013</t>
  </si>
  <si>
    <t>Summer Masters (72 huller)</t>
  </si>
  <si>
    <t>Tiger 3,50</t>
  </si>
  <si>
    <t>Isaberg - 8.juni 2013</t>
  </si>
  <si>
    <t>Rø New x 2</t>
  </si>
  <si>
    <t>afregnet en Nexø dameøl på Isaberg</t>
  </si>
  <si>
    <t>1 junipr fad på Isaberg</t>
  </si>
  <si>
    <t>tg 2,50</t>
  </si>
  <si>
    <t>Faldo 2,47</t>
  </si>
  <si>
    <t xml:space="preserve"> Dyrehaven x 2, Rø Old x 1, Rø New x 2, Nexø x 1, Østra x 1</t>
  </si>
  <si>
    <t>Dragsholm 24. august</t>
  </si>
  <si>
    <t>Autum Classic 2013</t>
  </si>
  <si>
    <t>Dragsholm 24.</t>
  </si>
  <si>
    <t>Dragsholm 25.</t>
  </si>
  <si>
    <t>Dragsholm 1</t>
  </si>
  <si>
    <t>Kokkedal 15. september 2013</t>
  </si>
  <si>
    <t>Spring Invitational (18 huller)</t>
  </si>
  <si>
    <t>Turneringsplan 2014</t>
  </si>
  <si>
    <t>Vitalis medlemmer 2014</t>
  </si>
  <si>
    <t>181-6546</t>
  </si>
  <si>
    <t>181-6535</t>
  </si>
  <si>
    <t>181-6541</t>
  </si>
  <si>
    <t>4-5-6 Juli</t>
  </si>
  <si>
    <t>30-31 august</t>
  </si>
  <si>
    <t>1,2,4,1,1</t>
  </si>
  <si>
    <t>4,3,1,2,4</t>
  </si>
  <si>
    <t>2,1,2,3,5</t>
  </si>
  <si>
    <t>Placeringer</t>
  </si>
  <si>
    <t>NS, 4,3,4,2</t>
  </si>
  <si>
    <t>3,5,5,5,3</t>
  </si>
  <si>
    <t>Vitalis Touren - Vitalis Order Of Merit - Stilling 2014</t>
  </si>
  <si>
    <t>Tyrkiet Open &amp; Klubmesterskab</t>
  </si>
  <si>
    <t>Sueno Pines &amp; Dunes, Tyrkiet</t>
  </si>
  <si>
    <t>Lørdag d.12 april</t>
  </si>
  <si>
    <t>Lørdag d. 3 maj</t>
  </si>
  <si>
    <t>Uge 39</t>
  </si>
  <si>
    <t>Køge 12. april 2014</t>
  </si>
  <si>
    <t>Lübker</t>
  </si>
  <si>
    <t>Lübker Golf Klub</t>
  </si>
  <si>
    <t>Placering før</t>
  </si>
  <si>
    <t>5,92 Garcia</t>
  </si>
  <si>
    <t>2,80 Garcia</t>
  </si>
  <si>
    <t>(dameøl) Tiger</t>
  </si>
  <si>
    <t>Luftslag ? - Tiger</t>
  </si>
  <si>
    <t>Lubker 4-5-6-juli</t>
  </si>
  <si>
    <t>4. juli</t>
  </si>
  <si>
    <t>5. juli</t>
  </si>
  <si>
    <t>6. juli</t>
  </si>
  <si>
    <t>1,43 Shank (shark)</t>
  </si>
  <si>
    <t>Nyborg &amp; Korsør</t>
  </si>
  <si>
    <t>Lubker Sand/Sky 5 juli 2014</t>
  </si>
  <si>
    <t>Lubker Sand/Sky 4 juli 2014</t>
  </si>
  <si>
    <t>Ludvig Dameøl</t>
  </si>
  <si>
    <t>Baddy Dameøl</t>
  </si>
  <si>
    <t>1,40 Garcia</t>
  </si>
  <si>
    <t>Summer Masters (54 huller)</t>
  </si>
  <si>
    <t>Penha Longa - lørdag d. 22 september - opvarmningsrunde og placeringskamp til Texas Scramble søndag</t>
  </si>
  <si>
    <t>Penha Longa - søndag  d. 23 september -  Texas Scramble</t>
  </si>
  <si>
    <t>Shark/Tiger/Olazabal</t>
  </si>
  <si>
    <t>Garcia/Faldo</t>
  </si>
  <si>
    <t>Holdets samlede sph, divideret med 10</t>
  </si>
  <si>
    <t>Udgifter</t>
  </si>
  <si>
    <t>PH Trolley + Tokens</t>
  </si>
  <si>
    <t>PH Trolley + Tokens + 2 guides</t>
  </si>
  <si>
    <t>2009 x 2, 2010 x 1, 2011 x 3, 2xOitavos 2012</t>
  </si>
  <si>
    <t>insurance + parking</t>
  </si>
  <si>
    <t>Oitavos trollys</t>
  </si>
  <si>
    <t>Frokost Estoril + diver trollys</t>
  </si>
  <si>
    <t>Penha Longa middag (Ludvig)</t>
  </si>
  <si>
    <t>20 euro pr. mand for burger</t>
  </si>
  <si>
    <t>17 euro til Volger, Ludvig og TG fo rPortvin</t>
  </si>
  <si>
    <t>8 euro til Ludvig og Volge rfor desert</t>
  </si>
  <si>
    <t>TG tagaer rødvinen</t>
  </si>
  <si>
    <t>Til ludvig:</t>
  </si>
  <si>
    <t xml:space="preserve">Baddy </t>
  </si>
  <si>
    <t>Estoril Middag #1 (TG)</t>
  </si>
  <si>
    <t>3 vin til i alt 68 euro til Ludvig, TG, Ronni og Tiger</t>
  </si>
  <si>
    <t>1 øl til 4 euro til volger</t>
  </si>
  <si>
    <t>resten deles 40 euro pr mand..</t>
  </si>
  <si>
    <t>Til TG</t>
  </si>
  <si>
    <t>Villa Cascais Middag (Volger)</t>
  </si>
  <si>
    <t>1 øl til Ronni - 4 eurp</t>
  </si>
  <si>
    <t>4 vin 108 til Volger, Baddy, TG og Ludvig</t>
  </si>
  <si>
    <t>Buffet til 20 euro til Ronni og Volger</t>
  </si>
  <si>
    <t>Hovedret til TG, Ludvig og Tiger - 22 euro</t>
  </si>
  <si>
    <t>Til Volger</t>
  </si>
  <si>
    <t>Desert - 5 euro til Ludvig og Baddy og TG</t>
  </si>
  <si>
    <t>Middag + div</t>
  </si>
  <si>
    <t>Middag + div.</t>
  </si>
  <si>
    <t>done</t>
  </si>
  <si>
    <t>2x pool øl onsdag 26/9 2012 + indr middag onsdag</t>
  </si>
  <si>
    <t>Penha Longa 2012, Lørdag - 3 omgange, samt mad regning tirsdag (11 omgange)+oitavos øl</t>
  </si>
  <si>
    <t>1 gange O.Niels + pokerbeer.dame diesel</t>
  </si>
  <si>
    <t>2010 x 1, 1xOitavos2012, 2*Oitavos 2012#2</t>
  </si>
  <si>
    <t>2009 x 2, 2010 x 5, 2011 x 4, Køge x 2, 2x Oitavis 2012, 1*Oitavos 2012#2</t>
  </si>
  <si>
    <t>Fratrukket 4 point for dårligse af de 5 spillede turneringer</t>
  </si>
  <si>
    <t>7-8-9 juni</t>
  </si>
  <si>
    <t>Søndag d. 15 september</t>
  </si>
  <si>
    <t>Vitalis Touren - Vitalis Order Of Merit - Stilling 2013</t>
  </si>
  <si>
    <t>Åbningsmatch (18 huller)</t>
  </si>
  <si>
    <t>Afslutningsturnering (18 huller)</t>
  </si>
  <si>
    <t>Klubmesterskab (2*18 huller)</t>
  </si>
  <si>
    <t>Vitalis medlemmer 2013</t>
  </si>
  <si>
    <t>Turneringsplan 2013</t>
  </si>
  <si>
    <t>Københavns GK</t>
  </si>
  <si>
    <t>24-25. august</t>
  </si>
  <si>
    <t>Dragsholm GC</t>
  </si>
  <si>
    <t>Søndag d. 14. april</t>
  </si>
  <si>
    <t>Garcia måtte melde afbud pga. sygdom.</t>
  </si>
  <si>
    <t>Københavns GK 14. april 2013</t>
  </si>
  <si>
    <t>9-11 maj</t>
  </si>
  <si>
    <t>Kristianstad, Sverige</t>
  </si>
  <si>
    <t>Estoril Palacio, Portugal</t>
  </si>
  <si>
    <t>Dårligste fratrukket (-4)</t>
  </si>
  <si>
    <t>Dårligste fratrukket (-11)</t>
  </si>
  <si>
    <t>(Thomas S. Grønne), Søren Stedstrup</t>
  </si>
  <si>
    <t>Skyrup - 1 oktober 2011</t>
  </si>
  <si>
    <t>Skyrup - 2 oktober 2011</t>
  </si>
  <si>
    <t>2009 x 2, 2010 x 5, Falster x 2, Kristianstad x 1, Skyrup x 1</t>
  </si>
  <si>
    <t>Sæsonafslutning</t>
  </si>
  <si>
    <t>Søndag d.15 april</t>
  </si>
  <si>
    <t>28-29 April</t>
  </si>
  <si>
    <t>Afslutningsturnering</t>
  </si>
  <si>
    <t>Sekretariatet</t>
  </si>
  <si>
    <t>Summer Masters</t>
  </si>
  <si>
    <t>Order of merit - point lighed: flest første pladser, mest pointgivende førsteplads, flest andenpladser osv…</t>
  </si>
  <si>
    <t>Penha Longa, Oitavos, Quinta Da Marina, Estoril</t>
  </si>
  <si>
    <t>Møn</t>
  </si>
  <si>
    <t>151-1277</t>
  </si>
  <si>
    <t>Vitalis Touren - Vitalis Order Of Merit - Stilling 2012</t>
  </si>
  <si>
    <t>Vallø Golf Klub</t>
  </si>
  <si>
    <t>Kokkedal Golf Klub</t>
  </si>
  <si>
    <t>Søndag d. 28 oktober</t>
  </si>
  <si>
    <t>Vitalis medlemmer 2012</t>
  </si>
  <si>
    <t>Turneringsplan 2012</t>
  </si>
  <si>
    <t>Ledreborg 15 april 2012</t>
  </si>
  <si>
    <t>Ledreborg</t>
  </si>
  <si>
    <t>Shark måtte melde fra pga. orlov, Jimenéz måtte melde afbud pga. udlands rejse</t>
  </si>
  <si>
    <t>Nexø (Hole in One) x 1, Ledreborg x 1</t>
  </si>
  <si>
    <t>Shark (orlov 2012)</t>
  </si>
  <si>
    <t>Møn 28 april 2012</t>
  </si>
  <si>
    <t>Shark måtte melde fra pga. orlov, Jimenéz måtte melde afbud pga. fodbold og har efterfølgende bedt om orlov</t>
  </si>
  <si>
    <t>Møn 29 april 2012</t>
  </si>
  <si>
    <t>26 + 27 =</t>
  </si>
  <si>
    <t>27 + 16 =</t>
  </si>
  <si>
    <t>29 + 23 =</t>
  </si>
  <si>
    <t>Shark og Jiménez har orlov, Faldo er på ferie og Garcia måtte melde afbud pga. skadet skulder</t>
  </si>
  <si>
    <t>Køge - 16. juni 2012</t>
  </si>
  <si>
    <t>Køge</t>
  </si>
  <si>
    <t>Jiménez (orlov 2012)</t>
  </si>
  <si>
    <t>Køge - 17. juni 2012</t>
  </si>
  <si>
    <t>22-9 til 28-9</t>
  </si>
  <si>
    <t>2010 x 1, 2011 x 1, Møn x 2, Køge x 2</t>
  </si>
  <si>
    <t>Shark og Jiménez måtte melde fra pga. orlov.</t>
  </si>
  <si>
    <t>Rya 25. august 2012</t>
  </si>
  <si>
    <t>Lørdag d. 25 august (grill aften)</t>
  </si>
  <si>
    <t>Rya</t>
  </si>
  <si>
    <t>Vitalis Mester 2012</t>
  </si>
  <si>
    <t>Portugal Open 2012</t>
  </si>
  <si>
    <t>Quinta Da Marinha</t>
  </si>
  <si>
    <t>Order of merit 2012</t>
  </si>
  <si>
    <t>Penha Longa - søndag d. 23 september</t>
  </si>
  <si>
    <t>Oitavos - mandag d.24 september</t>
  </si>
  <si>
    <t>Estoril Palacio - tirsdag d.25. september (første runde)</t>
  </si>
  <si>
    <t>Estoril Palacio - tirdag d.25. september (anden runde)</t>
  </si>
  <si>
    <t>Oitavos - torsdag  d.26 september</t>
  </si>
  <si>
    <t>Quinta Da Marinha onsdag d.25 september</t>
  </si>
  <si>
    <t>Furesø</t>
  </si>
  <si>
    <t>Faldo</t>
  </si>
  <si>
    <t>Klubmesterskab / 36</t>
  </si>
  <si>
    <t>Åbningsmatch / 18</t>
  </si>
  <si>
    <t>Autum Classic / 18</t>
  </si>
  <si>
    <t>Fanø Masters / 36</t>
  </si>
  <si>
    <t>1 dag / 18 huller</t>
  </si>
  <si>
    <t>2 dage / 36 huller</t>
  </si>
  <si>
    <t>3 dage / 54 huller</t>
  </si>
  <si>
    <t>4 dage / 72 huller</t>
  </si>
  <si>
    <t>Point gives fra toppen, når der ikke er fuldtalligt fremmøde</t>
  </si>
  <si>
    <t>Placering</t>
  </si>
  <si>
    <t>Minimum 4 deltagere for at turneringen tæller</t>
  </si>
  <si>
    <t>Olazabal</t>
  </si>
  <si>
    <t>Bjørn</t>
  </si>
  <si>
    <t>Volger Invitational kan "forfremmes" til en merit givende turnering hvis alle kan deltage.</t>
  </si>
  <si>
    <t>hcp</t>
  </si>
  <si>
    <t>Regler mv.</t>
  </si>
  <si>
    <t>Et nyt medlem optages på anbefaling af et eksisterende, og skal vedtages enstemmigt</t>
  </si>
  <si>
    <t>Nye medlemmer starter officielt først ved starten af et turneringsår</t>
  </si>
  <si>
    <t>Turneringer på "Vitalis Touren - Vitalis Order Of Merit" er lukkede og kun for medlemmer</t>
  </si>
  <si>
    <t>Alle andre turneringer er åbne, dvs. der kan inviteres andre golfere med efter indbyrdes aftale</t>
  </si>
  <si>
    <t>Arrangøren af en given turnering er ansvarlig for alle formalia, inkl. korrekt pointsammentælling</t>
  </si>
  <si>
    <t>Vitalis Touren - Vitalis Order Of Merit - Stilling 2004</t>
  </si>
  <si>
    <t>Point</t>
  </si>
  <si>
    <t>Spillede Turneringer</t>
  </si>
  <si>
    <t>Turneringen afvikles i den hotteste ferieperiode og på en hverdag. Derfor er den ikke automatisk</t>
  </si>
  <si>
    <t>sat på Vitalis Touren. Kommer den på, kan den evt. afløse turnering 2 eller 3</t>
  </si>
  <si>
    <t>Der lægges behersket ud med kun 4 turneringer i 2004, bla. for at tage hensyn til spillere med</t>
  </si>
  <si>
    <t>Shark/Bjørn</t>
  </si>
  <si>
    <t>væsentlige private gøremål, som f.eks familieforøgelser</t>
  </si>
  <si>
    <t>Så snart der er enighed om programmet skal alle datoer lægges fast af hensyn til folks familieplanlægning</t>
  </si>
  <si>
    <t>Jiménez</t>
  </si>
  <si>
    <t>Jiménez</t>
    <phoneticPr fontId="8" type="noConversion"/>
  </si>
  <si>
    <t>Shark</t>
    <phoneticPr fontId="8" type="noConversion"/>
  </si>
  <si>
    <t>Tiger</t>
    <phoneticPr fontId="8" type="noConversion"/>
  </si>
  <si>
    <t>Jiménez</t>
    <phoneticPr fontId="8" type="noConversion"/>
  </si>
  <si>
    <t>Jiménez, Shark</t>
    <phoneticPr fontId="8" type="noConversion"/>
  </si>
  <si>
    <t>2009 x 2, 2010 x 1, Söderslätt x 1, Kristianstad x 2</t>
    <phoneticPr fontId="8" type="noConversion"/>
  </si>
  <si>
    <t>1 &amp; 2 oktober</t>
  </si>
  <si>
    <t>Skyrups GK</t>
  </si>
  <si>
    <t>Kristianstad GK</t>
  </si>
  <si>
    <t>Holbæk Golfklub</t>
  </si>
  <si>
    <t>Miguel Angel Jiménez Open</t>
  </si>
  <si>
    <t>Holbæk 18 september 2011</t>
  </si>
  <si>
    <t>Shark måtte melde fra pga. forstuvet hånd, Olazabal måtte melde afbud pga. job</t>
  </si>
  <si>
    <t>Falster x 3, Kristianstad x 4, Holbæk 2</t>
  </si>
  <si>
    <t>En turnering kan "forfremmes" til at tælle på Order Of Merit, hvis der er 100% enighed om det</t>
  </si>
  <si>
    <t>19 September</t>
  </si>
  <si>
    <t>Skjoldnæsholm</t>
  </si>
  <si>
    <t>TBD..</t>
  </si>
  <si>
    <t>Hul 1</t>
  </si>
  <si>
    <t>Hul 2</t>
  </si>
  <si>
    <t>Hul 3</t>
  </si>
  <si>
    <t>Hul 4</t>
  </si>
  <si>
    <t>Hul 5</t>
  </si>
  <si>
    <t>Hul 6</t>
  </si>
  <si>
    <t>Hul 7</t>
  </si>
  <si>
    <t>Hul 8</t>
  </si>
  <si>
    <t>Hul 9</t>
  </si>
  <si>
    <t>Hul 10</t>
  </si>
  <si>
    <t>Hul 11</t>
  </si>
  <si>
    <t>Hul 12</t>
  </si>
  <si>
    <t>Hul 13</t>
  </si>
  <si>
    <t>Hul 14</t>
  </si>
  <si>
    <t>Hul 15</t>
  </si>
  <si>
    <t>Hul 16</t>
  </si>
  <si>
    <t>Hul 17</t>
  </si>
  <si>
    <t>Hul 18</t>
  </si>
  <si>
    <t>Par</t>
  </si>
  <si>
    <t>Resultat</t>
  </si>
  <si>
    <t>Puts</t>
  </si>
  <si>
    <t>29 August</t>
  </si>
  <si>
    <t>UD</t>
  </si>
  <si>
    <t>IND</t>
  </si>
  <si>
    <t>TOTAL</t>
  </si>
  <si>
    <t>Vitalis Point</t>
  </si>
  <si>
    <t>D-Øl</t>
  </si>
  <si>
    <t>11 hcp slag</t>
  </si>
  <si>
    <t>25 hcp slag</t>
  </si>
  <si>
    <t>37 hcp slag</t>
  </si>
  <si>
    <t>Bjørnen meldte afbud grundet en skade</t>
  </si>
  <si>
    <t>Swedish Open</t>
  </si>
  <si>
    <t>Bokskogen</t>
  </si>
  <si>
    <t>Hillerød</t>
  </si>
  <si>
    <t>Maribo</t>
  </si>
  <si>
    <t>1-2 Oktober</t>
  </si>
  <si>
    <t>Vitalis medlemmer 2005</t>
  </si>
  <si>
    <t>Turneringsplan 2005</t>
  </si>
  <si>
    <t>5,6 &amp; 7 Maj</t>
  </si>
  <si>
    <t>Nexø, Rø &amp; Rønne</t>
  </si>
  <si>
    <t>Bornholm Open /54</t>
  </si>
  <si>
    <t>Vitalis Championship /36</t>
  </si>
  <si>
    <t>?</t>
  </si>
  <si>
    <t>Åbningsmatch /18</t>
  </si>
  <si>
    <t>40 Years Invitational /18</t>
  </si>
  <si>
    <t>23 oktober</t>
  </si>
  <si>
    <t>Season Over /18</t>
  </si>
  <si>
    <t>30 september &amp; 1 oktober</t>
  </si>
  <si>
    <t>17 april, 13.00</t>
  </si>
  <si>
    <t>18 september</t>
  </si>
  <si>
    <t>Sorø</t>
  </si>
  <si>
    <t>5 juni</t>
  </si>
  <si>
    <t>8 &amp; 9 juli</t>
  </si>
  <si>
    <t>Sorø, d.17 april 2005</t>
  </si>
  <si>
    <t>Bjørn meldte afbud grundet en skade</t>
  </si>
  <si>
    <t>Shark meldte afbud grundet USA rejse</t>
  </si>
  <si>
    <t>24 hcp slag</t>
  </si>
  <si>
    <t>28 hcp slag</t>
  </si>
  <si>
    <t>35 hcp slag</t>
  </si>
  <si>
    <t>10 hcp slag</t>
  </si>
  <si>
    <t>: par</t>
  </si>
  <si>
    <t>Rønne, d.6 maj 2005</t>
  </si>
  <si>
    <t>20 hcp slag</t>
  </si>
  <si>
    <t>30 hcp slag</t>
  </si>
  <si>
    <t>6 hcp slag</t>
  </si>
  <si>
    <t>Olazabal, Tiger, Faldo</t>
  </si>
  <si>
    <t>Rø, d. 7 maj 2005</t>
  </si>
  <si>
    <t>8 hcp slag</t>
  </si>
  <si>
    <t>36 hcp slag</t>
  </si>
  <si>
    <t>29 hcp slag</t>
  </si>
  <si>
    <t>Bjørn (Iben)</t>
  </si>
  <si>
    <t>Sydsjællands</t>
  </si>
  <si>
    <t>Odsherred</t>
  </si>
  <si>
    <t>Nexø, d.5 maj 2005</t>
  </si>
  <si>
    <t>Sydsjællands, d.5 juni 2005</t>
  </si>
  <si>
    <t>22 hcp slag</t>
  </si>
  <si>
    <t>Turneringsplan 2004</t>
  </si>
  <si>
    <t>Turneringsranking</t>
  </si>
  <si>
    <t>Vitalis medlemmer 2004</t>
  </si>
  <si>
    <t>Garcia</t>
  </si>
  <si>
    <t>Volger</t>
  </si>
  <si>
    <t>Baddy</t>
  </si>
  <si>
    <t>Tiger</t>
  </si>
  <si>
    <t>Ludvig</t>
  </si>
  <si>
    <t>TG</t>
  </si>
  <si>
    <t>Shark</t>
  </si>
  <si>
    <t>KE</t>
  </si>
  <si>
    <t>Afbud giver 0 point</t>
  </si>
  <si>
    <t>Vitalis Touren - Vitalis Order Of Merit</t>
  </si>
  <si>
    <t>Termin</t>
  </si>
  <si>
    <t>9 April</t>
  </si>
  <si>
    <t>Arrangør</t>
  </si>
  <si>
    <t>Andre turneringer - tæller ikke på Vitalis Order Of Merit</t>
  </si>
  <si>
    <t>Bane</t>
  </si>
  <si>
    <t>20-22 Maj</t>
  </si>
  <si>
    <t xml:space="preserve">Bornhom Open / 54 </t>
  </si>
  <si>
    <t>Rø, Nexø og Rønne</t>
  </si>
  <si>
    <t>Fanø</t>
  </si>
  <si>
    <t>Volger Invitational</t>
  </si>
  <si>
    <t>27 Juli</t>
  </si>
  <si>
    <t>Bjørn og Shark meldte afbud på grund af skader</t>
  </si>
  <si>
    <t>Faldo og Garcia meldte afbud på grund af udlandsrejser</t>
  </si>
  <si>
    <t>26 hcp slag</t>
  </si>
  <si>
    <t>32 hcp slag</t>
  </si>
  <si>
    <t>Vitalis medlemmer 2006</t>
  </si>
  <si>
    <t>Turneringsplan 2006</t>
  </si>
  <si>
    <t>9 april (eftermiddag)</t>
  </si>
  <si>
    <t>Iben</t>
  </si>
  <si>
    <t>25-28 maj</t>
  </si>
  <si>
    <t>7 maj</t>
  </si>
  <si>
    <t>27 august</t>
  </si>
  <si>
    <t>Autum Classic/18</t>
  </si>
  <si>
    <t>Spring Invitational/18</t>
  </si>
  <si>
    <t>D-ØL Regnskab</t>
  </si>
  <si>
    <t>Oddsherred, Rø, Rønne, Sorø</t>
  </si>
  <si>
    <t>Total</t>
  </si>
  <si>
    <t>hjemklub</t>
  </si>
  <si>
    <t>Kalundborg</t>
  </si>
  <si>
    <t>Simon</t>
  </si>
  <si>
    <t>Nexø</t>
  </si>
  <si>
    <t>Arrangøren af en given turnering er ansvarlig for alle formalia, inkl. korrekt pointsammentælling og opdatering af excelark</t>
  </si>
  <si>
    <t>Medlemsnr.</t>
  </si>
  <si>
    <t>133-135</t>
  </si>
  <si>
    <t>10-618</t>
  </si>
  <si>
    <t>85-60</t>
  </si>
  <si>
    <t>55-1136</t>
  </si>
  <si>
    <t>55-1138</t>
  </si>
  <si>
    <t>41-1626</t>
  </si>
  <si>
    <t>Harekær</t>
  </si>
  <si>
    <t>Vitalis Touren - Vitalis Order Of Merit - Stilling 2006</t>
  </si>
  <si>
    <t xml:space="preserve">Smørum d.9 april </t>
  </si>
  <si>
    <t>-</t>
  </si>
  <si>
    <t>Streg =10 slag og 2 puts</t>
  </si>
  <si>
    <t>Smørum</t>
  </si>
  <si>
    <t>Ronni/Garcia</t>
  </si>
  <si>
    <t>Volger/Faldo</t>
  </si>
  <si>
    <t>KE/Iben</t>
  </si>
  <si>
    <t>Ludvig/Olazabal</t>
  </si>
  <si>
    <t>Baddy/Tiger</t>
  </si>
  <si>
    <t>TG/Shark</t>
  </si>
  <si>
    <t>Falster d.1 oktober 2005</t>
  </si>
  <si>
    <t>Falster d. 30 september 2005</t>
  </si>
  <si>
    <t>Nexø, d. 25. maj 2006</t>
  </si>
  <si>
    <t>Bjørn/Iben meldte afbud grundet rejser</t>
  </si>
  <si>
    <t>Helsinge</t>
  </si>
  <si>
    <t>Nexø, Rønne, Rø</t>
  </si>
  <si>
    <t>Rønne, d. 26. maj 2006</t>
  </si>
  <si>
    <t>Faldo meldte afbud grundet seminar</t>
  </si>
  <si>
    <t>sph</t>
  </si>
  <si>
    <t>Rø, d. 27. maj 2006</t>
  </si>
  <si>
    <t>Helsinge, d. 7. maj 2006</t>
  </si>
  <si>
    <t>TG/Shark, Ludvig/Olazabal</t>
  </si>
  <si>
    <t>1 pr. turnering han ikke kom forbi første dametee, Helsinge</t>
  </si>
  <si>
    <t>Vitalis Touren - Vitalis Order Of Merit - Stilling 2005</t>
  </si>
  <si>
    <t>spillet 6, dårligste taget fra (4 point)</t>
  </si>
  <si>
    <t>Falster, Rønne (2), Sorø (2)</t>
  </si>
  <si>
    <t>Bornholm Open er i år også et socialt arrangement, med begrænset deltager antal,</t>
  </si>
  <si>
    <t>Kun turneringer hvor alle medlemmer inviteres med kan være merit givende på Vitalis Touren</t>
  </si>
  <si>
    <t>hvorfor den ikke tæller med på Vitalis Touren  i år.</t>
  </si>
  <si>
    <t>Fanø Masters arrangeres på et tidspunkt hvor der ikke ligger andre turneringer. Pga. den lange tur derover</t>
  </si>
  <si>
    <t>bliver turneringen først meritgivende når der kan stables et "familie inkluderet" arrangement på benene</t>
  </si>
  <si>
    <t>Frederikssund - Autum Classic 27. august 2006</t>
  </si>
  <si>
    <t>Frederikssund</t>
  </si>
  <si>
    <t>Båstad</t>
  </si>
  <si>
    <t>Oddsherred, Rø, Rønne, Sorø, Frederikssund</t>
  </si>
  <si>
    <t>Falster, Sydsjælland (2), Rønne, Sorø, Helsinge, Nexø, Trelleborg, Frederikssund</t>
  </si>
  <si>
    <t>30 september / 1 oktober</t>
  </si>
  <si>
    <t>Bådstad - Nya Banan d. 30. september 2006</t>
  </si>
  <si>
    <t>Bådstad - Gamla Banan d. 1. oktober 2006</t>
  </si>
  <si>
    <t>Sammenlagt NYA &amp; Gamla</t>
  </si>
  <si>
    <t>Gamla</t>
  </si>
  <si>
    <t>Nya</t>
  </si>
  <si>
    <t>I alt</t>
  </si>
  <si>
    <t>Vitalis Extended</t>
  </si>
  <si>
    <t>Vitalis medlemmer 2007</t>
  </si>
  <si>
    <t>Turneringsplan 2007</t>
  </si>
  <si>
    <t>(bemærk ændret datoer af hensyn til Garcia)</t>
  </si>
  <si>
    <t>Fredensborg</t>
  </si>
  <si>
    <t>Simons</t>
  </si>
  <si>
    <t>1-2. juni</t>
  </si>
  <si>
    <t>Søndag d. 29 april 13.00</t>
  </si>
  <si>
    <t>8-9. september</t>
  </si>
  <si>
    <t>Spring Invitational /36</t>
  </si>
  <si>
    <t>Autumn Classic /36</t>
  </si>
  <si>
    <t>AFLYST</t>
  </si>
  <si>
    <t>Fredensborg - Åbningsmatch d. 29. april 2007</t>
  </si>
  <si>
    <t>Iben, Tiger</t>
  </si>
  <si>
    <t>Garcia måtte melde afbud grundet skadet skulder</t>
  </si>
  <si>
    <t>RYA GK (Svergie)</t>
  </si>
  <si>
    <t>18-19 august</t>
  </si>
  <si>
    <t>Simons/Fredensborg</t>
  </si>
  <si>
    <t>4*Portugal</t>
  </si>
  <si>
    <t xml:space="preserve">13-18. November </t>
  </si>
  <si>
    <t>Shark (Iben)</t>
  </si>
  <si>
    <t>Iben har trukket sig fra Vitalis turen 2007</t>
  </si>
  <si>
    <t>RYA GK - 1. Dag, 1. Juni 2007</t>
  </si>
  <si>
    <t>1. Dag</t>
  </si>
  <si>
    <t>2. Dag</t>
  </si>
  <si>
    <t>RYA GK - 2. Dag, 2. Juni 2007</t>
  </si>
  <si>
    <t>Fredensborg - 19 august 2007</t>
  </si>
  <si>
    <t>Faldo, Tiger</t>
  </si>
  <si>
    <t>Faldo, Olazabal</t>
  </si>
  <si>
    <t>Fredensborg, Simons</t>
  </si>
  <si>
    <t xml:space="preserve">68-2362 </t>
  </si>
  <si>
    <t xml:space="preserve">68-2366 </t>
  </si>
  <si>
    <t>29. september</t>
  </si>
  <si>
    <t>Odesherred - 9 septembert 2007</t>
  </si>
  <si>
    <t>Ingen</t>
  </si>
  <si>
    <t>Garcia måtte melde afbud grundet skadet skulder, Faldo pakkede kufferter</t>
  </si>
  <si>
    <t>Dame-Portvin</t>
  </si>
  <si>
    <t>Vitalis Touren - Vitalis Order Of Merit - Stilling 2007</t>
  </si>
  <si>
    <t>Kokkedal</t>
  </si>
  <si>
    <t>Olazabal meldte afbud grundet sygdom</t>
  </si>
  <si>
    <t>: birdie</t>
  </si>
  <si>
    <t>Den dårligste turnering trækkes fra, hvorefter det kun er de 5 bedste runder der tæller med på Order Of Merit</t>
  </si>
  <si>
    <t>Sen start fredag af hensyn til Garcia &amp; Olazabal</t>
  </si>
  <si>
    <t>34 hcp slag</t>
  </si>
  <si>
    <t>23 hcp slag</t>
  </si>
  <si>
    <t>´0</t>
  </si>
  <si>
    <t>7 hcp slag</t>
  </si>
  <si>
    <t>Odsherred, d.8 juli 2005</t>
  </si>
  <si>
    <t>Odsherred, d. 9 juli 2005</t>
  </si>
  <si>
    <t>Vitalis Masters /36</t>
  </si>
  <si>
    <t>Skovbo</t>
  </si>
  <si>
    <t>Autumn Classic /18</t>
  </si>
  <si>
    <t>Ronni</t>
  </si>
  <si>
    <t>Falster</t>
  </si>
  <si>
    <t>33 hcp slag</t>
  </si>
  <si>
    <t>27 hcp slag</t>
  </si>
  <si>
    <t>Skovbo, d. 18. september 2005</t>
  </si>
  <si>
    <t>Praia D'el Rey</t>
  </si>
  <si>
    <t>Vitalis Mester 2007</t>
  </si>
  <si>
    <t>Riba 2</t>
  </si>
  <si>
    <t>Ludvig, Baddy</t>
  </si>
  <si>
    <t>Volger, TG, Ronnie</t>
  </si>
  <si>
    <t>TG, Ronnie</t>
  </si>
  <si>
    <t>Baddy, Volger, Ludvig</t>
  </si>
  <si>
    <t>Ludvig, Volger</t>
  </si>
  <si>
    <t>TG, Baddy</t>
  </si>
  <si>
    <t>Volger, Ronnie, Ludvig</t>
  </si>
  <si>
    <t>TG, Baddy, Ronnie</t>
  </si>
  <si>
    <t>Ronnie, Volger</t>
  </si>
  <si>
    <t>TG, Baddy Ludvig</t>
  </si>
  <si>
    <t>Ron</t>
  </si>
  <si>
    <t>Vol</t>
  </si>
  <si>
    <t>Lu</t>
  </si>
  <si>
    <t>Ba</t>
  </si>
  <si>
    <t>x</t>
  </si>
  <si>
    <t xml:space="preserve">Order of merit </t>
  </si>
  <si>
    <t>Vitalis medlemmer 2008</t>
  </si>
  <si>
    <t>Turneringsplan 2008</t>
  </si>
  <si>
    <t>2*Skjoldnæsholm - 1 dag</t>
  </si>
  <si>
    <t>Søndag d.13 apil</t>
  </si>
  <si>
    <t>28 &amp; 29 juni</t>
  </si>
  <si>
    <t>Søndag d. 25 maj</t>
  </si>
  <si>
    <t>20 &amp; 21 september</t>
  </si>
  <si>
    <t>23 &amp; 24 august</t>
  </si>
  <si>
    <t>Ishøj</t>
  </si>
  <si>
    <t>157-341</t>
  </si>
  <si>
    <t>Ludvig tog til Paris og Baddy scratchede med en gammelmandsfodboldskade</t>
  </si>
  <si>
    <t>Robert Trent Jones</t>
  </si>
  <si>
    <t>Old Course - Skjoldnæsholm</t>
  </si>
  <si>
    <t>RTJ</t>
  </si>
  <si>
    <t>Pold</t>
  </si>
  <si>
    <t>Lørdag d.28 juni</t>
  </si>
  <si>
    <t>Søndag d. 29 juni</t>
  </si>
  <si>
    <t>Furesø (planlagt Storstrømmen)</t>
  </si>
  <si>
    <t>Furesø - 24 august 2008</t>
  </si>
  <si>
    <t>Fredensborg - 13 april 2008</t>
  </si>
  <si>
    <t>Dame øl</t>
  </si>
  <si>
    <t>TG meldte afbud grundet fest og 2 dages arrangementet blev til 1 dag og 18 huller, da lørdagen regnede væk! Der gives point efter 36 huller!</t>
  </si>
  <si>
    <t>Ryder Cup</t>
  </si>
  <si>
    <t>Lørdag d. 27 september</t>
  </si>
  <si>
    <t>Ronni Svart</t>
  </si>
  <si>
    <t xml:space="preserve">Vitalis </t>
  </si>
  <si>
    <t>Martin</t>
  </si>
  <si>
    <t>157-344</t>
  </si>
  <si>
    <t>Clarke</t>
  </si>
  <si>
    <t>Henrik</t>
  </si>
  <si>
    <t>68-5015</t>
  </si>
  <si>
    <t>Jesper</t>
  </si>
  <si>
    <t>68-5030</t>
  </si>
  <si>
    <t>Frederik</t>
  </si>
  <si>
    <t>68-1901</t>
  </si>
  <si>
    <t>Peter</t>
  </si>
  <si>
    <t>68-5019</t>
  </si>
  <si>
    <t>Kurt</t>
  </si>
  <si>
    <t>68-5020</t>
  </si>
  <si>
    <t>Jens</t>
  </si>
  <si>
    <t xml:space="preserve">650531-012 </t>
  </si>
  <si>
    <t>Trelleborg GK'</t>
  </si>
  <si>
    <t>der må ledes i max. 3 minutter, derefter anses bolden for tabt, der skal altid spilles en provisorisk bold i tvilvstilfælde</t>
  </si>
  <si>
    <t>Falster, Sydsjælland (2), Rønne, Sorø</t>
  </si>
  <si>
    <t>1 pr. turnering han ikke kom forbi første dametee</t>
  </si>
  <si>
    <t>shark</t>
  </si>
  <si>
    <t>olazabal</t>
  </si>
  <si>
    <t>garcia</t>
  </si>
  <si>
    <t>n/a</t>
  </si>
  <si>
    <t>Samlet</t>
  </si>
  <si>
    <t>Rønne</t>
  </si>
  <si>
    <t>Helsinge, Nexø(2), Rø</t>
  </si>
  <si>
    <t>Rø</t>
  </si>
  <si>
    <t>Korsør - Vitalis Masters d. 16. juni 2006</t>
  </si>
  <si>
    <t>Korsør, Trelleborg</t>
  </si>
  <si>
    <t>16-17 juni</t>
  </si>
  <si>
    <t>Bjørn/Iben meldte afbud grundet Vietnam rejse</t>
  </si>
  <si>
    <t>Garcia meldte afbud grundet brækket skulder</t>
  </si>
  <si>
    <t>Olazabal, Tiger</t>
  </si>
  <si>
    <t>Korsør</t>
  </si>
  <si>
    <t>Trelleborg - Vitalis Masters d. 17. juni 2006</t>
  </si>
  <si>
    <t>Falster, Rønne (2), Sorø (2), Helsinge(2), Rø, Trelleborg</t>
  </si>
  <si>
    <t>Matchledelsen (Kurt &amp; Thomas) afgør evt. tvivlsspørgsmål</t>
  </si>
  <si>
    <t>tekniske hjælpemidler, brug af buggy, bane GPS mv. er tilladt</t>
  </si>
  <si>
    <t>Der spille ikke med "Muligan" på hul 1</t>
  </si>
  <si>
    <t>Alle golf regler (R&amp;A) iagtages</t>
  </si>
  <si>
    <t>Første "dameøl" for en given spiller afregnes med en stor kande øl i Klubhuset, efterfølgende "dameøl" for samme spiller afregnes med en lille kande</t>
  </si>
  <si>
    <t>Er stilingen lige på hul 18, er den givne match "delt"</t>
  </si>
  <si>
    <t>Der er 1 point på spil pr match, dvs 9 point i alt (6 singler, 3 fourballs high)</t>
  </si>
  <si>
    <t>Samlet vinder modtager en øl pr. mand på Rungsted Havn efter galla middag</t>
  </si>
  <si>
    <t>Ender den samlede match uafgjort ……er det det hold der i løbet af dagen samler flest point på hul 1 der vinder</t>
  </si>
  <si>
    <t>Asserbo/Gilleleje</t>
  </si>
  <si>
    <t>Dag 1</t>
  </si>
  <si>
    <t>Dag 2</t>
  </si>
  <si>
    <t>Asserbo - Klubmesterskab Dag 1 - 20. september 2008</t>
  </si>
  <si>
    <t>Gilleleje - Klubmesterskab dag 2 - 21. september 2008</t>
  </si>
  <si>
    <t xml:space="preserve">Order of Merit </t>
  </si>
  <si>
    <t>Klubmesterskab</t>
  </si>
  <si>
    <t>Inden klubmesterskab</t>
  </si>
  <si>
    <t>Vitalis Touren - Vitalis Order Of Merit - Slutstilling 2008</t>
  </si>
  <si>
    <t>Vitalis Touren - Vitalis Order Of Merit - Stilling 2009</t>
  </si>
  <si>
    <t>Hcp</t>
  </si>
  <si>
    <t>Hjemmeklub</t>
  </si>
  <si>
    <t>33-2400</t>
  </si>
  <si>
    <t>Vitalis medlemmer 2009</t>
  </si>
  <si>
    <t>Turneringsplan 2009</t>
  </si>
  <si>
    <t>Søndag d. 7 juni</t>
  </si>
  <si>
    <t>Søndag d. 20 september</t>
  </si>
  <si>
    <t>20 - 25 oktober (uge 43)</t>
  </si>
  <si>
    <t>Søndag d.19. april</t>
  </si>
  <si>
    <t>Lørdag/søndag d. 2-3. maj</t>
  </si>
  <si>
    <t>Søllerød</t>
  </si>
  <si>
    <t>Vasatorps GK (Helsingborg)</t>
  </si>
  <si>
    <t>Dårligste turnering=0 point fratrukket</t>
  </si>
  <si>
    <t>Dårligste turnering=4 point fratrukket</t>
  </si>
  <si>
    <t>Åbningsmatch - Søllerød 19. april 2009</t>
  </si>
  <si>
    <t>Furesø, Fredensborg, Simons, Fredensborg, Odsherred</t>
  </si>
  <si>
    <t>Klubmestre gennem årene</t>
  </si>
  <si>
    <t>2000</t>
  </si>
  <si>
    <t>2001</t>
  </si>
  <si>
    <t>2002</t>
  </si>
  <si>
    <t>2003</t>
  </si>
  <si>
    <t>Thomas S. Grønne</t>
  </si>
  <si>
    <t>Karsten Ludvigsen</t>
  </si>
  <si>
    <t>Søren Stedstrup</t>
  </si>
  <si>
    <t>Ronnie Svart</t>
  </si>
  <si>
    <t>Passebækgård</t>
  </si>
  <si>
    <t>Riba, Portugal</t>
  </si>
  <si>
    <t>Båstad, Sverige</t>
  </si>
  <si>
    <t>Praia D'el Rey - 14. november 2007</t>
  </si>
  <si>
    <t>Estoril - 15. november 2007</t>
  </si>
  <si>
    <t>Riba 1 - 16. november 2007</t>
  </si>
  <si>
    <t>Riba 2 - 16. november 2007</t>
  </si>
  <si>
    <t>Montado - 17. november 2007</t>
  </si>
  <si>
    <t>Portugal Open</t>
  </si>
  <si>
    <t>Montado</t>
  </si>
  <si>
    <t>Estoril</t>
  </si>
  <si>
    <t>Riba 1</t>
  </si>
  <si>
    <t>Volger har afregnet en skildpadde på Vasatorp, derfor 2 tilbage (han lavede 3)</t>
  </si>
  <si>
    <t>Portugal Open / 72</t>
  </si>
  <si>
    <t>Vitalis Masters / 36</t>
  </si>
  <si>
    <t>Spring Invitational / 18</t>
  </si>
  <si>
    <t>Autumn Classic / 36</t>
  </si>
  <si>
    <t>Vitalis Championship / 18</t>
  </si>
  <si>
    <t>Autum Classic 29. August 2009 - Vellinge</t>
  </si>
  <si>
    <t>Autum Classig 2. dag - Trelleborg 30. august 2009</t>
  </si>
  <si>
    <t>Tiger, Olazabal</t>
  </si>
  <si>
    <t>Trelleborg, Sjöbo</t>
  </si>
  <si>
    <t>Sjöbo</t>
  </si>
  <si>
    <t>Vellinge &amp; Trelleborg</t>
  </si>
  <si>
    <t>Portugal</t>
  </si>
  <si>
    <t>Dårligste runde fratrukket (-7)</t>
  </si>
  <si>
    <t>Dårligste runde fratrukket (-1)</t>
  </si>
  <si>
    <t>Dårligste runde fratrukket (-2)</t>
  </si>
  <si>
    <t>Oitavos - onsdag d.21. oktober 2009</t>
  </si>
  <si>
    <t>Penha Longa  - Atlantic Course - torsdag d.22. oktober 2009</t>
  </si>
  <si>
    <t>Penha Longa  - Monastery Course - torsdag d.22. oktober 2009</t>
  </si>
  <si>
    <t>Estoril Palacio - fredag d.23 oktober 2009 (første runde)</t>
  </si>
  <si>
    <t>Belas Clube De Campo - lørdag d.24. oktober 2009</t>
  </si>
  <si>
    <t>Portugal Open 2009</t>
  </si>
  <si>
    <t>Oitavos</t>
  </si>
  <si>
    <t>Vitalis Mester 2009</t>
  </si>
  <si>
    <t>Order of merit 2009</t>
  </si>
  <si>
    <t>Før Portugal</t>
  </si>
  <si>
    <t>Estoril #1</t>
  </si>
  <si>
    <t>Estoril #2</t>
  </si>
  <si>
    <t>Penha Longa</t>
  </si>
  <si>
    <t>Belas</t>
  </si>
  <si>
    <t>Værelses turneringen 2009</t>
  </si>
  <si>
    <t>Shark/Olazabal</t>
  </si>
  <si>
    <t>Garcia/Tiger</t>
  </si>
  <si>
    <t>PH - Atlantic</t>
  </si>
  <si>
    <t>PH - Monastery</t>
  </si>
  <si>
    <t>Estoril Palacio - fredag d.23 oktober 2009 (anden runde)</t>
  </si>
  <si>
    <t>tiger</t>
  </si>
  <si>
    <t>D</t>
  </si>
  <si>
    <t>Tiger, Shark</t>
  </si>
  <si>
    <t>Tiger, Shark, Faldo</t>
  </si>
  <si>
    <t>Afregning</t>
  </si>
  <si>
    <t>Søllerød x 2, Vasatorps x 3, Vellinge 1, Trelleborg x 2, Sjöbo x 4, Oitavos x 4</t>
  </si>
  <si>
    <t>Sjöbo, 3 * Oitavos</t>
  </si>
  <si>
    <t>ved point lighed så sammenlignes sidste 18,9,6,3,1,12,15, antal putts, antal streger, lodtrækning</t>
  </si>
  <si>
    <t xml:space="preserve"> </t>
  </si>
  <si>
    <t>MAX 2 pr. runde</t>
  </si>
  <si>
    <t>der spilles med normalt hcp, og stapleford i de enkelte matcher</t>
  </si>
  <si>
    <t>singler matches efter hcp</t>
  </si>
  <si>
    <t>fourball - high: der skal samles op når der ikke kan scores stapleford point</t>
  </si>
  <si>
    <t>fourball - high: hold 1,2 og 3 navngives 30 min. før spilstart</t>
  </si>
  <si>
    <t>taberholdet arrangerer revance i 2009</t>
  </si>
  <si>
    <t>Betaling af gæste greenfee fordeles internt på de 2 hold</t>
  </si>
  <si>
    <t>Der er 150 kroner på spil pr match - 150 fra taber til "fest puljen" eller 75 fra hvert hold i tilfælde af delt match</t>
  </si>
  <si>
    <t>Estoril, Portugal</t>
  </si>
  <si>
    <t>Ved point lighed så sammenlignes sidste 18,9,6,3,1,12,15, antal putts, antal streger, lodtrækning</t>
  </si>
  <si>
    <t>Baren onsdag + 1 gang portvin</t>
  </si>
  <si>
    <t>Baren tirsdag + 9 (middag)+ o'neils+2*palmtree+1*dåser</t>
  </si>
  <si>
    <t>Spring Invitational</t>
  </si>
  <si>
    <t>Bornholm Open</t>
  </si>
  <si>
    <t>Kr. Himmelfarts ferien - 54 huller</t>
  </si>
  <si>
    <t>900-129</t>
  </si>
  <si>
    <t>Royal Golf</t>
  </si>
  <si>
    <t>Ystads GK &amp; Abbekås, Sverige</t>
  </si>
  <si>
    <t>Rø, Dueodde, Dueodde</t>
  </si>
  <si>
    <t>Vitalis medlemmer 2010</t>
  </si>
  <si>
    <t>Åbningsmatch 30. April 2010 - Ystad</t>
  </si>
  <si>
    <t>Åbnings match 2. dag - Abbekås 1. Maj 2010</t>
  </si>
  <si>
    <t>Åbnings match</t>
  </si>
  <si>
    <t>Vitalis Touren - Vitalis Order Of Merit - Stilling 2010</t>
  </si>
  <si>
    <t>Tiger meldte afbud pga turnering på Barsebäck</t>
  </si>
  <si>
    <t>Tiger og Shark mangler at afregne 2 stk dameøl hver for sæsonen 2009!</t>
  </si>
  <si>
    <t>Turneringsplan 2010</t>
  </si>
  <si>
    <t>Gilleleje</t>
  </si>
  <si>
    <t>Spring Invitational - Gilleleje 12. juni 2010</t>
  </si>
  <si>
    <t>Autumn Classic</t>
  </si>
  <si>
    <t>Sjöbo x 2 &amp; Romeleåsen, Sverige</t>
  </si>
  <si>
    <t>Dameøl</t>
  </si>
  <si>
    <t>Autumn Classic 2. dag - Romeleåsens 29. august 2010</t>
  </si>
  <si>
    <t>Romeleå</t>
  </si>
  <si>
    <t>Autumn Classic 2. runde - Sjöbo 28. august 2010</t>
  </si>
  <si>
    <t>Autumn Classic 1. runde - Sjöbo 28. august 2010</t>
  </si>
  <si>
    <t>Romeleåsen</t>
  </si>
  <si>
    <t>17 oktober 18 huller</t>
  </si>
  <si>
    <t>Afslutningsmatch 2010</t>
  </si>
  <si>
    <t>Åbningsmatch 2010</t>
  </si>
  <si>
    <t>Helsingør - Klubmesterskab Dag 1 - 18. september 2010</t>
  </si>
  <si>
    <t>Helsingør - Klubmesterskab Dag 2 - 19. september 2010</t>
  </si>
  <si>
    <t>Portugal x 2, Gilleleje, Sjöbo x 2, Helsingør x 2</t>
  </si>
  <si>
    <t>Portugal x 2, Helsingør</t>
  </si>
  <si>
    <t>Helsingør x 2</t>
  </si>
  <si>
    <t>Vitalis medlemmer 2011</t>
  </si>
  <si>
    <t>Turneringsplan 2011</t>
  </si>
  <si>
    <t>30 april og 1 maj - 2*18</t>
  </si>
  <si>
    <t>Vitalis Masters 1. dag - Vasatorps TC 2. maj 2009</t>
  </si>
  <si>
    <t>Vitalis Masters 2. dag - Vasatorps Gamla Banan 3. maj 2009</t>
  </si>
  <si>
    <t>Vitalis Masters</t>
  </si>
  <si>
    <t>Shark måtte desværre trække sig fra 2. dagen med rygproblemer</t>
  </si>
  <si>
    <t>Spring Invitational - Ishøj 7. juni 2009</t>
  </si>
  <si>
    <t>Shark meldte afbud pga barnedåb</t>
  </si>
  <si>
    <t>Olazabal meldte afbud pga landskamp Sverige - Danmark</t>
  </si>
  <si>
    <t>Asserbo/Gillleleje</t>
  </si>
  <si>
    <t>29 &amp; 30 august</t>
  </si>
  <si>
    <t>Den dårligste turnering trækkes fra i det samlede resultat, altså max 5 tællende turneringer</t>
  </si>
  <si>
    <t>Kristianstad Västra - 27 august 2011</t>
    <phoneticPr fontId="8" type="noConversion"/>
  </si>
  <si>
    <t>Kristianstad Östra - 28 august 2011</t>
    <phoneticPr fontId="8" type="noConversion"/>
  </si>
  <si>
    <t>Klubmesterskab</t>
    <phoneticPr fontId="8" type="noConversion"/>
  </si>
  <si>
    <t>Resultat</t>
    <phoneticPr fontId="8" type="noConversion"/>
  </si>
  <si>
    <t>25 Juni (muligvis med grill aften)</t>
  </si>
  <si>
    <t>Dyhr</t>
  </si>
  <si>
    <t xml:space="preserve">Söderslätts Golfklub </t>
  </si>
  <si>
    <t>Garcia måtte melde fra pga. ferie</t>
  </si>
  <si>
    <t>Michael Godt</t>
  </si>
  <si>
    <t>Helsingør</t>
  </si>
  <si>
    <t>Shark måtte melde fra pga. skade i knæet</t>
  </si>
  <si>
    <t>Falster - 30 april 2011</t>
  </si>
  <si>
    <t>Åbningsmatch</t>
  </si>
  <si>
    <t>Falster - 1 maj 2011</t>
  </si>
  <si>
    <t>Falster Golfklub</t>
  </si>
  <si>
    <t>Rø, Rønne, Dueodde</t>
  </si>
  <si>
    <t>Vitalis Touren - Vitalis Order Of Merit - Stilling 2011</t>
  </si>
  <si>
    <t>Tiger mangler at afregne 2 stk dameøl for sæsonen 2009!</t>
  </si>
  <si>
    <t>Shark mangler at afregne 2 stk dameøl for sæsonen 2009!</t>
  </si>
  <si>
    <t>Olazabal mangler at afregne 1 stk dameøl for sæsonen 2010!</t>
  </si>
  <si>
    <t>Tiger mangler at afregne 5 stk dameøl for sæsonen 2010!</t>
  </si>
  <si>
    <t>Shark mangler at afregne 1 stk dameøl for sæsonen 2010!</t>
  </si>
  <si>
    <t>Faldo mangler at afregne 1 stk dameøl for sæsonen 2010!</t>
  </si>
  <si>
    <t>900-708</t>
  </si>
  <si>
    <t>650615-044</t>
  </si>
  <si>
    <t>Öresunds GK</t>
  </si>
  <si>
    <t>2010 x 1</t>
  </si>
  <si>
    <t>Jimenèz</t>
  </si>
  <si>
    <t>Jimenéz</t>
  </si>
  <si>
    <t>27 &amp; 28 august</t>
  </si>
  <si>
    <t>Afregnet</t>
  </si>
  <si>
    <t>2010 x 1, Falster x 1</t>
  </si>
  <si>
    <t>Ved point lighed så sammenlignes sidste 18,9,6,3,1,12,15, lavest antal putts, lavest antal streger, lodtrækning</t>
  </si>
  <si>
    <t>Söderslätt 25 juni 2011</t>
  </si>
  <si>
    <t>Shark</t>
    <phoneticPr fontId="8" type="noConversion"/>
  </si>
  <si>
    <t>Tiger</t>
    <phoneticPr fontId="8" type="noConversion"/>
  </si>
  <si>
    <t>Afregnet</t>
    <phoneticPr fontId="8" type="noConversion"/>
  </si>
  <si>
    <t>Garcia måtte melde fra pga. Ferie, Jimenez måtte melde afbud pga. nyt job og fodboldafslutning</t>
    <phoneticPr fontId="8" type="noConversion"/>
  </si>
  <si>
    <t>Swedish Open (Vitalis KM)</t>
    <phoneticPr fontId="8" type="noConversion"/>
  </si>
  <si>
    <t>Shark</t>
    <phoneticPr fontId="8" type="noConversion"/>
  </si>
  <si>
    <t>HCP regulering giver 2 vitalis point pr. point over 36</t>
  </si>
  <si>
    <t>18 huller</t>
  </si>
  <si>
    <t>36 huller</t>
  </si>
  <si>
    <t xml:space="preserve"> 54 huller</t>
  </si>
  <si>
    <t xml:space="preserve"> 72 huller</t>
  </si>
  <si>
    <t>28/29 august - 54 huller</t>
  </si>
  <si>
    <t>18/19 september 2*18</t>
  </si>
  <si>
    <t>12 juni - 18 huller</t>
  </si>
  <si>
    <t>30 april (st. bededag) og 1 maj - 2*18</t>
  </si>
  <si>
    <t>Vitalis Tour Vindere…</t>
  </si>
  <si>
    <t>Estoril Palacio</t>
  </si>
  <si>
    <t>Oxie GK</t>
    <phoneticPr fontId="8" type="noConversion"/>
  </si>
  <si>
    <t>700307-041</t>
    <phoneticPr fontId="8" type="noConversion"/>
  </si>
  <si>
    <t>Den dårligste turnering trækkes fra i det samlede resultat</t>
  </si>
  <si>
    <t>2,69 garcia</t>
  </si>
  <si>
    <t>2*baren tordag</t>
  </si>
  <si>
    <t>afregnet</t>
  </si>
  <si>
    <t>rest</t>
  </si>
  <si>
    <t>Søllerød, Vasatorp x 2 (3), Oitavos x 2, Belas</t>
  </si>
  <si>
    <t>5 - middag onsdag, øl efter belas</t>
  </si>
  <si>
    <t>Skyrup - Summer Masters d. 25. juni 2016</t>
  </si>
  <si>
    <t>Nexø x 1, 1 Kalundborg hul 16, Tyrkiet onsdag hul 17, Skyrup hul 10</t>
  </si>
  <si>
    <t>Garcia 2,20</t>
  </si>
  <si>
    <t>Skyrup - Summer Masters d. 26. juni 2016</t>
  </si>
  <si>
    <t>16 + 6</t>
  </si>
  <si>
    <t>11 + 6</t>
  </si>
  <si>
    <t>Lørdag d. 17 september</t>
  </si>
  <si>
    <t xml:space="preserve"> D-Øl</t>
  </si>
  <si>
    <t>Rungsted - Fall Open d. 17. sep 2016</t>
  </si>
  <si>
    <t>Shark meldte afbud</t>
  </si>
  <si>
    <t>Rø New x 1, Faldo Hul 11 i tyrkiet, Hornbæk x 1, 1*barsebæk, 1 Skyrup, 1 Rungsted</t>
  </si>
  <si>
    <t>Tættest par 3</t>
  </si>
  <si>
    <t>Garcia 10,0</t>
  </si>
  <si>
    <t>PORTUGAL OPEN</t>
  </si>
  <si>
    <t>Klubmesterskab 2016 - Estoril, Portugal</t>
  </si>
  <si>
    <t>Penha Longa - lørdag d. 24 september - sidste runde i Portugal Open 2016</t>
  </si>
  <si>
    <t>Estoril Palacio - fredag d.23. september (anden runde i klubmesterskab 2016)</t>
  </si>
  <si>
    <t>Estoril Palacio - Fredag d.23. september (første runde i klubmesterskab 2016)</t>
  </si>
  <si>
    <t>Vitalis Mester 2016</t>
  </si>
  <si>
    <t>Praia Del Ray</t>
  </si>
  <si>
    <t>Praia D'el Rey - Opvarmning 19/9 2016</t>
  </si>
  <si>
    <t>Praia D'el Rey - 1 runde Portugal open 29/9</t>
  </si>
  <si>
    <t>Praia D'el Rey - Texas Scamble</t>
  </si>
  <si>
    <t>TG/Baddy/Ludvig</t>
  </si>
  <si>
    <t>Ronni/Volger</t>
  </si>
  <si>
    <t>Ludvig trak sig efter hul 5..</t>
  </si>
  <si>
    <t>Oitavos - Onsdag  d.21 september</t>
  </si>
  <si>
    <t>Oitavos - torsdag  d.22 september</t>
  </si>
  <si>
    <t>Dame Øl - Ludvig</t>
  </si>
  <si>
    <t>Dame øl - TG</t>
  </si>
  <si>
    <t>Dame øl - Baddy</t>
  </si>
  <si>
    <t>Dame øl TG</t>
  </si>
  <si>
    <t>PAR 3 - Værelsesturnering</t>
  </si>
  <si>
    <t>Baddy/Ronni</t>
  </si>
  <si>
    <t>TG/Ludvig</t>
  </si>
  <si>
    <t>Dame øl Baddy</t>
  </si>
  <si>
    <t>TG 6 volger fødder</t>
  </si>
  <si>
    <t>Dame øl - Ronni</t>
  </si>
  <si>
    <t>Baneguide - Praia</t>
  </si>
  <si>
    <t>Trolly + Range - Praia</t>
  </si>
  <si>
    <t>Baddy 2 strafslag</t>
  </si>
  <si>
    <t>Troly mv. Penha Lpmga</t>
  </si>
  <si>
    <t>Insurance</t>
  </si>
  <si>
    <t>Oitavos Trolleys</t>
  </si>
  <si>
    <t>Drikkevarer + Benzin</t>
  </si>
  <si>
    <t>Albatros Friost</t>
  </si>
  <si>
    <t>Penha Longa Frokost</t>
  </si>
  <si>
    <t>Praia Frokost</t>
  </si>
  <si>
    <t xml:space="preserve">Trolly -Praia </t>
  </si>
  <si>
    <t>minus Volger</t>
  </si>
  <si>
    <t>Shuttle Bus - Estoril</t>
  </si>
  <si>
    <t>Vej skat</t>
  </si>
  <si>
    <t>BAR på Albatros</t>
  </si>
  <si>
    <t>Middag på Albatros</t>
  </si>
  <si>
    <t>Alle ovst. dame øl - samt alle dameøl i Portugal 2016 er udlignet via 5 middage i Portugal</t>
  </si>
  <si>
    <t xml:space="preserve">26-27 august </t>
  </si>
  <si>
    <t>16-17 september</t>
  </si>
  <si>
    <t>Klubmesterskab (36 huller)</t>
  </si>
  <si>
    <t>Udgifter (EURO)</t>
  </si>
  <si>
    <t>POKER (Kroner)</t>
  </si>
  <si>
    <t>Udlæg omregnet til kroner</t>
  </si>
  <si>
    <t>pr. mand</t>
  </si>
  <si>
    <t>plus/minus - udlæg</t>
  </si>
  <si>
    <t>Samlet - udlæg + Poker</t>
  </si>
  <si>
    <t>18 juni (eftermiddag)</t>
  </si>
  <si>
    <t>Summer Masters (18 huller)</t>
  </si>
  <si>
    <t>Roskilde</t>
  </si>
  <si>
    <t>Roskilde -Åbningsmatch d. 23. april 2017</t>
  </si>
  <si>
    <t>Midtsjælland -Summer Masters d. 18. juni 2017</t>
  </si>
  <si>
    <t>DNS</t>
  </si>
  <si>
    <t>Faldo 16 1/4 fod</t>
  </si>
  <si>
    <t>Tættest</t>
  </si>
  <si>
    <t>Tomelilla 26. august 2017</t>
  </si>
  <si>
    <t>Tomelilla 27. august 2017</t>
  </si>
  <si>
    <t>16 + 2</t>
  </si>
  <si>
    <t>11 + 2</t>
  </si>
  <si>
    <t>Shark &amp; Tiger</t>
  </si>
  <si>
    <t xml:space="preserve">Tiger </t>
  </si>
  <si>
    <t>Vitalis Touren - Vitalis Order Of Merit - Stilling 2017</t>
  </si>
  <si>
    <t>Tomelilla</t>
  </si>
  <si>
    <t>Simon's 16. september</t>
  </si>
  <si>
    <t>Simon's 17. september</t>
  </si>
  <si>
    <t>Simon's</t>
  </si>
  <si>
    <t>Klubmesterskab 2017</t>
  </si>
  <si>
    <t>Garcia 2,90m</t>
  </si>
  <si>
    <t>Simons Golf Club</t>
  </si>
  <si>
    <t>B+C</t>
  </si>
  <si>
    <t>C+A</t>
  </si>
  <si>
    <t>Hul 16 Tomelilla, Hul 18 Tomelilla, Simon's</t>
  </si>
  <si>
    <t>Midtsjælland</t>
  </si>
  <si>
    <t>Hul 18 Tomelilla, Hul 16 Furesø</t>
  </si>
  <si>
    <t>Hul 1 Roskilde, Hul 15 Tomelilla</t>
  </si>
  <si>
    <t>Final Stage Tournament (18 huller)</t>
  </si>
  <si>
    <t>Vitalis medlemmer 2017</t>
  </si>
  <si>
    <t>Turneringsplan 2017</t>
  </si>
  <si>
    <t>Turneringsplan 2018</t>
  </si>
  <si>
    <t>Vitalis medlemmer 2018</t>
  </si>
  <si>
    <t>Reguleret - vinter 2017</t>
  </si>
  <si>
    <t>15-22 sep</t>
  </si>
  <si>
    <t>Div.</t>
  </si>
  <si>
    <t>910-6541</t>
  </si>
  <si>
    <t>910-6535</t>
  </si>
  <si>
    <t>Portugal (72 huller)</t>
  </si>
  <si>
    <t>PGA of Sweden</t>
  </si>
  <si>
    <t>910-6546</t>
  </si>
  <si>
    <t>4-5 aug</t>
  </si>
  <si>
    <t>Vitalis Touren - Vitalis Order Of Merit - Stilling 2018</t>
  </si>
  <si>
    <t>Furesø - Permafrost Open d. 29. oktober 2017</t>
  </si>
  <si>
    <t>Åbningsmatch - Søllerød 23. juni 2018</t>
  </si>
  <si>
    <t>11+6</t>
  </si>
  <si>
    <t>Summer Masters - Simon's 1. juli 2018</t>
  </si>
  <si>
    <t>Links course</t>
  </si>
  <si>
    <t>PGA Sweden 4. august</t>
  </si>
  <si>
    <t>PGA Sweden 5. august</t>
  </si>
  <si>
    <t>Lakes course</t>
  </si>
  <si>
    <t>PGA Sweden</t>
  </si>
  <si>
    <t>Shark &amp; Tiger på Lakes hul 13</t>
  </si>
  <si>
    <t>Hul 18 Tomelilla, Hul 16 Furesø, H13 Lakes PGA of Sweden</t>
  </si>
  <si>
    <t>Vitalis point: Shark +8 (lørdag 40 point), Faldo +4 (søndag 38 point)</t>
  </si>
  <si>
    <t>plus 8 vitalispoint = 19 point</t>
  </si>
  <si>
    <t>plus 4 vitalispoint = 20 point</t>
  </si>
  <si>
    <t>Klubmesterskab 2018 - Estoril, Portugal</t>
  </si>
  <si>
    <t>Estoril Palacio - Torsdag d.20. september (første runde i klubmesterskab 2018)</t>
  </si>
  <si>
    <t>Estoril Palacio - torsdag d.20. september (anden runde i klubmesterskab 2018)</t>
  </si>
  <si>
    <t>Praia D'el Rey - 1 runde i Obrigado Open 2018 16-9</t>
  </si>
  <si>
    <t>West Cliffs Golf Course- 2 runde Portugal open 17/9</t>
  </si>
  <si>
    <t>OBRIGADO OPEN 2018</t>
  </si>
  <si>
    <t>West Cliff</t>
  </si>
  <si>
    <t>Tiger 18,5 fødder</t>
  </si>
  <si>
    <t>Vitalis Mester 2018</t>
  </si>
  <si>
    <t>Oitavos - fredag d. 21 september - sidste runde i Portugal Open 2018</t>
  </si>
  <si>
    <t>forsikring</t>
  </si>
  <si>
    <t>benzin</t>
  </si>
  <si>
    <t>mad</t>
  </si>
  <si>
    <t>vejskat</t>
  </si>
  <si>
    <t>RC Middag &amp; Vin</t>
  </si>
  <si>
    <t>Oitavos Trollyes &amp; Tokens</t>
  </si>
  <si>
    <t>frokost onsdag</t>
  </si>
  <si>
    <t>middag Praia Del Rey</t>
  </si>
  <si>
    <t>Chips</t>
  </si>
  <si>
    <t>5 * Powerade</t>
  </si>
  <si>
    <t>kaffe - westcliff</t>
  </si>
  <si>
    <t>club sandwich og cola</t>
  </si>
  <si>
    <t>Paella Middag / Albatroz</t>
  </si>
  <si>
    <t>Frokost Oitavos</t>
  </si>
  <si>
    <t>Tokens</t>
  </si>
  <si>
    <t>Baddy skildpadde</t>
  </si>
  <si>
    <t>Thai middag KM</t>
  </si>
  <si>
    <t>Frokost Praia</t>
  </si>
  <si>
    <t>Ludvig dameøl</t>
  </si>
  <si>
    <t>Baddy dameøl</t>
  </si>
  <si>
    <t>Hul 1 Roskilde, Hul 15 Tomelilla, Simon's, hul 16 oitavos</t>
  </si>
  <si>
    <t>Frokost Estoril</t>
  </si>
  <si>
    <t>øl &amp; cola oitavos</t>
  </si>
  <si>
    <t>KM drinks on the beach</t>
  </si>
  <si>
    <t>Sidste Nadver</t>
  </si>
  <si>
    <t>Masala</t>
  </si>
  <si>
    <t>Hvidvin</t>
  </si>
  <si>
    <t xml:space="preserve">Alle skal betale </t>
  </si>
  <si>
    <t>afvigelse pr. mand/1 pr mand</t>
  </si>
  <si>
    <t>Poker</t>
  </si>
  <si>
    <t>EURO</t>
  </si>
  <si>
    <t>KRONER</t>
  </si>
  <si>
    <t>Baddy sender 1484 kr til Volger. TG sender 27 kr til Volger</t>
  </si>
  <si>
    <t>Ludvig sender 3535 kr til TG, og Ronni sender 644 kr til TG</t>
  </si>
  <si>
    <t>Hul 16 Tomelilla, Hul 18 Tomelilla, Simon's, Simon's,  H13 Lakes PGA of Sweden, hul 6 itavos, hil 1 estoril, MINUS 4 fra Portugal 2018</t>
  </si>
  <si>
    <t>Par 3 - kortest</t>
  </si>
  <si>
    <t>Final Stage Tournament - Hørsholm 14. august 2018 (Øst + Nord)</t>
  </si>
  <si>
    <t>Hørsholm</t>
  </si>
  <si>
    <t>TG - 19 TG Fødder</t>
  </si>
  <si>
    <t>Vitalis medlemmer 2019</t>
  </si>
  <si>
    <t>Turneringsplan 2019</t>
  </si>
  <si>
    <t>14-15 september</t>
  </si>
  <si>
    <t>28. september</t>
  </si>
  <si>
    <t>13. april</t>
  </si>
  <si>
    <t>Spring Masters (36 huller)</t>
  </si>
  <si>
    <t>4-5 maj</t>
  </si>
  <si>
    <t>22. juni</t>
  </si>
  <si>
    <t>Reguleret - vinter 2019</t>
  </si>
  <si>
    <t>Med aften festivitas…(så du kommer først hjem søndag morgen)</t>
  </si>
  <si>
    <t>Midsommer Open (18 huller)</t>
  </si>
  <si>
    <t xml:space="preserve">Vitalis Championship (KM, 36 huller) </t>
  </si>
  <si>
    <t>Åbningsmatch - Dragør 13. april 2019</t>
  </si>
  <si>
    <t>Dragør</t>
  </si>
  <si>
    <t>202-6535</t>
  </si>
  <si>
    <t>202-6541</t>
  </si>
  <si>
    <t>202-6546</t>
  </si>
  <si>
    <t>Svendborg &amp; Vestfyn</t>
  </si>
  <si>
    <t>Svendborg 4. maj</t>
  </si>
  <si>
    <t>Vestfyns 5. maj</t>
  </si>
  <si>
    <t>18,5 TG fod</t>
  </si>
  <si>
    <t>Svendborg</t>
  </si>
  <si>
    <t>Vestfyns</t>
  </si>
  <si>
    <t>Svendborg &amp; Vestfyns</t>
  </si>
  <si>
    <t>Hedeland</t>
  </si>
  <si>
    <t>Midsommer Open - Hedeland 22. juni 2019</t>
  </si>
  <si>
    <t>11+10</t>
  </si>
  <si>
    <t>Lübker Sand/Sky 13. september, Warm Up</t>
  </si>
  <si>
    <t>Garcia 25 1/4 fødder</t>
  </si>
  <si>
    <t>Lübker Sand/Sky 14. september KM runde 1</t>
  </si>
  <si>
    <t>Lübker KM</t>
  </si>
  <si>
    <t>Sand/Sky</t>
  </si>
  <si>
    <t>Lübker Sky/Forest/ 15. september KM runde 2</t>
  </si>
  <si>
    <t>Sky/Forest</t>
  </si>
  <si>
    <t>Great Northern</t>
  </si>
  <si>
    <t>Shark, 5 TG fødder</t>
  </si>
  <si>
    <t>Garcia, 2 TG fødder</t>
  </si>
  <si>
    <t>g</t>
  </si>
  <si>
    <t>Final Stage Tournament - Great Nothern - 28 september 2019</t>
  </si>
  <si>
    <t>Great Nothern</t>
  </si>
  <si>
    <t>Lubker</t>
  </si>
  <si>
    <t>20-21 juni</t>
  </si>
  <si>
    <t>Vitalis Touren - Vitalis Order Of Merit - Stilling 2020</t>
  </si>
  <si>
    <t>Vitalis Touren - Vitalis Order Of Merit - Slut Stilling 2020</t>
  </si>
  <si>
    <t>Odsherred/Sorø</t>
  </si>
  <si>
    <t>Summer Masters 2020</t>
  </si>
  <si>
    <t>Odsherred 20. juni 2020</t>
  </si>
  <si>
    <t>Sorø 21. juni 2020</t>
  </si>
  <si>
    <t>Udlæg:</t>
  </si>
  <si>
    <t>Øl</t>
  </si>
  <si>
    <t>Vin</t>
  </si>
  <si>
    <t>Føtex</t>
  </si>
  <si>
    <t>Kød (TG)</t>
  </si>
  <si>
    <t>Poker:</t>
  </si>
  <si>
    <t>Greenfee Sorø</t>
  </si>
  <si>
    <t>Fælles</t>
  </si>
  <si>
    <t>Udlæg</t>
  </si>
  <si>
    <t>Slutresultat</t>
  </si>
  <si>
    <t>6 3/4 TG fod</t>
  </si>
  <si>
    <t>21 1/4 Ronni fod</t>
  </si>
  <si>
    <t>OK</t>
  </si>
  <si>
    <t>Vitalis medlemmer 2020</t>
  </si>
  <si>
    <t>Turneringsplan 2020</t>
  </si>
  <si>
    <t>Holstebro/Himmerland</t>
  </si>
  <si>
    <t>Tour de Jylland 2020</t>
  </si>
  <si>
    <t>Tour de Jylland</t>
  </si>
  <si>
    <t>Vitalis Mester 2020</t>
  </si>
  <si>
    <t xml:space="preserve">Klubmesterskab 2020 - Himmerland </t>
  </si>
  <si>
    <t>Holstebro, skovbanen</t>
  </si>
  <si>
    <t>Holstebro, storåbanen</t>
  </si>
  <si>
    <t>Himmerland, Old Course</t>
  </si>
  <si>
    <t>Himmerland, New Course</t>
  </si>
  <si>
    <t>23-27 september</t>
  </si>
  <si>
    <t>Indian Summer Invitational - Mølleåen - 23 august 2020</t>
  </si>
  <si>
    <t>Indian Summer Invitational (18 huller)</t>
  </si>
  <si>
    <t>Tour de Jylland (54) &amp; Vitalis Championship (36)</t>
  </si>
  <si>
    <t>Mølleåen</t>
  </si>
  <si>
    <t>Holstebro, skovbanen - 1 runde i Tour de Jylland 2020 24 september</t>
  </si>
  <si>
    <t>Holstebro, storåbanen - 2 runde i Tour de Jylland 25 september</t>
  </si>
  <si>
    <t>Himmerland, Old Course - 3 runde i Tour de Jylland &amp; 1 runde i KM 26 september</t>
  </si>
  <si>
    <t>Himmerland, New Course - 2 runde i KM 27 september</t>
  </si>
  <si>
    <t>Vitalis Touren - Vitalis Order Of Merit - Stilling 2019</t>
  </si>
  <si>
    <t>Vitalis Touren - Vitalis Order Of Merit - Slut Stilling 2019</t>
  </si>
  <si>
    <t>Fratrukket dåligste runde = 1 (Hedeland)</t>
  </si>
  <si>
    <t>Fratrukket dårligste runde = 4 (Hedeland)</t>
  </si>
  <si>
    <t>Hul 1 Roskilde, Hul 15 Tomelilla, Simon's, hul 16 oitavos, Great 4</t>
  </si>
  <si>
    <t>Hul 16 Tomelilla, Hul 18 Tomelilla, Simon's, Simon's,  H13 Lakes PGA of Sweden, hul 6 itavos, hil 1 estoril, MINUS 4 fra Portugal 2018, Dragør, vestfyn hul 5, Great 4</t>
  </si>
  <si>
    <t>Hul 18 Tomelilla, Hul 16 Furesø, H13 Lakes PGA of Sweden, Dragør, Great 7</t>
  </si>
  <si>
    <t>Tættest på hul</t>
  </si>
  <si>
    <t>Garcia 12 meter</t>
  </si>
  <si>
    <t>Afbud fra Olazabal &amp; Shark</t>
  </si>
  <si>
    <t>TG - 12,25 TG fod</t>
  </si>
  <si>
    <t>Tiger - Dameøl</t>
  </si>
  <si>
    <t>Suite</t>
  </si>
  <si>
    <t>dessert vin</t>
  </si>
  <si>
    <t xml:space="preserve">rødvin </t>
  </si>
  <si>
    <t>TG ØL</t>
  </si>
  <si>
    <t>femte dele</t>
  </si>
  <si>
    <t>ludvig</t>
  </si>
  <si>
    <t>10 TG fødder TG</t>
  </si>
  <si>
    <t>Dame øl Ludvig</t>
  </si>
  <si>
    <t>Dame øl Volger</t>
  </si>
  <si>
    <t>Hul 18 Tomelilla, Hul 16 Furesø, H13 Lakes PGA of Sweden, Dragør, Great 7, Odsherred hul 1, Storådalen 13</t>
  </si>
  <si>
    <t>Skovbanen - Holstebro</t>
  </si>
  <si>
    <t>Storådalen - Holstebro</t>
  </si>
  <si>
    <t>Himerland - Old</t>
  </si>
  <si>
    <t>Himmerland - New</t>
  </si>
  <si>
    <t>Himmerland, Old &amp; New Course</t>
  </si>
  <si>
    <t>Dame Øl - Baddy</t>
  </si>
  <si>
    <t>9 3/4 volger fod</t>
  </si>
  <si>
    <t>10 1/3 ronni fod</t>
  </si>
  <si>
    <t>287</t>
  </si>
  <si>
    <t>-111</t>
  </si>
  <si>
    <t>19</t>
  </si>
  <si>
    <t>-242</t>
  </si>
  <si>
    <t>47</t>
  </si>
  <si>
    <t>Hul 1 Roskilde, Hul 15 Tomelilla, Simon's, hul 16 oitavos, Great 5, Storådalen 14, Himmerland New/Backtee 2</t>
  </si>
  <si>
    <t>The Damage Holstebro</t>
  </si>
  <si>
    <t>The Damage - Himmerland</t>
  </si>
  <si>
    <t xml:space="preserve">husbiler </t>
  </si>
  <si>
    <t>Massage</t>
  </si>
  <si>
    <t xml:space="preserve">Volger Barolo </t>
  </si>
  <si>
    <t>Ludvig øl</t>
  </si>
  <si>
    <t>Minus</t>
  </si>
  <si>
    <t>Plus</t>
  </si>
  <si>
    <t>Ronni/Drikkepenge</t>
  </si>
  <si>
    <t>TG Range bolde</t>
  </si>
  <si>
    <t>Samlet #1</t>
  </si>
  <si>
    <t>Samlet #2</t>
  </si>
  <si>
    <t xml:space="preserve">femte dele </t>
  </si>
  <si>
    <t>TG &amp; Baddy</t>
  </si>
  <si>
    <t xml:space="preserve">TG  </t>
  </si>
  <si>
    <t>Samlet gæld</t>
  </si>
  <si>
    <t>Barsebäck, Masters Course</t>
  </si>
  <si>
    <t>Final Stage Tournament - Harekær - 24 oktober 2020</t>
  </si>
  <si>
    <t>4 1/4 ronni fod</t>
  </si>
  <si>
    <t>Garcia 0,81</t>
  </si>
  <si>
    <t>Hul 16 Tomelilla, Hul 18 Tomelilla, Simon's, Simon's,  H13 Lakes PGA of Sweden, hul 6 itavos, hil 1 estoril, MINUS 4 fra Portugal 2018, Dragør, vestfyn hul 5, Great 2, Fredensborg hul 3, Odsherred hul 1, Sorø hul 16, Harekær 3 Mølleåen hul 16, Holstebro parkbanen, Himmerland Old 14, Himmerland New 12</t>
  </si>
  <si>
    <t>Fredensborg hul 9, Sorø hul 1, Storådalen 13, Harekær 5</t>
  </si>
  <si>
    <t>Fratrukket 4 point</t>
  </si>
  <si>
    <t>Køge 24. april 2021</t>
  </si>
  <si>
    <t>Vitalis Touren - Vitalis Order Of Merit - Stilling 2021</t>
  </si>
  <si>
    <t>Vitalis medlemmer 2021</t>
  </si>
  <si>
    <t>May Masters (18 huller)</t>
  </si>
  <si>
    <t>August Summit (18 huller)</t>
  </si>
  <si>
    <t>19-20 juni</t>
  </si>
  <si>
    <t>Turneringsplan 2021</t>
  </si>
  <si>
    <t>Hørsholm Øst-Nord 8. maj 2021</t>
  </si>
  <si>
    <t>Vitalis Touren - Vitalis Order Of Merit - Slut Stilling 2021</t>
  </si>
  <si>
    <t>Summer Masters 2021</t>
  </si>
  <si>
    <t>Tiger var ikke med til opvarmnings runden pga arbejde</t>
  </si>
  <si>
    <t>Esbjerg, marbækbanen - 1 runde i Summer Masters 2021 19 juni</t>
  </si>
  <si>
    <t>Esbjerg, myrtuebanen - 2 runde i Summer Masters 2021 20 juni</t>
  </si>
  <si>
    <t>Opvarmningsrunde Kolding - 18 juni</t>
  </si>
  <si>
    <t>Esbjerg Marbæk / Myrtue</t>
  </si>
  <si>
    <t>Tiger skildpadde</t>
  </si>
  <si>
    <t>Garcia skildpadde</t>
  </si>
  <si>
    <t>Esbjerg - Marbæk</t>
  </si>
  <si>
    <t>Esbjerg - Myrtue</t>
  </si>
  <si>
    <t>Shark, Olazabal &amp; Faldo spillede ikke pga dårligt vejr!</t>
  </si>
  <si>
    <t>Esbjerg, marbæk banen</t>
  </si>
  <si>
    <t>Esbjerg, myrtue banen</t>
  </si>
  <si>
    <t>19-21 september</t>
  </si>
  <si>
    <t>Shark/Faldo</t>
  </si>
  <si>
    <t>Gilleleje tee 58 - 28. august 2021</t>
  </si>
  <si>
    <t>Shark &amp; Garcia</t>
  </si>
  <si>
    <t>Simon's, Esbjerg Myrtue 2, Gilleleje hul 7, Forkert udfyldt scorekort Gilleleje</t>
  </si>
  <si>
    <t>Olazabal tættest på hul med 41 Ludvigfødder</t>
  </si>
  <si>
    <t>Varde 19. september tee 57</t>
  </si>
  <si>
    <t>Kaj Lykke 20. september tee 59</t>
  </si>
  <si>
    <t>Breinholtgård 21. september tee 57 - Skoven/Sletten</t>
  </si>
  <si>
    <t>Hul 1 Roskilde, Hul 15 Tomelilla, Simon's, hul 16 oitavos, Great 5, Storådalen 14, Himmerland New/Backtee 2, Kaj Lykke hul 1</t>
  </si>
  <si>
    <t>Hul 18 Hørsholm, Hul 16 Tomelilla, Hul 18 Tomelilla, Simon's, Simon's,  H13 Lakes PGA of Sweden, hul 6 itavos, hul 1 estoril, MINUS 4 fra Portugal 2018, Dragør, vestfyn hul 5, Great 2, Fredensborg hul 3, Odsherred hul 1, Sorø hul 16, Harekær 3 Mølleåen hul 16, Holstebro parkbanen, Himmerland Old 14, Himmerland New 12, Esbjerg Marbæk 1, Kaj Lykke hul 2</t>
  </si>
  <si>
    <t>9 2/3 TG fødder</t>
  </si>
  <si>
    <t>Varde Tour</t>
  </si>
  <si>
    <t>Varde Tour 2021</t>
  </si>
  <si>
    <t>Varde</t>
  </si>
  <si>
    <t>Breinholtgård</t>
  </si>
  <si>
    <t>Vitalis Klubmester 2021</t>
  </si>
  <si>
    <t>Klubmesterskab 2021 - Varde</t>
  </si>
  <si>
    <t>Kaj Lykke</t>
  </si>
  <si>
    <t>Forkert udfyldt scorekort Hørsholm, Hul 18 Tomelilla, Hul 16 Furesø, H13 Lakes PGA of Sweden, Dragør, Great 7, Odsherred hul 1, Storådalen 13, Gilleleje hul 7, Forkert udfyldt scorekort Gilleleje, Kaj Lykke hul 18, Breinholtgård hul 10</t>
  </si>
  <si>
    <t>Forkert indtastet putts Hørsholm, Fredensborg hul 9, Sorø hul 1, Storådalen 13, Harekær 5, Breinholtgård hul 18</t>
  </si>
  <si>
    <t>Kaj Lykke &amp; Breinholtgård</t>
  </si>
  <si>
    <t>Varde, Kaj Lykke &amp; Breinholtgård</t>
  </si>
  <si>
    <t>Varde + KM (54 huller &amp; 36 huller)</t>
  </si>
  <si>
    <t>Vitalis medlemmer 2022</t>
  </si>
  <si>
    <t>Turneringsplan 2022</t>
  </si>
  <si>
    <t>7-14 maj</t>
  </si>
  <si>
    <t>Div. ved Estoril</t>
  </si>
  <si>
    <t>1. maj</t>
  </si>
  <si>
    <t>Vitalis Final (18 huller)</t>
  </si>
  <si>
    <t>20-21 August</t>
  </si>
  <si>
    <t>Vitalis Touren - Vitalis Order Of Merit - Stilling 2022</t>
  </si>
  <si>
    <t>Vitalis Touren - Vitalis Order Of Merit - Slut Stilling 2022</t>
  </si>
  <si>
    <t>June Invitational (18 huller)</t>
  </si>
  <si>
    <t>Værebro 1. maj 2022 tee 58</t>
  </si>
  <si>
    <t>Værebro</t>
  </si>
  <si>
    <t>11 + (2 x 4) = 19</t>
  </si>
  <si>
    <t>Sporting Club Lisbon</t>
  </si>
  <si>
    <t>Penha Longa #1</t>
  </si>
  <si>
    <t>Pemha Longe #2</t>
  </si>
  <si>
    <t>Oitavos #1</t>
  </si>
  <si>
    <t>Oitavos #2</t>
  </si>
  <si>
    <t>Obrigado Open 2022</t>
  </si>
  <si>
    <t>Vitalis Mester 2022</t>
  </si>
  <si>
    <t>OBRIGADO OPEN 2022</t>
  </si>
  <si>
    <t>Klubmesterskab 2022 - Estoril, Portugal</t>
  </si>
  <si>
    <t>Oitavos - fredag d. 13 Maj - sidste runde i Obrigado Open 2022</t>
  </si>
  <si>
    <t>Estoril Palacio - torsdag d.12.Maj (anden runde i klubmesterskab 2022)</t>
  </si>
  <si>
    <t>Estoril Palacio - Torsdag d.12. Maj (første runde i klubmesterskab 2022)</t>
  </si>
  <si>
    <t>Oitavos - Tirsdag d.10 maj</t>
  </si>
  <si>
    <t>Penha Longa, 8 maj - 1 runde i Obrigado Open 2022</t>
  </si>
  <si>
    <t>Penha Longa, 9 maj - 2 runde i Obrigado Open 2022</t>
  </si>
  <si>
    <t>Sporting Club Lisbon - Lørdag d.7 maj 2022 - Opvarmningsrunde</t>
  </si>
  <si>
    <t>Kasse opgørelse #1 - Lisbon og Penha Longa</t>
  </si>
  <si>
    <t>Trollyes + Vand</t>
  </si>
  <si>
    <t>ALLE</t>
  </si>
  <si>
    <t>Højre/Venstre ØL</t>
  </si>
  <si>
    <t>Taber Øl Lørdag</t>
  </si>
  <si>
    <t>Penha Longa regning…</t>
  </si>
  <si>
    <t xml:space="preserve">TG </t>
  </si>
  <si>
    <t xml:space="preserve">Vand + Orange drik </t>
  </si>
  <si>
    <t>Trolley &amp; Talloner Mandag</t>
  </si>
  <si>
    <t xml:space="preserve">Baddy Gave </t>
  </si>
  <si>
    <t>Taber Øl Søndag</t>
  </si>
  <si>
    <t>Dame Øl Søndag</t>
  </si>
  <si>
    <t xml:space="preserve">Rødvin Søndag </t>
  </si>
  <si>
    <t>Frokost Søndag</t>
  </si>
  <si>
    <t>Sandwiches</t>
  </si>
  <si>
    <t>Brobizz &amp; Full Insurance</t>
  </si>
  <si>
    <t xml:space="preserve">Mini bar øl </t>
  </si>
  <si>
    <t>pr. næse</t>
  </si>
  <si>
    <t>TG, 2,88</t>
  </si>
  <si>
    <t>WIN: Ronni 2,51</t>
  </si>
  <si>
    <t>Kasse opgørelse 2 - Albatroz mv.</t>
  </si>
  <si>
    <t>Buggys &amp; Trolleys mv. Estoril</t>
  </si>
  <si>
    <t>Buggys &amp; Trolleys mv. Oitavos</t>
  </si>
  <si>
    <t>Aperol</t>
  </si>
  <si>
    <t>Italieneren</t>
  </si>
  <si>
    <t>Thai</t>
  </si>
  <si>
    <t>Indisk</t>
  </si>
  <si>
    <t>Emma</t>
  </si>
  <si>
    <t>Diesel</t>
  </si>
  <si>
    <t>Hvidvin &amp; Sardiner</t>
  </si>
  <si>
    <t>Sodavand - Oitavos #2</t>
  </si>
  <si>
    <t>trolleys / Guide mv.</t>
  </si>
  <si>
    <t>Dame Volger</t>
  </si>
  <si>
    <t>4,70 meter TG</t>
  </si>
  <si>
    <t>Dame TG</t>
  </si>
  <si>
    <t>Albatroz</t>
  </si>
  <si>
    <t>Til TG for Albatroz</t>
  </si>
  <si>
    <t>5 øl</t>
  </si>
  <si>
    <t>frokost + GT</t>
  </si>
  <si>
    <t>GT+Port</t>
  </si>
  <si>
    <t>Hjortespring</t>
  </si>
  <si>
    <t>11 + (2 x 5) = 21</t>
  </si>
  <si>
    <t>7 + ( 2 x 2) = 11</t>
  </si>
  <si>
    <t>Hjortespring 25. juni 2022 - T51</t>
  </si>
  <si>
    <t>Garcia, tættest på par 3</t>
  </si>
  <si>
    <t>Vitalis Masters (36 huller)</t>
  </si>
  <si>
    <t>Silkeborg</t>
  </si>
  <si>
    <t>Ry</t>
  </si>
  <si>
    <t>Vitalis Masters 2022</t>
  </si>
  <si>
    <t>Silkeborg, Syd &amp; Vest - 2 runde i Vitalis Masters 2022, 21 august</t>
  </si>
  <si>
    <t>Ry - 1 runde i Vitalis Masters 2022, 20 august</t>
  </si>
  <si>
    <t>Ry / Silkeborg</t>
  </si>
  <si>
    <t>Obrigado Masters - KM (72 huller)</t>
  </si>
  <si>
    <t>Hul 16 silkeborg</t>
  </si>
  <si>
    <t>Faldo &amp; Tiger</t>
  </si>
  <si>
    <t>Hul 18 Hørsholm, Hul 16 Tomelilla, Hul 18 Tomelilla, Simon's, Simon's,  H13 Lakes PGA of Sweden, hul 6 itavos, hul 1 estoril, MINUS 4 fra Portugal 2018, Dragør, vestfyn hul 5, Great 2, Fredensborg hul 3, Odsherred hul 1, Sorø hul 16, Harekær 3 Mølleåen hul 16, Holstebro parkbanen, Himmerland Old 14, Himmerland New 12, Esbjerg Marbæk 1, Kaj Lykke hul 2. Silkeborg hul 11</t>
  </si>
  <si>
    <t>Silkeborg hul 13</t>
  </si>
  <si>
    <t>Olazabal 12 fødder</t>
  </si>
  <si>
    <t>Tiger tættest på par 3</t>
  </si>
  <si>
    <t>Falso</t>
  </si>
  <si>
    <t>Forkert indtastet putts Hørsholm, Fredensborg hul 9, Sorø hul 1, Storådalen 13, Harekær 5, Breinholtgård hul 18, Værebro hul 10, Silkeborg hul 11, Gilleleje hul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</si>
</sst>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06]d\.\ mmmm\ yyyy;@"/>
  </numFmts>
  <fonts count="33" x14ac:knownFonts="1">
    <font>
      <sz val="10"/>
      <name val="Arial"/>
    </font>
    <font>
      <sz val="10"/>
      <name val="Verdana"/>
      <family val="2"/>
    </font>
    <font>
      <b/>
      <sz val="10"/>
      <name val="Arial"/>
      <family val="2"/>
    </font>
    <font>
      <sz val="8"/>
      <color indexed="81"/>
      <name val="Tahoma"/>
      <family val="2"/>
    </font>
    <font>
      <b/>
      <sz val="8"/>
      <color indexed="81"/>
      <name val="Tahoma"/>
      <family val="2"/>
    </font>
    <font>
      <b/>
      <sz val="10"/>
      <color indexed="9"/>
      <name val="Arial"/>
      <family val="2"/>
    </font>
    <font>
      <sz val="10"/>
      <color indexed="9"/>
      <name val="Arial"/>
      <family val="2"/>
    </font>
    <font>
      <sz val="10"/>
      <name val="Verdana"/>
      <family val="2"/>
    </font>
    <font>
      <sz val="8"/>
      <name val="Verdana"/>
      <family val="2"/>
    </font>
    <font>
      <b/>
      <sz val="10"/>
      <name val="Verdana"/>
      <family val="2"/>
    </font>
    <font>
      <b/>
      <i/>
      <sz val="10"/>
      <name val="Arial"/>
      <family val="2"/>
    </font>
    <font>
      <b/>
      <sz val="10"/>
      <color indexed="10"/>
      <name val="Verdana"/>
      <family val="2"/>
    </font>
    <font>
      <sz val="10"/>
      <color indexed="10"/>
      <name val="Verdana"/>
      <family val="2"/>
    </font>
    <font>
      <sz val="10"/>
      <name val="Arial"/>
      <family val="2"/>
    </font>
    <font>
      <b/>
      <sz val="10"/>
      <color indexed="8"/>
      <name val="Verdana"/>
      <family val="2"/>
    </font>
    <font>
      <b/>
      <sz val="8"/>
      <name val="Verdana"/>
      <family val="2"/>
    </font>
    <font>
      <b/>
      <sz val="8"/>
      <color indexed="8"/>
      <name val="Verdana"/>
      <family val="2"/>
    </font>
    <font>
      <b/>
      <sz val="10"/>
      <color indexed="10"/>
      <name val="Arial"/>
      <family val="2"/>
    </font>
    <font>
      <i/>
      <sz val="10"/>
      <name val="Arial"/>
      <family val="2"/>
    </font>
    <font>
      <sz val="10"/>
      <color indexed="55"/>
      <name val="Verdana"/>
      <family val="2"/>
    </font>
    <font>
      <sz val="10"/>
      <color indexed="55"/>
      <name val="Arial"/>
      <family val="2"/>
    </font>
    <font>
      <sz val="8"/>
      <name val="Arial"/>
      <family val="2"/>
    </font>
    <font>
      <sz val="10"/>
      <name val="Arial"/>
      <family val="2"/>
    </font>
    <font>
      <b/>
      <sz val="10"/>
      <name val="Verdana"/>
      <family val="2"/>
    </font>
    <font>
      <sz val="9"/>
      <color indexed="81"/>
      <name val="Tahoma"/>
      <family val="2"/>
    </font>
    <font>
      <b/>
      <sz val="9"/>
      <color indexed="81"/>
      <name val="Tahoma"/>
      <family val="2"/>
    </font>
    <font>
      <sz val="10"/>
      <name val="Verdana"/>
      <family val="2"/>
    </font>
    <font>
      <sz val="10"/>
      <color theme="2" tint="-0.499984740745262"/>
      <name val="Verdana"/>
      <family val="2"/>
    </font>
    <font>
      <sz val="8"/>
      <name val="Arial"/>
      <family val="2"/>
    </font>
    <font>
      <sz val="8"/>
      <color indexed="8"/>
      <name val="Verdana"/>
      <family val="2"/>
    </font>
    <font>
      <u/>
      <sz val="10"/>
      <color indexed="12"/>
      <name val="Arial"/>
      <family val="2"/>
    </font>
    <font>
      <u/>
      <sz val="10"/>
      <color indexed="20"/>
      <name val="Arial"/>
      <family val="2"/>
    </font>
    <font>
      <b/>
      <sz val="10"/>
      <color rgb="FFFF0000"/>
      <name val="Verdana"/>
      <family val="2"/>
    </font>
  </fonts>
  <fills count="1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55"/>
        <bgColor indexed="64"/>
      </patternFill>
    </fill>
    <fill>
      <patternFill patternType="solid">
        <fgColor indexed="13"/>
        <bgColor indexed="64"/>
      </patternFill>
    </fill>
    <fill>
      <patternFill patternType="solid">
        <fgColor indexed="10"/>
        <bgColor indexed="64"/>
      </patternFill>
    </fill>
    <fill>
      <patternFill patternType="solid">
        <fgColor indexed="47"/>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s>
  <borders count="62">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medium">
        <color auto="1"/>
      </bottom>
      <diagonal/>
    </border>
    <border>
      <left/>
      <right style="thin">
        <color auto="1"/>
      </right>
      <top style="thin">
        <color auto="1"/>
      </top>
      <bottom style="thin">
        <color auto="1"/>
      </bottom>
      <diagonal/>
    </border>
    <border>
      <left/>
      <right style="thin">
        <color auto="1"/>
      </right>
      <top style="medium">
        <color auto="1"/>
      </top>
      <bottom style="medium">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right/>
      <top style="medium">
        <color auto="1"/>
      </top>
      <bottom style="medium">
        <color auto="1"/>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style="medium">
        <color auto="1"/>
      </top>
      <bottom style="medium">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thin">
        <color auto="1"/>
      </left>
      <right/>
      <top/>
      <bottom/>
      <diagonal/>
    </border>
    <border>
      <left/>
      <right style="thin">
        <color auto="1"/>
      </right>
      <top/>
      <bottom/>
      <diagonal/>
    </border>
    <border>
      <left/>
      <right/>
      <top/>
      <bottom style="thin">
        <color auto="1"/>
      </bottom>
      <diagonal/>
    </border>
    <border>
      <left/>
      <right/>
      <top style="thin">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medium">
        <color auto="1"/>
      </top>
      <bottom style="thin">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style="medium">
        <color auto="1"/>
      </top>
      <bottom style="medium">
        <color auto="1"/>
      </bottom>
      <diagonal/>
    </border>
    <border>
      <left/>
      <right/>
      <top/>
      <bottom style="medium">
        <color indexed="64"/>
      </bottom>
      <diagonal/>
    </border>
    <border>
      <left/>
      <right/>
      <top style="thin">
        <color indexed="64"/>
      </top>
      <bottom style="double">
        <color indexed="64"/>
      </bottom>
      <diagonal/>
    </border>
  </borders>
  <cellStyleXfs count="3">
    <xf numFmtId="0" fontId="0" fillId="0" borderId="0"/>
    <xf numFmtId="0" fontId="30" fillId="0" borderId="0" applyNumberFormat="0" applyFill="0" applyBorder="0" applyAlignment="0" applyProtection="0"/>
    <xf numFmtId="0" fontId="31" fillId="0" borderId="0" applyNumberFormat="0" applyFill="0" applyBorder="0" applyAlignment="0" applyProtection="0"/>
  </cellStyleXfs>
  <cellXfs count="577">
    <xf numFmtId="0" fontId="0" fillId="0" borderId="0" xfId="0"/>
    <xf numFmtId="0" fontId="0" fillId="2" borderId="0" xfId="0" applyFill="1"/>
    <xf numFmtId="49" fontId="0" fillId="0" borderId="0" xfId="0" applyNumberFormat="1"/>
    <xf numFmtId="0" fontId="2" fillId="2" borderId="0" xfId="0" applyFont="1" applyFill="1"/>
    <xf numFmtId="0" fontId="0" fillId="2" borderId="0" xfId="0" applyFill="1" applyAlignment="1">
      <alignment horizontal="center"/>
    </xf>
    <xf numFmtId="0" fontId="0" fillId="2" borderId="1" xfId="0" applyFill="1" applyBorder="1"/>
    <xf numFmtId="0" fontId="0" fillId="2" borderId="2" xfId="0" applyFill="1" applyBorder="1" applyAlignment="1">
      <alignment horizontal="center"/>
    </xf>
    <xf numFmtId="0" fontId="0" fillId="2" borderId="3" xfId="0" applyFill="1" applyBorder="1" applyAlignment="1">
      <alignment horizontal="center"/>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2" borderId="13" xfId="0" applyFill="1" applyBorder="1" applyAlignment="1">
      <alignment horizontal="center"/>
    </xf>
    <xf numFmtId="0" fontId="0" fillId="2" borderId="14" xfId="0" applyFill="1" applyBorder="1" applyAlignment="1">
      <alignment horizontal="center"/>
    </xf>
    <xf numFmtId="0" fontId="5" fillId="3" borderId="0" xfId="0" applyFont="1" applyFill="1"/>
    <xf numFmtId="0" fontId="6" fillId="3" borderId="0" xfId="0" applyFont="1" applyFill="1"/>
    <xf numFmtId="0" fontId="0" fillId="0" borderId="0" xfId="0" applyAlignment="1">
      <alignment horizontal="center"/>
    </xf>
    <xf numFmtId="0" fontId="5" fillId="3" borderId="1" xfId="0" applyFont="1" applyFill="1" applyBorder="1"/>
    <xf numFmtId="0" fontId="6" fillId="3" borderId="2" xfId="0" applyFont="1" applyFill="1" applyBorder="1"/>
    <xf numFmtId="0" fontId="6" fillId="3" borderId="3" xfId="0" applyFont="1" applyFill="1" applyBorder="1"/>
    <xf numFmtId="0" fontId="0" fillId="0" borderId="5" xfId="0" applyBorder="1" applyAlignment="1">
      <alignment horizontal="left"/>
    </xf>
    <xf numFmtId="0" fontId="0" fillId="0" borderId="8" xfId="0" applyBorder="1" applyAlignment="1">
      <alignment horizontal="left"/>
    </xf>
    <xf numFmtId="0" fontId="0" fillId="0" borderId="10" xfId="0" applyBorder="1" applyAlignment="1">
      <alignment horizontal="left"/>
    </xf>
    <xf numFmtId="0" fontId="0" fillId="2" borderId="0" xfId="0" applyFill="1" applyAlignment="1">
      <alignment horizontal="left"/>
    </xf>
    <xf numFmtId="49" fontId="0" fillId="2" borderId="0" xfId="0" applyNumberFormat="1" applyFill="1"/>
    <xf numFmtId="0" fontId="7" fillId="0" borderId="0" xfId="0" applyFont="1"/>
    <xf numFmtId="0" fontId="7" fillId="4" borderId="1" xfId="0" applyFont="1" applyFill="1" applyBorder="1"/>
    <xf numFmtId="0" fontId="9" fillId="4" borderId="2" xfId="0" applyFont="1" applyFill="1" applyBorder="1"/>
    <xf numFmtId="0" fontId="9" fillId="4" borderId="3" xfId="0" applyFont="1" applyFill="1" applyBorder="1"/>
    <xf numFmtId="0" fontId="8" fillId="4" borderId="4" xfId="0" applyFont="1" applyFill="1" applyBorder="1" applyAlignment="1">
      <alignment horizontal="center"/>
    </xf>
    <xf numFmtId="0" fontId="8" fillId="0" borderId="4" xfId="0" applyFont="1" applyBorder="1"/>
    <xf numFmtId="0" fontId="8" fillId="2" borderId="4" xfId="0" applyFont="1" applyFill="1" applyBorder="1"/>
    <xf numFmtId="0" fontId="7" fillId="0" borderId="4" xfId="0" applyFont="1" applyBorder="1"/>
    <xf numFmtId="0" fontId="7" fillId="2" borderId="4" xfId="0" applyFont="1" applyFill="1" applyBorder="1"/>
    <xf numFmtId="0" fontId="7" fillId="0" borderId="15" xfId="0" applyFont="1" applyBorder="1"/>
    <xf numFmtId="0" fontId="7" fillId="4" borderId="5" xfId="0" applyFont="1" applyFill="1" applyBorder="1"/>
    <xf numFmtId="0" fontId="7" fillId="4" borderId="6" xfId="0" applyFont="1" applyFill="1" applyBorder="1"/>
    <xf numFmtId="0" fontId="7" fillId="4" borderId="8" xfId="0" applyFont="1" applyFill="1" applyBorder="1"/>
    <xf numFmtId="0" fontId="8" fillId="0" borderId="9" xfId="0" applyFont="1" applyBorder="1"/>
    <xf numFmtId="0" fontId="7" fillId="0" borderId="9" xfId="0" applyFont="1" applyBorder="1"/>
    <xf numFmtId="0" fontId="7" fillId="4" borderId="10" xfId="0" applyFont="1" applyFill="1" applyBorder="1"/>
    <xf numFmtId="0" fontId="7" fillId="0" borderId="11" xfId="0" applyFont="1" applyBorder="1"/>
    <xf numFmtId="0" fontId="7" fillId="2" borderId="11" xfId="0" applyFont="1" applyFill="1" applyBorder="1"/>
    <xf numFmtId="0" fontId="7" fillId="0" borderId="12" xfId="0" applyFont="1" applyBorder="1"/>
    <xf numFmtId="0" fontId="7" fillId="0" borderId="10" xfId="0" applyFont="1" applyBorder="1"/>
    <xf numFmtId="0" fontId="7" fillId="4" borderId="4" xfId="0" applyFont="1" applyFill="1" applyBorder="1" applyAlignment="1">
      <alignment horizontal="center"/>
    </xf>
    <xf numFmtId="0" fontId="7" fillId="4" borderId="11" xfId="0" applyFont="1" applyFill="1" applyBorder="1" applyAlignment="1">
      <alignment horizontal="center"/>
    </xf>
    <xf numFmtId="0" fontId="7" fillId="4" borderId="16" xfId="0" applyFont="1" applyFill="1" applyBorder="1"/>
    <xf numFmtId="0" fontId="7" fillId="4" borderId="17" xfId="0" applyFont="1" applyFill="1" applyBorder="1" applyAlignment="1">
      <alignment horizontal="center"/>
    </xf>
    <xf numFmtId="0" fontId="7" fillId="0" borderId="17" xfId="0" applyFont="1" applyBorder="1"/>
    <xf numFmtId="0" fontId="7" fillId="2" borderId="17" xfId="0" applyFont="1" applyFill="1" applyBorder="1"/>
    <xf numFmtId="0" fontId="7" fillId="0" borderId="18" xfId="0" applyFont="1" applyBorder="1"/>
    <xf numFmtId="0" fontId="7" fillId="4" borderId="19" xfId="0" applyFont="1" applyFill="1" applyBorder="1"/>
    <xf numFmtId="0" fontId="7" fillId="4" borderId="15" xfId="0" applyFont="1" applyFill="1" applyBorder="1" applyAlignment="1">
      <alignment horizontal="center"/>
    </xf>
    <xf numFmtId="0" fontId="7" fillId="2" borderId="15" xfId="0" applyFont="1" applyFill="1" applyBorder="1"/>
    <xf numFmtId="0" fontId="7" fillId="0" borderId="20" xfId="0" applyFont="1" applyBorder="1"/>
    <xf numFmtId="0" fontId="9" fillId="4" borderId="21" xfId="0" applyFont="1" applyFill="1" applyBorder="1"/>
    <xf numFmtId="0" fontId="9" fillId="4" borderId="22" xfId="0" applyFont="1" applyFill="1" applyBorder="1" applyAlignment="1">
      <alignment horizontal="center"/>
    </xf>
    <xf numFmtId="0" fontId="9" fillId="0" borderId="22" xfId="0" applyFont="1" applyBorder="1"/>
    <xf numFmtId="0" fontId="9" fillId="2" borderId="22" xfId="0" applyFont="1" applyFill="1" applyBorder="1"/>
    <xf numFmtId="0" fontId="9" fillId="0" borderId="23" xfId="0" applyFont="1" applyBorder="1"/>
    <xf numFmtId="0" fontId="9" fillId="0" borderId="21" xfId="0" applyFont="1" applyBorder="1"/>
    <xf numFmtId="0" fontId="7" fillId="0" borderId="19" xfId="0" applyFont="1" applyBorder="1"/>
    <xf numFmtId="0" fontId="10" fillId="0" borderId="0" xfId="0" applyFont="1" applyAlignment="1">
      <alignment horizontal="center"/>
    </xf>
    <xf numFmtId="0" fontId="7" fillId="4" borderId="15" xfId="0" applyFont="1" applyFill="1" applyBorder="1"/>
    <xf numFmtId="0" fontId="11" fillId="0" borderId="21" xfId="0" applyFont="1" applyBorder="1"/>
    <xf numFmtId="0" fontId="11" fillId="0" borderId="22" xfId="0" applyFont="1" applyBorder="1"/>
    <xf numFmtId="0" fontId="11" fillId="2" borderId="22" xfId="0" applyFont="1" applyFill="1" applyBorder="1"/>
    <xf numFmtId="0" fontId="11" fillId="0" borderId="23" xfId="0" applyFont="1" applyBorder="1"/>
    <xf numFmtId="0" fontId="9" fillId="4" borderId="22" xfId="0" applyFont="1" applyFill="1" applyBorder="1"/>
    <xf numFmtId="0" fontId="0" fillId="0" borderId="19" xfId="0" applyBorder="1" applyAlignment="1">
      <alignment horizontal="left"/>
    </xf>
    <xf numFmtId="0" fontId="0" fillId="0" borderId="9" xfId="0" quotePrefix="1" applyBorder="1"/>
    <xf numFmtId="0" fontId="7" fillId="2" borderId="17" xfId="0" applyFont="1" applyFill="1" applyBorder="1" applyAlignment="1">
      <alignment horizontal="right"/>
    </xf>
    <xf numFmtId="0" fontId="7" fillId="2" borderId="4" xfId="0" applyFont="1" applyFill="1" applyBorder="1" applyAlignment="1">
      <alignment horizontal="right"/>
    </xf>
    <xf numFmtId="0" fontId="7" fillId="0" borderId="4" xfId="0" applyFont="1" applyBorder="1" applyAlignment="1">
      <alignment horizontal="right"/>
    </xf>
    <xf numFmtId="0" fontId="7" fillId="0" borderId="17" xfId="0" applyFont="1" applyBorder="1" applyAlignment="1">
      <alignment horizontal="right"/>
    </xf>
    <xf numFmtId="0" fontId="7" fillId="0" borderId="15" xfId="0" applyFont="1" applyBorder="1" applyAlignment="1">
      <alignment horizontal="right"/>
    </xf>
    <xf numFmtId="0" fontId="7" fillId="2" borderId="15" xfId="0" applyFont="1" applyFill="1" applyBorder="1" applyAlignment="1">
      <alignment horizontal="right"/>
    </xf>
    <xf numFmtId="0" fontId="7" fillId="0" borderId="11" xfId="0" applyFont="1" applyBorder="1" applyAlignment="1">
      <alignment horizontal="right"/>
    </xf>
    <xf numFmtId="0" fontId="7" fillId="2" borderId="11" xfId="0" applyFont="1" applyFill="1" applyBorder="1" applyAlignment="1">
      <alignment horizontal="right"/>
    </xf>
    <xf numFmtId="0" fontId="0" fillId="0" borderId="0" xfId="0" applyAlignment="1">
      <alignment horizontal="left"/>
    </xf>
    <xf numFmtId="49" fontId="2" fillId="0" borderId="0" xfId="0" applyNumberFormat="1" applyFont="1"/>
    <xf numFmtId="0" fontId="2" fillId="0" borderId="0" xfId="0" applyFont="1"/>
    <xf numFmtId="0" fontId="9" fillId="0" borderId="22" xfId="0" applyFont="1" applyBorder="1" applyAlignment="1">
      <alignment horizontal="right"/>
    </xf>
    <xf numFmtId="0" fontId="9" fillId="2" borderId="22" xfId="0" applyFont="1" applyFill="1" applyBorder="1" applyAlignment="1">
      <alignment horizontal="right"/>
    </xf>
    <xf numFmtId="0" fontId="7" fillId="5" borderId="4" xfId="0" applyFont="1" applyFill="1" applyBorder="1"/>
    <xf numFmtId="0" fontId="7" fillId="5" borderId="11" xfId="0" applyFont="1" applyFill="1" applyBorder="1"/>
    <xf numFmtId="0" fontId="7" fillId="5" borderId="0" xfId="0" applyFont="1" applyFill="1"/>
    <xf numFmtId="0" fontId="12" fillId="0" borderId="0" xfId="0" applyFont="1"/>
    <xf numFmtId="0" fontId="7" fillId="5" borderId="15" xfId="0" applyFont="1" applyFill="1" applyBorder="1"/>
    <xf numFmtId="0" fontId="7" fillId="5" borderId="17" xfId="0" applyFont="1" applyFill="1" applyBorder="1"/>
    <xf numFmtId="0" fontId="7" fillId="6" borderId="4" xfId="0" applyFont="1" applyFill="1" applyBorder="1"/>
    <xf numFmtId="0" fontId="7" fillId="6" borderId="0" xfId="0" applyFont="1" applyFill="1"/>
    <xf numFmtId="0" fontId="7" fillId="5" borderId="22" xfId="0" applyFont="1" applyFill="1" applyBorder="1"/>
    <xf numFmtId="0" fontId="7" fillId="0" borderId="24" xfId="0" applyFont="1" applyBorder="1"/>
    <xf numFmtId="0" fontId="9" fillId="0" borderId="24" xfId="0" applyFont="1" applyBorder="1"/>
    <xf numFmtId="164" fontId="0" fillId="0" borderId="0" xfId="0" applyNumberFormat="1"/>
    <xf numFmtId="0" fontId="13" fillId="0" borderId="0" xfId="0" applyFont="1"/>
    <xf numFmtId="49" fontId="13" fillId="0" borderId="0" xfId="0" applyNumberFormat="1" applyFont="1"/>
    <xf numFmtId="0" fontId="2" fillId="2" borderId="0" xfId="0" applyFont="1" applyFill="1" applyAlignment="1">
      <alignment horizontal="left"/>
    </xf>
    <xf numFmtId="0" fontId="9" fillId="4" borderId="0" xfId="0" applyFont="1" applyFill="1"/>
    <xf numFmtId="0" fontId="9" fillId="0" borderId="0" xfId="0" applyFont="1"/>
    <xf numFmtId="0" fontId="8" fillId="0" borderId="0" xfId="0" applyFont="1" applyAlignment="1">
      <alignment horizontal="center"/>
    </xf>
    <xf numFmtId="0" fontId="8" fillId="0" borderId="0" xfId="0" applyFont="1"/>
    <xf numFmtId="0" fontId="7" fillId="0" borderId="0" xfId="0" applyFont="1" applyAlignment="1">
      <alignment horizontal="center"/>
    </xf>
    <xf numFmtId="0" fontId="7" fillId="0" borderId="0" xfId="0" applyFont="1" applyAlignment="1">
      <alignment horizontal="right"/>
    </xf>
    <xf numFmtId="0" fontId="9" fillId="0" borderId="0" xfId="0" applyFont="1" applyAlignment="1">
      <alignment horizontal="center"/>
    </xf>
    <xf numFmtId="0" fontId="9" fillId="0" borderId="0" xfId="0" applyFont="1" applyAlignment="1">
      <alignment horizontal="right"/>
    </xf>
    <xf numFmtId="0" fontId="11" fillId="0" borderId="0" xfId="0" applyFont="1"/>
    <xf numFmtId="0" fontId="8" fillId="2" borderId="25" xfId="0" applyFont="1" applyFill="1" applyBorder="1"/>
    <xf numFmtId="0" fontId="7" fillId="5" borderId="25" xfId="0" applyFont="1" applyFill="1" applyBorder="1"/>
    <xf numFmtId="0" fontId="7" fillId="0" borderId="25" xfId="0" applyFont="1" applyBorder="1"/>
    <xf numFmtId="0" fontId="9" fillId="2" borderId="26" xfId="0" applyFont="1" applyFill="1" applyBorder="1"/>
    <xf numFmtId="0" fontId="7" fillId="0" borderId="27" xfId="0" applyFont="1" applyBorder="1"/>
    <xf numFmtId="0" fontId="7" fillId="0" borderId="28" xfId="0" applyFont="1" applyBorder="1"/>
    <xf numFmtId="0" fontId="11" fillId="2" borderId="26" xfId="0" applyFont="1" applyFill="1" applyBorder="1"/>
    <xf numFmtId="0" fontId="9" fillId="4" borderId="29" xfId="0" applyFont="1" applyFill="1" applyBorder="1"/>
    <xf numFmtId="0" fontId="9" fillId="4" borderId="30" xfId="0" applyFont="1" applyFill="1" applyBorder="1"/>
    <xf numFmtId="0" fontId="8" fillId="2" borderId="9" xfId="0" applyFont="1" applyFill="1" applyBorder="1"/>
    <xf numFmtId="0" fontId="7" fillId="0" borderId="9" xfId="0" applyFont="1" applyBorder="1" applyAlignment="1">
      <alignment horizontal="right"/>
    </xf>
    <xf numFmtId="0" fontId="7" fillId="0" borderId="18" xfId="0" applyFont="1" applyBorder="1" applyAlignment="1">
      <alignment horizontal="right"/>
    </xf>
    <xf numFmtId="0" fontId="9" fillId="2" borderId="23" xfId="0" applyFont="1" applyFill="1" applyBorder="1" applyAlignment="1">
      <alignment horizontal="right"/>
    </xf>
    <xf numFmtId="0" fontId="7" fillId="0" borderId="20" xfId="0" applyFont="1" applyBorder="1" applyAlignment="1">
      <alignment horizontal="right"/>
    </xf>
    <xf numFmtId="0" fontId="7" fillId="0" borderId="12" xfId="0" applyFont="1" applyBorder="1" applyAlignment="1">
      <alignment horizontal="right"/>
    </xf>
    <xf numFmtId="0" fontId="9" fillId="2" borderId="23" xfId="0" applyFont="1" applyFill="1" applyBorder="1"/>
    <xf numFmtId="0" fontId="11" fillId="2" borderId="23" xfId="0" applyFont="1" applyFill="1" applyBorder="1"/>
    <xf numFmtId="0" fontId="11" fillId="0" borderId="31" xfId="0" applyFont="1" applyBorder="1"/>
    <xf numFmtId="0" fontId="11" fillId="0" borderId="32" xfId="0" applyFont="1" applyBorder="1"/>
    <xf numFmtId="0" fontId="11" fillId="2" borderId="32" xfId="0" applyFont="1" applyFill="1" applyBorder="1"/>
    <xf numFmtId="0" fontId="8" fillId="0" borderId="4" xfId="0" applyFont="1" applyBorder="1" applyAlignment="1">
      <alignment horizontal="center"/>
    </xf>
    <xf numFmtId="0" fontId="8" fillId="2" borderId="4" xfId="0" applyFont="1" applyFill="1" applyBorder="1" applyAlignment="1">
      <alignment horizontal="center"/>
    </xf>
    <xf numFmtId="0" fontId="11" fillId="0" borderId="4" xfId="0" applyFont="1" applyBorder="1"/>
    <xf numFmtId="0" fontId="11" fillId="0" borderId="15" xfId="0" applyFont="1" applyBorder="1"/>
    <xf numFmtId="0" fontId="7" fillId="0" borderId="33" xfId="0" applyFont="1" applyBorder="1"/>
    <xf numFmtId="0" fontId="11" fillId="0" borderId="11" xfId="0" applyFont="1" applyBorder="1"/>
    <xf numFmtId="0" fontId="11" fillId="0" borderId="34" xfId="0" applyFont="1" applyBorder="1"/>
    <xf numFmtId="0" fontId="11" fillId="0" borderId="33" xfId="0" applyFont="1" applyBorder="1"/>
    <xf numFmtId="0" fontId="14" fillId="0" borderId="28" xfId="0" applyFont="1" applyBorder="1"/>
    <xf numFmtId="0" fontId="11" fillId="2" borderId="34" xfId="0" applyFont="1" applyFill="1" applyBorder="1"/>
    <xf numFmtId="0" fontId="11" fillId="2" borderId="33" xfId="0" applyFont="1" applyFill="1" applyBorder="1"/>
    <xf numFmtId="0" fontId="15" fillId="2" borderId="11" xfId="0" applyFont="1" applyFill="1" applyBorder="1" applyAlignment="1">
      <alignment horizontal="center"/>
    </xf>
    <xf numFmtId="0" fontId="16" fillId="0" borderId="28" xfId="0" applyFont="1" applyBorder="1"/>
    <xf numFmtId="0" fontId="15" fillId="2" borderId="11" xfId="0" applyFont="1" applyFill="1" applyBorder="1" applyAlignment="1">
      <alignment horizontal="right"/>
    </xf>
    <xf numFmtId="0" fontId="15" fillId="2" borderId="4" xfId="0" applyFont="1" applyFill="1" applyBorder="1"/>
    <xf numFmtId="0" fontId="7" fillId="4" borderId="4" xfId="0" applyFont="1" applyFill="1" applyBorder="1"/>
    <xf numFmtId="0" fontId="9" fillId="0" borderId="4" xfId="0" applyFont="1" applyBorder="1"/>
    <xf numFmtId="0" fontId="17" fillId="0" borderId="0" xfId="0" applyFont="1"/>
    <xf numFmtId="0" fontId="18" fillId="0" borderId="0" xfId="0" applyFont="1"/>
    <xf numFmtId="49" fontId="18" fillId="0" borderId="0" xfId="0" applyNumberFormat="1" applyFont="1"/>
    <xf numFmtId="0" fontId="0" fillId="5" borderId="0" xfId="0" applyFill="1" applyAlignment="1">
      <alignment horizontal="center"/>
    </xf>
    <xf numFmtId="0" fontId="0" fillId="0" borderId="35" xfId="0" applyBorder="1" applyAlignment="1">
      <alignment horizontal="left"/>
    </xf>
    <xf numFmtId="0" fontId="0" fillId="0" borderId="36" xfId="0" applyBorder="1"/>
    <xf numFmtId="0" fontId="0" fillId="0" borderId="37" xfId="0" applyBorder="1"/>
    <xf numFmtId="0" fontId="0" fillId="2" borderId="29" xfId="0" applyFill="1" applyBorder="1" applyAlignment="1">
      <alignment horizontal="center"/>
    </xf>
    <xf numFmtId="0" fontId="0" fillId="2" borderId="38" xfId="0" applyFill="1" applyBorder="1" applyAlignment="1">
      <alignment horizontal="center"/>
    </xf>
    <xf numFmtId="0" fontId="15" fillId="0" borderId="0" xfId="0" applyFont="1"/>
    <xf numFmtId="49" fontId="0" fillId="0" borderId="0" xfId="0" applyNumberFormat="1" applyAlignment="1">
      <alignment horizontal="center"/>
    </xf>
    <xf numFmtId="0" fontId="11" fillId="7" borderId="1" xfId="0" applyFont="1" applyFill="1" applyBorder="1"/>
    <xf numFmtId="0" fontId="11" fillId="7" borderId="2" xfId="0" applyFont="1" applyFill="1" applyBorder="1"/>
    <xf numFmtId="0" fontId="7" fillId="0" borderId="2" xfId="0" applyFont="1" applyBorder="1"/>
    <xf numFmtId="0" fontId="0" fillId="0" borderId="2" xfId="0" applyBorder="1"/>
    <xf numFmtId="0" fontId="0" fillId="0" borderId="3" xfId="0" applyBorder="1"/>
    <xf numFmtId="0" fontId="7" fillId="0" borderId="8" xfId="0" applyFont="1" applyBorder="1"/>
    <xf numFmtId="0" fontId="9" fillId="0" borderId="8" xfId="0" applyFont="1" applyBorder="1"/>
    <xf numFmtId="0" fontId="9" fillId="0" borderId="9" xfId="0" applyFont="1" applyBorder="1"/>
    <xf numFmtId="0" fontId="9" fillId="2" borderId="4" xfId="0" applyFont="1" applyFill="1" applyBorder="1"/>
    <xf numFmtId="16" fontId="0" fillId="0" borderId="0" xfId="0" applyNumberFormat="1"/>
    <xf numFmtId="0" fontId="19" fillId="0" borderId="0" xfId="0" applyFont="1"/>
    <xf numFmtId="0" fontId="20" fillId="0" borderId="0" xfId="0" applyFont="1"/>
    <xf numFmtId="0" fontId="8" fillId="0" borderId="39" xfId="0" applyFont="1" applyBorder="1"/>
    <xf numFmtId="0" fontId="7" fillId="0" borderId="39" xfId="0" applyFont="1" applyBorder="1" applyAlignment="1">
      <alignment horizontal="right"/>
    </xf>
    <xf numFmtId="0" fontId="7" fillId="0" borderId="40" xfId="0" applyFont="1" applyBorder="1" applyAlignment="1">
      <alignment horizontal="right"/>
    </xf>
    <xf numFmtId="0" fontId="9" fillId="0" borderId="41" xfId="0" applyFont="1" applyBorder="1" applyAlignment="1">
      <alignment horizontal="right"/>
    </xf>
    <xf numFmtId="0" fontId="7" fillId="0" borderId="42" xfId="0" applyFont="1" applyBorder="1" applyAlignment="1">
      <alignment horizontal="right"/>
    </xf>
    <xf numFmtId="0" fontId="7" fillId="0" borderId="34" xfId="0" applyFont="1" applyBorder="1" applyAlignment="1">
      <alignment horizontal="right"/>
    </xf>
    <xf numFmtId="0" fontId="9" fillId="0" borderId="41" xfId="0" applyFont="1" applyBorder="1"/>
    <xf numFmtId="0" fontId="11" fillId="0" borderId="41" xfId="0" applyFont="1" applyBorder="1"/>
    <xf numFmtId="0" fontId="8" fillId="2" borderId="0" xfId="0" applyFont="1" applyFill="1" applyAlignment="1">
      <alignment horizontal="center"/>
    </xf>
    <xf numFmtId="0" fontId="7" fillId="0" borderId="39" xfId="0" applyFont="1" applyBorder="1"/>
    <xf numFmtId="0" fontId="9" fillId="0" borderId="39" xfId="0" applyFont="1" applyBorder="1"/>
    <xf numFmtId="0" fontId="0" fillId="0" borderId="4" xfId="0" applyBorder="1" applyAlignment="1">
      <alignment horizontal="left"/>
    </xf>
    <xf numFmtId="0" fontId="0" fillId="0" borderId="0" xfId="0" applyAlignment="1">
      <alignment horizontal="right"/>
    </xf>
    <xf numFmtId="0" fontId="13" fillId="0" borderId="0" xfId="0" applyFont="1" applyAlignment="1">
      <alignment horizontal="center"/>
    </xf>
    <xf numFmtId="0" fontId="11" fillId="2" borderId="11" xfId="0" applyFont="1" applyFill="1" applyBorder="1"/>
    <xf numFmtId="164" fontId="13" fillId="0" borderId="0" xfId="0" applyNumberFormat="1" applyFont="1" applyAlignment="1">
      <alignment horizontal="right"/>
    </xf>
    <xf numFmtId="0" fontId="9" fillId="4" borderId="2" xfId="0" applyFont="1" applyFill="1" applyBorder="1" applyAlignment="1">
      <alignment horizontal="left" indent="1"/>
    </xf>
    <xf numFmtId="0" fontId="0" fillId="0" borderId="0" xfId="0" applyAlignment="1">
      <alignment horizontal="left" indent="1"/>
    </xf>
    <xf numFmtId="0" fontId="9" fillId="4" borderId="1" xfId="0" applyFont="1" applyFill="1" applyBorder="1" applyAlignment="1">
      <alignment horizontal="left" indent="1"/>
    </xf>
    <xf numFmtId="0" fontId="9" fillId="4" borderId="3" xfId="0" applyFont="1" applyFill="1" applyBorder="1" applyAlignment="1">
      <alignment horizontal="left" indent="1"/>
    </xf>
    <xf numFmtId="0" fontId="9" fillId="0" borderId="23" xfId="0" applyFont="1" applyBorder="1" applyAlignment="1">
      <alignment horizontal="right"/>
    </xf>
    <xf numFmtId="0" fontId="2" fillId="0" borderId="0" xfId="0" applyFont="1" applyAlignment="1">
      <alignment horizontal="center"/>
    </xf>
    <xf numFmtId="0" fontId="2" fillId="0" borderId="4" xfId="0" applyFont="1" applyBorder="1"/>
    <xf numFmtId="0" fontId="2" fillId="0" borderId="4" xfId="0" applyFont="1" applyBorder="1" applyAlignment="1">
      <alignment horizontal="center"/>
    </xf>
    <xf numFmtId="0" fontId="11" fillId="7" borderId="5" xfId="0" applyFont="1" applyFill="1" applyBorder="1"/>
    <xf numFmtId="0" fontId="2" fillId="0" borderId="9" xfId="0" applyFont="1" applyBorder="1" applyAlignment="1">
      <alignment horizontal="center"/>
    </xf>
    <xf numFmtId="0" fontId="2" fillId="0" borderId="8" xfId="0" applyFont="1" applyBorder="1"/>
    <xf numFmtId="0" fontId="2" fillId="0" borderId="10" xfId="0" applyFont="1" applyBorder="1"/>
    <xf numFmtId="0" fontId="8" fillId="0" borderId="25" xfId="0" applyFont="1" applyBorder="1"/>
    <xf numFmtId="0" fontId="9" fillId="0" borderId="25" xfId="0" applyFont="1" applyBorder="1"/>
    <xf numFmtId="0" fontId="11" fillId="7" borderId="3" xfId="0" applyFont="1" applyFill="1" applyBorder="1"/>
    <xf numFmtId="0" fontId="7" fillId="4" borderId="9" xfId="0" applyFont="1" applyFill="1" applyBorder="1"/>
    <xf numFmtId="0" fontId="8" fillId="0" borderId="8" xfId="0" applyFont="1" applyBorder="1"/>
    <xf numFmtId="0" fontId="8" fillId="2" borderId="8" xfId="0" applyFont="1" applyFill="1" applyBorder="1"/>
    <xf numFmtId="0" fontId="9" fillId="2" borderId="8" xfId="0" applyFont="1" applyFill="1" applyBorder="1"/>
    <xf numFmtId="0" fontId="9" fillId="2" borderId="9" xfId="0" applyFont="1" applyFill="1" applyBorder="1"/>
    <xf numFmtId="0" fontId="0" fillId="0" borderId="43" xfId="0" applyBorder="1"/>
    <xf numFmtId="0" fontId="13" fillId="2" borderId="2" xfId="0" applyFont="1" applyFill="1" applyBorder="1" applyAlignment="1">
      <alignment horizontal="center"/>
    </xf>
    <xf numFmtId="0" fontId="13" fillId="2" borderId="3" xfId="0" applyFont="1" applyFill="1" applyBorder="1" applyAlignment="1">
      <alignment horizontal="center"/>
    </xf>
    <xf numFmtId="16" fontId="13" fillId="0" borderId="0" xfId="0" applyNumberFormat="1" applyFont="1"/>
    <xf numFmtId="0" fontId="2" fillId="4" borderId="0" xfId="0" applyFont="1" applyFill="1"/>
    <xf numFmtId="0" fontId="9" fillId="4" borderId="22" xfId="0" applyFont="1" applyFill="1" applyBorder="1" applyAlignment="1">
      <alignment horizontal="right"/>
    </xf>
    <xf numFmtId="0" fontId="11" fillId="4" borderId="22" xfId="0" applyFont="1" applyFill="1" applyBorder="1"/>
    <xf numFmtId="0" fontId="7" fillId="0" borderId="13" xfId="0" applyFont="1" applyBorder="1"/>
    <xf numFmtId="0" fontId="8" fillId="0" borderId="44" xfId="0" applyFont="1" applyBorder="1" applyAlignment="1">
      <alignment horizontal="center"/>
    </xf>
    <xf numFmtId="0" fontId="8" fillId="0" borderId="45" xfId="0" applyFont="1" applyBorder="1" applyAlignment="1">
      <alignment horizontal="center"/>
    </xf>
    <xf numFmtId="0" fontId="8" fillId="2" borderId="44" xfId="0" applyFont="1" applyFill="1" applyBorder="1" applyAlignment="1">
      <alignment horizontal="center"/>
    </xf>
    <xf numFmtId="0" fontId="8" fillId="2" borderId="45" xfId="0" applyFont="1" applyFill="1" applyBorder="1" applyAlignment="1">
      <alignment horizontal="center"/>
    </xf>
    <xf numFmtId="0" fontId="1" fillId="0" borderId="4" xfId="0" applyFont="1" applyBorder="1"/>
    <xf numFmtId="0" fontId="1" fillId="0" borderId="17" xfId="0" applyFont="1" applyBorder="1"/>
    <xf numFmtId="0" fontId="1" fillId="0" borderId="15" xfId="0" applyFont="1" applyBorder="1"/>
    <xf numFmtId="0" fontId="1" fillId="0" borderId="11" xfId="0" applyFont="1" applyBorder="1"/>
    <xf numFmtId="0" fontId="1" fillId="2" borderId="4" xfId="0" applyFont="1" applyFill="1" applyBorder="1"/>
    <xf numFmtId="0" fontId="1" fillId="2" borderId="17" xfId="0" applyFont="1" applyFill="1" applyBorder="1"/>
    <xf numFmtId="0" fontId="1" fillId="2" borderId="15" xfId="0" applyFont="1" applyFill="1" applyBorder="1"/>
    <xf numFmtId="0" fontId="1" fillId="2" borderId="11" xfId="0" applyFont="1" applyFill="1" applyBorder="1"/>
    <xf numFmtId="0" fontId="1" fillId="0" borderId="0" xfId="0" applyFont="1"/>
    <xf numFmtId="0" fontId="22" fillId="0" borderId="0" xfId="0" applyFont="1"/>
    <xf numFmtId="0" fontId="7" fillId="8" borderId="4" xfId="0" applyFont="1" applyFill="1" applyBorder="1"/>
    <xf numFmtId="0" fontId="9" fillId="8" borderId="22" xfId="0" applyFont="1" applyFill="1" applyBorder="1" applyAlignment="1">
      <alignment horizontal="right"/>
    </xf>
    <xf numFmtId="0" fontId="9" fillId="8" borderId="22" xfId="0" applyFont="1" applyFill="1" applyBorder="1"/>
    <xf numFmtId="0" fontId="11" fillId="8" borderId="22" xfId="0" applyFont="1" applyFill="1" applyBorder="1"/>
    <xf numFmtId="0" fontId="7" fillId="9" borderId="1" xfId="0" applyFont="1" applyFill="1" applyBorder="1"/>
    <xf numFmtId="0" fontId="9" fillId="9" borderId="2" xfId="0" applyFont="1" applyFill="1" applyBorder="1"/>
    <xf numFmtId="0" fontId="7" fillId="9" borderId="5" xfId="0" applyFont="1" applyFill="1" applyBorder="1"/>
    <xf numFmtId="0" fontId="7" fillId="9" borderId="6" xfId="0" applyFont="1" applyFill="1" applyBorder="1"/>
    <xf numFmtId="0" fontId="7" fillId="9" borderId="19" xfId="0" applyFont="1" applyFill="1" applyBorder="1"/>
    <xf numFmtId="0" fontId="7" fillId="9" borderId="15" xfId="0" applyFont="1" applyFill="1" applyBorder="1"/>
    <xf numFmtId="0" fontId="7" fillId="9" borderId="8" xfId="0" applyFont="1" applyFill="1" applyBorder="1"/>
    <xf numFmtId="0" fontId="8" fillId="9" borderId="4" xfId="0" applyFont="1" applyFill="1" applyBorder="1" applyAlignment="1">
      <alignment horizontal="center"/>
    </xf>
    <xf numFmtId="0" fontId="7" fillId="9" borderId="4" xfId="0" applyFont="1" applyFill="1" applyBorder="1" applyAlignment="1">
      <alignment horizontal="center"/>
    </xf>
    <xf numFmtId="0" fontId="7" fillId="9" borderId="16" xfId="0" applyFont="1" applyFill="1" applyBorder="1"/>
    <xf numFmtId="0" fontId="7" fillId="9" borderId="17" xfId="0" applyFont="1" applyFill="1" applyBorder="1" applyAlignment="1">
      <alignment horizontal="center"/>
    </xf>
    <xf numFmtId="0" fontId="9" fillId="9" borderId="21" xfId="0" applyFont="1" applyFill="1" applyBorder="1"/>
    <xf numFmtId="0" fontId="9" fillId="9" borderId="22" xfId="0" applyFont="1" applyFill="1" applyBorder="1" applyAlignment="1">
      <alignment horizontal="center"/>
    </xf>
    <xf numFmtId="0" fontId="9" fillId="9" borderId="22" xfId="0" applyFont="1" applyFill="1" applyBorder="1"/>
    <xf numFmtId="0" fontId="7" fillId="9" borderId="15" xfId="0" applyFont="1" applyFill="1" applyBorder="1" applyAlignment="1">
      <alignment horizontal="center"/>
    </xf>
    <xf numFmtId="0" fontId="7" fillId="9" borderId="10" xfId="0" applyFont="1" applyFill="1" applyBorder="1"/>
    <xf numFmtId="0" fontId="7" fillId="9" borderId="11" xfId="0" applyFont="1" applyFill="1" applyBorder="1" applyAlignment="1">
      <alignment horizontal="center"/>
    </xf>
    <xf numFmtId="0" fontId="23" fillId="9" borderId="2" xfId="0" applyFont="1" applyFill="1" applyBorder="1"/>
    <xf numFmtId="49" fontId="22" fillId="0" borderId="0" xfId="0" applyNumberFormat="1" applyFont="1"/>
    <xf numFmtId="0" fontId="11" fillId="10" borderId="11" xfId="0" applyFont="1" applyFill="1" applyBorder="1"/>
    <xf numFmtId="0" fontId="7" fillId="8" borderId="1" xfId="0" applyFont="1" applyFill="1" applyBorder="1"/>
    <xf numFmtId="0" fontId="9" fillId="8" borderId="2" xfId="0" applyFont="1" applyFill="1" applyBorder="1"/>
    <xf numFmtId="0" fontId="7" fillId="8" borderId="5" xfId="0" applyFont="1" applyFill="1" applyBorder="1"/>
    <xf numFmtId="0" fontId="7" fillId="8" borderId="6" xfId="0" applyFont="1" applyFill="1" applyBorder="1"/>
    <xf numFmtId="0" fontId="7" fillId="8" borderId="19" xfId="0" applyFont="1" applyFill="1" applyBorder="1"/>
    <xf numFmtId="0" fontId="7" fillId="8" borderId="15" xfId="0" applyFont="1" applyFill="1" applyBorder="1"/>
    <xf numFmtId="0" fontId="7" fillId="8" borderId="8" xfId="0" applyFont="1" applyFill="1" applyBorder="1"/>
    <xf numFmtId="0" fontId="8" fillId="8" borderId="4" xfId="0" applyFont="1" applyFill="1" applyBorder="1" applyAlignment="1">
      <alignment horizontal="center"/>
    </xf>
    <xf numFmtId="0" fontId="7" fillId="8" borderId="4" xfId="0" applyFont="1" applyFill="1" applyBorder="1" applyAlignment="1">
      <alignment horizontal="center"/>
    </xf>
    <xf numFmtId="0" fontId="7" fillId="8" borderId="16" xfId="0" applyFont="1" applyFill="1" applyBorder="1"/>
    <xf numFmtId="0" fontId="7" fillId="8" borderId="17" xfId="0" applyFont="1" applyFill="1" applyBorder="1" applyAlignment="1">
      <alignment horizontal="center"/>
    </xf>
    <xf numFmtId="0" fontId="9" fillId="8" borderId="21" xfId="0" applyFont="1" applyFill="1" applyBorder="1"/>
    <xf numFmtId="0" fontId="9" fillId="8" borderId="22" xfId="0" applyFont="1" applyFill="1" applyBorder="1" applyAlignment="1">
      <alignment horizontal="center"/>
    </xf>
    <xf numFmtId="0" fontId="7" fillId="8" borderId="15" xfId="0" applyFont="1" applyFill="1" applyBorder="1" applyAlignment="1">
      <alignment horizontal="center"/>
    </xf>
    <xf numFmtId="0" fontId="7" fillId="8" borderId="10" xfId="0" applyFont="1" applyFill="1" applyBorder="1"/>
    <xf numFmtId="0" fontId="7" fillId="8" borderId="11" xfId="0" applyFont="1" applyFill="1" applyBorder="1" applyAlignment="1">
      <alignment horizontal="center"/>
    </xf>
    <xf numFmtId="0" fontId="1" fillId="0" borderId="8" xfId="0" applyFont="1" applyBorder="1"/>
    <xf numFmtId="0" fontId="23" fillId="4" borderId="1" xfId="0" applyFont="1" applyFill="1" applyBorder="1" applyAlignment="1">
      <alignment horizontal="left" indent="1"/>
    </xf>
    <xf numFmtId="0" fontId="11" fillId="2" borderId="0" xfId="0" applyFont="1" applyFill="1"/>
    <xf numFmtId="0" fontId="1" fillId="2" borderId="4" xfId="0" quotePrefix="1" applyFont="1" applyFill="1" applyBorder="1"/>
    <xf numFmtId="0" fontId="9" fillId="11" borderId="22" xfId="0" applyFont="1" applyFill="1" applyBorder="1" applyAlignment="1">
      <alignment horizontal="center"/>
    </xf>
    <xf numFmtId="0" fontId="9" fillId="11" borderId="22" xfId="0" applyFont="1" applyFill="1" applyBorder="1"/>
    <xf numFmtId="1" fontId="9" fillId="11" borderId="22" xfId="0" applyNumberFormat="1" applyFont="1" applyFill="1" applyBorder="1" applyAlignment="1">
      <alignment horizontal="right"/>
    </xf>
    <xf numFmtId="0" fontId="0" fillId="0" borderId="1" xfId="0" applyBorder="1"/>
    <xf numFmtId="0" fontId="0" fillId="0" borderId="13" xfId="0" applyBorder="1"/>
    <xf numFmtId="0" fontId="0" fillId="0" borderId="30" xfId="0" applyBorder="1"/>
    <xf numFmtId="0" fontId="0" fillId="0" borderId="14" xfId="0" applyBorder="1"/>
    <xf numFmtId="0" fontId="0" fillId="0" borderId="56" xfId="0" applyBorder="1"/>
    <xf numFmtId="0" fontId="22" fillId="0" borderId="1" xfId="0" applyFont="1" applyBorder="1"/>
    <xf numFmtId="0" fontId="22" fillId="0" borderId="13" xfId="0" applyFont="1" applyBorder="1"/>
    <xf numFmtId="0" fontId="22" fillId="0" borderId="14" xfId="0" applyFont="1" applyBorder="1"/>
    <xf numFmtId="9" fontId="0" fillId="0" borderId="0" xfId="0" applyNumberFormat="1"/>
    <xf numFmtId="0" fontId="22" fillId="0" borderId="0" xfId="0" applyFont="1" applyAlignment="1">
      <alignment horizontal="left" indent="1"/>
    </xf>
    <xf numFmtId="0" fontId="22" fillId="11" borderId="0" xfId="0" applyFont="1" applyFill="1"/>
    <xf numFmtId="0" fontId="0" fillId="0" borderId="0" xfId="0" applyAlignment="1">
      <alignment horizontal="right" indent="1"/>
    </xf>
    <xf numFmtId="0" fontId="0" fillId="2" borderId="57" xfId="0" applyFill="1" applyBorder="1" applyAlignment="1">
      <alignment horizontal="center"/>
    </xf>
    <xf numFmtId="0" fontId="0" fillId="8" borderId="0" xfId="0" applyFill="1" applyAlignment="1">
      <alignment horizontal="center"/>
    </xf>
    <xf numFmtId="49" fontId="13" fillId="8" borderId="0" xfId="0" applyNumberFormat="1" applyFont="1" applyFill="1"/>
    <xf numFmtId="0" fontId="0" fillId="8" borderId="0" xfId="0" applyFill="1"/>
    <xf numFmtId="0" fontId="8" fillId="8" borderId="8" xfId="0" applyFont="1" applyFill="1" applyBorder="1"/>
    <xf numFmtId="0" fontId="26" fillId="0" borderId="10" xfId="0" applyFont="1" applyBorder="1"/>
    <xf numFmtId="0" fontId="22" fillId="0" borderId="4" xfId="0" applyFont="1" applyBorder="1" applyAlignment="1">
      <alignment horizontal="left"/>
    </xf>
    <xf numFmtId="0" fontId="26" fillId="4" borderId="8" xfId="0" applyFont="1" applyFill="1" applyBorder="1"/>
    <xf numFmtId="0" fontId="22" fillId="8" borderId="0" xfId="0" applyFont="1" applyFill="1"/>
    <xf numFmtId="0" fontId="23" fillId="4" borderId="2" xfId="0" applyFont="1" applyFill="1" applyBorder="1"/>
    <xf numFmtId="0" fontId="22" fillId="0" borderId="0" xfId="0" applyFont="1" applyAlignment="1">
      <alignment horizontal="center"/>
    </xf>
    <xf numFmtId="0" fontId="0" fillId="0" borderId="4" xfId="0" applyBorder="1" applyAlignment="1">
      <alignment horizontal="center"/>
    </xf>
    <xf numFmtId="0" fontId="9" fillId="0" borderId="22" xfId="0" applyFont="1" applyBorder="1" applyAlignment="1">
      <alignment horizontal="center"/>
    </xf>
    <xf numFmtId="0" fontId="11" fillId="0" borderId="22" xfId="0" applyFont="1" applyBorder="1" applyAlignment="1">
      <alignment horizontal="center"/>
    </xf>
    <xf numFmtId="0" fontId="7" fillId="0" borderId="4" xfId="0" applyFont="1" applyBorder="1" applyAlignment="1">
      <alignment horizontal="center"/>
    </xf>
    <xf numFmtId="0" fontId="7" fillId="2" borderId="4" xfId="0" applyFont="1" applyFill="1" applyBorder="1" applyAlignment="1">
      <alignment horizontal="center"/>
    </xf>
    <xf numFmtId="0" fontId="7" fillId="0" borderId="17" xfId="0" applyFont="1" applyBorder="1" applyAlignment="1">
      <alignment horizontal="center"/>
    </xf>
    <xf numFmtId="0" fontId="7" fillId="2" borderId="17" xfId="0" applyFont="1" applyFill="1" applyBorder="1" applyAlignment="1">
      <alignment horizontal="center"/>
    </xf>
    <xf numFmtId="0" fontId="9" fillId="2" borderId="22" xfId="0" applyFont="1" applyFill="1" applyBorder="1" applyAlignment="1">
      <alignment horizontal="center"/>
    </xf>
    <xf numFmtId="0" fontId="7" fillId="0" borderId="15" xfId="0" applyFont="1" applyBorder="1" applyAlignment="1">
      <alignment horizontal="center"/>
    </xf>
    <xf numFmtId="0" fontId="7" fillId="2" borderId="15" xfId="0" applyFont="1" applyFill="1" applyBorder="1" applyAlignment="1">
      <alignment horizontal="center"/>
    </xf>
    <xf numFmtId="0" fontId="7" fillId="0" borderId="11" xfId="0" applyFont="1" applyBorder="1" applyAlignment="1">
      <alignment horizontal="center"/>
    </xf>
    <xf numFmtId="0" fontId="7" fillId="2" borderId="11" xfId="0" applyFont="1" applyFill="1" applyBorder="1" applyAlignment="1">
      <alignment horizontal="center"/>
    </xf>
    <xf numFmtId="0" fontId="11" fillId="2" borderId="22" xfId="0" applyFont="1" applyFill="1" applyBorder="1" applyAlignment="1">
      <alignment horizontal="center"/>
    </xf>
    <xf numFmtId="0" fontId="11" fillId="8" borderId="22" xfId="0" applyFont="1" applyFill="1" applyBorder="1" applyAlignment="1">
      <alignment horizontal="center"/>
    </xf>
    <xf numFmtId="0" fontId="0" fillId="0" borderId="5"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0" borderId="25" xfId="0" applyBorder="1" applyAlignment="1">
      <alignment horizontal="center"/>
    </xf>
    <xf numFmtId="0" fontId="0" fillId="0" borderId="10" xfId="0" applyBorder="1" applyAlignment="1">
      <alignment horizontal="center"/>
    </xf>
    <xf numFmtId="0" fontId="0" fillId="0" borderId="28" xfId="0" applyBorder="1" applyAlignment="1">
      <alignment horizontal="center"/>
    </xf>
    <xf numFmtId="0" fontId="0" fillId="0" borderId="11" xfId="0" applyBorder="1" applyAlignment="1">
      <alignment horizontal="center"/>
    </xf>
    <xf numFmtId="164" fontId="0" fillId="0" borderId="0" xfId="0" applyNumberFormat="1" applyAlignment="1">
      <alignment horizontal="center"/>
    </xf>
    <xf numFmtId="0" fontId="0" fillId="2" borderId="1" xfId="0" applyFill="1" applyBorder="1" applyAlignment="1">
      <alignment horizontal="center"/>
    </xf>
    <xf numFmtId="0" fontId="2" fillId="2" borderId="0" xfId="0" applyFont="1" applyFill="1" applyAlignment="1">
      <alignment horizontal="center"/>
    </xf>
    <xf numFmtId="0" fontId="23" fillId="8" borderId="2" xfId="0" applyFont="1" applyFill="1" applyBorder="1"/>
    <xf numFmtId="0" fontId="0" fillId="0" borderId="9" xfId="0" applyBorder="1" applyAlignment="1">
      <alignment horizontal="center"/>
    </xf>
    <xf numFmtId="0" fontId="8" fillId="0" borderId="58" xfId="0" applyFont="1" applyBorder="1"/>
    <xf numFmtId="0" fontId="8" fillId="8" borderId="58" xfId="0" applyFont="1" applyFill="1" applyBorder="1"/>
    <xf numFmtId="0" fontId="8" fillId="8" borderId="25" xfId="0" applyFont="1" applyFill="1" applyBorder="1"/>
    <xf numFmtId="0" fontId="8" fillId="8" borderId="4" xfId="0" applyFont="1" applyFill="1" applyBorder="1"/>
    <xf numFmtId="0" fontId="26" fillId="0" borderId="8" xfId="0" applyFont="1" applyBorder="1"/>
    <xf numFmtId="0" fontId="27" fillId="2" borderId="4" xfId="0" applyFont="1" applyFill="1" applyBorder="1"/>
    <xf numFmtId="0" fontId="27" fillId="8" borderId="4" xfId="0" applyFont="1" applyFill="1" applyBorder="1"/>
    <xf numFmtId="0" fontId="27" fillId="0" borderId="4" xfId="0" applyFont="1" applyBorder="1"/>
    <xf numFmtId="0" fontId="27" fillId="2" borderId="15" xfId="0" applyFont="1" applyFill="1" applyBorder="1"/>
    <xf numFmtId="0" fontId="27" fillId="8" borderId="15" xfId="0" applyFont="1" applyFill="1" applyBorder="1"/>
    <xf numFmtId="0" fontId="27" fillId="0" borderId="15" xfId="0" applyFont="1" applyBorder="1"/>
    <xf numFmtId="0" fontId="7" fillId="0" borderId="22" xfId="0" applyFont="1" applyBorder="1"/>
    <xf numFmtId="0" fontId="7" fillId="2" borderId="22" xfId="0" applyFont="1" applyFill="1" applyBorder="1"/>
    <xf numFmtId="0" fontId="7" fillId="8" borderId="22" xfId="0" applyFont="1" applyFill="1" applyBorder="1"/>
    <xf numFmtId="0" fontId="0" fillId="0" borderId="7" xfId="0" applyBorder="1" applyAlignment="1">
      <alignment horizontal="center"/>
    </xf>
    <xf numFmtId="0" fontId="0" fillId="0" borderId="12" xfId="0" applyBorder="1" applyAlignment="1">
      <alignment horizontal="center"/>
    </xf>
    <xf numFmtId="0" fontId="0" fillId="0" borderId="15" xfId="0" applyBorder="1" applyAlignment="1">
      <alignment horizontal="center"/>
    </xf>
    <xf numFmtId="0" fontId="22" fillId="2" borderId="4" xfId="0" applyFont="1" applyFill="1" applyBorder="1" applyAlignment="1">
      <alignment horizontal="center"/>
    </xf>
    <xf numFmtId="0" fontId="0" fillId="0" borderId="46" xfId="0" applyBorder="1"/>
    <xf numFmtId="0" fontId="22" fillId="0" borderId="46" xfId="0" applyFont="1" applyBorder="1"/>
    <xf numFmtId="0" fontId="23" fillId="11" borderId="0" xfId="0" applyFont="1" applyFill="1"/>
    <xf numFmtId="0" fontId="15" fillId="11" borderId="0" xfId="0" applyFont="1" applyFill="1" applyAlignment="1">
      <alignment horizontal="center"/>
    </xf>
    <xf numFmtId="0" fontId="15" fillId="0" borderId="0" xfId="0" applyFont="1" applyAlignment="1">
      <alignment horizontal="center"/>
    </xf>
    <xf numFmtId="0" fontId="23" fillId="0" borderId="0" xfId="0" applyFont="1"/>
    <xf numFmtId="0" fontId="29" fillId="0" borderId="22" xfId="0" applyFont="1" applyBorder="1"/>
    <xf numFmtId="0" fontId="29" fillId="2" borderId="22" xfId="0" applyFont="1" applyFill="1" applyBorder="1"/>
    <xf numFmtId="0" fontId="29" fillId="0" borderId="23" xfId="0" applyFont="1" applyBorder="1"/>
    <xf numFmtId="0" fontId="7" fillId="11" borderId="4" xfId="0" applyFont="1" applyFill="1" applyBorder="1"/>
    <xf numFmtId="0" fontId="7" fillId="12" borderId="4" xfId="0" applyFont="1" applyFill="1" applyBorder="1"/>
    <xf numFmtId="0" fontId="7" fillId="13" borderId="4" xfId="0" applyFont="1" applyFill="1" applyBorder="1"/>
    <xf numFmtId="0" fontId="7" fillId="11" borderId="4" xfId="0" applyFont="1" applyFill="1" applyBorder="1" applyAlignment="1">
      <alignment horizontal="right"/>
    </xf>
    <xf numFmtId="0" fontId="7" fillId="11" borderId="17" xfId="0" applyFont="1" applyFill="1" applyBorder="1" applyAlignment="1">
      <alignment horizontal="right"/>
    </xf>
    <xf numFmtId="0" fontId="7" fillId="12" borderId="4" xfId="0" applyFont="1" applyFill="1" applyBorder="1" applyAlignment="1">
      <alignment horizontal="right"/>
    </xf>
    <xf numFmtId="0" fontId="0" fillId="0" borderId="44" xfId="0" applyBorder="1"/>
    <xf numFmtId="16" fontId="0" fillId="0" borderId="0" xfId="0" applyNumberFormat="1" applyAlignment="1">
      <alignment horizontal="center"/>
    </xf>
    <xf numFmtId="0" fontId="28" fillId="0" borderId="0" xfId="0" applyFont="1" applyAlignment="1">
      <alignment horizontal="center"/>
    </xf>
    <xf numFmtId="16" fontId="22" fillId="0" borderId="0" xfId="0" applyNumberFormat="1" applyFont="1" applyAlignment="1">
      <alignment horizontal="center"/>
    </xf>
    <xf numFmtId="0" fontId="1" fillId="8" borderId="1" xfId="0" applyFont="1" applyFill="1" applyBorder="1"/>
    <xf numFmtId="0" fontId="1" fillId="8" borderId="5" xfId="0" applyFont="1" applyFill="1" applyBorder="1"/>
    <xf numFmtId="0" fontId="1" fillId="8" borderId="6" xfId="0" applyFont="1" applyFill="1" applyBorder="1"/>
    <xf numFmtId="0" fontId="1" fillId="8" borderId="19" xfId="0" applyFont="1" applyFill="1" applyBorder="1"/>
    <xf numFmtId="0" fontId="1" fillId="8" borderId="15" xfId="0" applyFont="1" applyFill="1" applyBorder="1"/>
    <xf numFmtId="0" fontId="1" fillId="8" borderId="8" xfId="0" applyFont="1" applyFill="1" applyBorder="1"/>
    <xf numFmtId="0" fontId="1" fillId="8" borderId="4" xfId="0" applyFont="1" applyFill="1" applyBorder="1" applyAlignment="1">
      <alignment horizontal="center"/>
    </xf>
    <xf numFmtId="0" fontId="1" fillId="8" borderId="4" xfId="0" applyFont="1" applyFill="1" applyBorder="1"/>
    <xf numFmtId="0" fontId="1" fillId="8" borderId="16" xfId="0" applyFont="1" applyFill="1" applyBorder="1"/>
    <xf numFmtId="0" fontId="1" fillId="8" borderId="17" xfId="0" applyFont="1" applyFill="1" applyBorder="1" applyAlignment="1">
      <alignment horizontal="center"/>
    </xf>
    <xf numFmtId="0" fontId="1" fillId="8" borderId="15" xfId="0" applyFont="1" applyFill="1" applyBorder="1" applyAlignment="1">
      <alignment horizontal="center"/>
    </xf>
    <xf numFmtId="0" fontId="1" fillId="8" borderId="10" xfId="0" applyFont="1" applyFill="1" applyBorder="1"/>
    <xf numFmtId="0" fontId="1" fillId="8" borderId="11" xfId="0" applyFont="1" applyFill="1" applyBorder="1" applyAlignment="1">
      <alignment horizontal="center"/>
    </xf>
    <xf numFmtId="0" fontId="1" fillId="5" borderId="0" xfId="0" applyFont="1" applyFill="1"/>
    <xf numFmtId="0" fontId="1" fillId="6" borderId="0" xfId="0" applyFont="1" applyFill="1"/>
    <xf numFmtId="0" fontId="13" fillId="2" borderId="4" xfId="0" applyFont="1" applyFill="1" applyBorder="1" applyAlignment="1">
      <alignment horizontal="center"/>
    </xf>
    <xf numFmtId="0" fontId="1" fillId="4" borderId="19" xfId="0" applyFont="1" applyFill="1" applyBorder="1"/>
    <xf numFmtId="0" fontId="0" fillId="11" borderId="0" xfId="0" applyFill="1"/>
    <xf numFmtId="165" fontId="0" fillId="0" borderId="0" xfId="0" applyNumberFormat="1" applyAlignment="1">
      <alignment horizontal="center"/>
    </xf>
    <xf numFmtId="0" fontId="1" fillId="0" borderId="2" xfId="0" applyFont="1" applyBorder="1"/>
    <xf numFmtId="0" fontId="8" fillId="0" borderId="16" xfId="0" applyFont="1" applyBorder="1"/>
    <xf numFmtId="0" fontId="29" fillId="0" borderId="8" xfId="0" applyFont="1" applyBorder="1"/>
    <xf numFmtId="0" fontId="8" fillId="0" borderId="17" xfId="0" applyFont="1" applyBorder="1"/>
    <xf numFmtId="0" fontId="29" fillId="0" borderId="4" xfId="0" applyFont="1" applyBorder="1"/>
    <xf numFmtId="0" fontId="29" fillId="0" borderId="9" xfId="0" applyFont="1" applyBorder="1"/>
    <xf numFmtId="0" fontId="29" fillId="0" borderId="39" xfId="0" applyFont="1" applyBorder="1"/>
    <xf numFmtId="0" fontId="29" fillId="0" borderId="25" xfId="0" applyFont="1" applyBorder="1"/>
    <xf numFmtId="0" fontId="8" fillId="2" borderId="16" xfId="0" applyFont="1" applyFill="1" applyBorder="1"/>
    <xf numFmtId="0" fontId="8" fillId="2" borderId="17" xfId="0" applyFont="1" applyFill="1" applyBorder="1"/>
    <xf numFmtId="0" fontId="8" fillId="2" borderId="18" xfId="0" applyFont="1" applyFill="1" applyBorder="1"/>
    <xf numFmtId="0" fontId="29" fillId="2" borderId="4" xfId="0" applyFont="1" applyFill="1" applyBorder="1"/>
    <xf numFmtId="0" fontId="29" fillId="2" borderId="8" xfId="0" applyFont="1" applyFill="1" applyBorder="1"/>
    <xf numFmtId="0" fontId="29" fillId="2" borderId="9" xfId="0" applyFont="1" applyFill="1" applyBorder="1"/>
    <xf numFmtId="16" fontId="0" fillId="0" borderId="0" xfId="0" applyNumberFormat="1" applyAlignment="1">
      <alignment horizontal="left"/>
    </xf>
    <xf numFmtId="0" fontId="0" fillId="14" borderId="0" xfId="0" applyFill="1"/>
    <xf numFmtId="0" fontId="11" fillId="14" borderId="0" xfId="0" applyFont="1" applyFill="1"/>
    <xf numFmtId="0" fontId="9" fillId="14" borderId="1" xfId="0" applyFont="1" applyFill="1" applyBorder="1" applyAlignment="1">
      <alignment horizontal="left" indent="1"/>
    </xf>
    <xf numFmtId="0" fontId="9" fillId="14" borderId="2" xfId="0" applyFont="1" applyFill="1" applyBorder="1" applyAlignment="1">
      <alignment horizontal="left" indent="1"/>
    </xf>
    <xf numFmtId="0" fontId="9" fillId="14" borderId="3" xfId="0" applyFont="1" applyFill="1" applyBorder="1" applyAlignment="1">
      <alignment horizontal="left" indent="1"/>
    </xf>
    <xf numFmtId="0" fontId="7" fillId="14" borderId="5" xfId="0" applyFont="1" applyFill="1" applyBorder="1"/>
    <xf numFmtId="0" fontId="7" fillId="14" borderId="6" xfId="0" applyFont="1" applyFill="1" applyBorder="1"/>
    <xf numFmtId="0" fontId="7" fillId="14" borderId="19" xfId="0" applyFont="1" applyFill="1" applyBorder="1"/>
    <xf numFmtId="0" fontId="7" fillId="14" borderId="15" xfId="0" applyFont="1" applyFill="1" applyBorder="1"/>
    <xf numFmtId="0" fontId="7" fillId="14" borderId="8" xfId="0" applyFont="1" applyFill="1" applyBorder="1"/>
    <xf numFmtId="0" fontId="8" fillId="14" borderId="4" xfId="0" applyFont="1" applyFill="1" applyBorder="1" applyAlignment="1">
      <alignment horizontal="center"/>
    </xf>
    <xf numFmtId="0" fontId="8" fillId="14" borderId="4" xfId="0" applyFont="1" applyFill="1" applyBorder="1"/>
    <xf numFmtId="0" fontId="8" fillId="14" borderId="9" xfId="0" applyFont="1" applyFill="1" applyBorder="1"/>
    <xf numFmtId="0" fontId="7" fillId="14" borderId="4" xfId="0" applyFont="1" applyFill="1" applyBorder="1" applyAlignment="1">
      <alignment horizontal="center"/>
    </xf>
    <xf numFmtId="0" fontId="7" fillId="14" borderId="4" xfId="0" applyFont="1" applyFill="1" applyBorder="1"/>
    <xf numFmtId="0" fontId="7" fillId="14" borderId="4" xfId="0" applyFont="1" applyFill="1" applyBorder="1" applyAlignment="1">
      <alignment horizontal="right"/>
    </xf>
    <xf numFmtId="0" fontId="7" fillId="14" borderId="16" xfId="0" applyFont="1" applyFill="1" applyBorder="1"/>
    <xf numFmtId="0" fontId="7" fillId="14" borderId="17" xfId="0" applyFont="1" applyFill="1" applyBorder="1" applyAlignment="1">
      <alignment horizontal="center"/>
    </xf>
    <xf numFmtId="0" fontId="7" fillId="14" borderId="17" xfId="0" applyFont="1" applyFill="1" applyBorder="1"/>
    <xf numFmtId="0" fontId="9" fillId="14" borderId="21" xfId="0" applyFont="1" applyFill="1" applyBorder="1"/>
    <xf numFmtId="0" fontId="9" fillId="14" borderId="22" xfId="0" applyFont="1" applyFill="1" applyBorder="1" applyAlignment="1">
      <alignment horizontal="center"/>
    </xf>
    <xf numFmtId="0" fontId="9" fillId="14" borderId="22" xfId="0" applyFont="1" applyFill="1" applyBorder="1"/>
    <xf numFmtId="0" fontId="9" fillId="14" borderId="22" xfId="0" applyFont="1" applyFill="1" applyBorder="1" applyAlignment="1">
      <alignment horizontal="right"/>
    </xf>
    <xf numFmtId="0" fontId="9" fillId="14" borderId="23" xfId="0" applyFont="1" applyFill="1" applyBorder="1" applyAlignment="1">
      <alignment horizontal="right"/>
    </xf>
    <xf numFmtId="0" fontId="1" fillId="14" borderId="19" xfId="0" applyFont="1" applyFill="1" applyBorder="1"/>
    <xf numFmtId="0" fontId="7" fillId="14" borderId="15" xfId="0" applyFont="1" applyFill="1" applyBorder="1" applyAlignment="1">
      <alignment horizontal="center"/>
    </xf>
    <xf numFmtId="0" fontId="7" fillId="14" borderId="10" xfId="0" applyFont="1" applyFill="1" applyBorder="1"/>
    <xf numFmtId="0" fontId="7" fillId="14" borderId="11" xfId="0" applyFont="1" applyFill="1" applyBorder="1" applyAlignment="1">
      <alignment horizontal="center"/>
    </xf>
    <xf numFmtId="0" fontId="7" fillId="14" borderId="11" xfId="0" applyFont="1" applyFill="1" applyBorder="1"/>
    <xf numFmtId="0" fontId="9" fillId="14" borderId="23" xfId="0" applyFont="1" applyFill="1" applyBorder="1"/>
    <xf numFmtId="0" fontId="11" fillId="14" borderId="21" xfId="0" applyFont="1" applyFill="1" applyBorder="1"/>
    <xf numFmtId="0" fontId="11" fillId="14" borderId="22" xfId="0" applyFont="1" applyFill="1" applyBorder="1"/>
    <xf numFmtId="0" fontId="11" fillId="14" borderId="23" xfId="0" applyFont="1" applyFill="1" applyBorder="1"/>
    <xf numFmtId="0" fontId="1" fillId="0" borderId="13" xfId="0" applyFont="1" applyBorder="1"/>
    <xf numFmtId="0" fontId="13" fillId="15" borderId="1" xfId="0" applyFont="1" applyFill="1" applyBorder="1"/>
    <xf numFmtId="0" fontId="0" fillId="15" borderId="2" xfId="0" applyFill="1" applyBorder="1"/>
    <xf numFmtId="0" fontId="0" fillId="15" borderId="3" xfId="0" applyFill="1" applyBorder="1"/>
    <xf numFmtId="0" fontId="0" fillId="15" borderId="13" xfId="0" applyFill="1" applyBorder="1"/>
    <xf numFmtId="0" fontId="0" fillId="15" borderId="0" xfId="0" applyFill="1"/>
    <xf numFmtId="0" fontId="13" fillId="15" borderId="0" xfId="0" applyFont="1" applyFill="1"/>
    <xf numFmtId="0" fontId="0" fillId="15" borderId="30" xfId="0" applyFill="1" applyBorder="1"/>
    <xf numFmtId="0" fontId="0" fillId="15" borderId="14" xfId="0" applyFill="1" applyBorder="1"/>
    <xf numFmtId="0" fontId="0" fillId="15" borderId="60" xfId="0" applyFill="1" applyBorder="1"/>
    <xf numFmtId="0" fontId="0" fillId="15" borderId="56" xfId="0" applyFill="1" applyBorder="1"/>
    <xf numFmtId="0" fontId="2" fillId="11" borderId="1" xfId="0" applyFont="1" applyFill="1" applyBorder="1"/>
    <xf numFmtId="0" fontId="13" fillId="11" borderId="2" xfId="0" applyFont="1" applyFill="1" applyBorder="1"/>
    <xf numFmtId="0" fontId="13" fillId="11" borderId="3" xfId="0" applyFont="1" applyFill="1" applyBorder="1"/>
    <xf numFmtId="0" fontId="1" fillId="2" borderId="4" xfId="0" applyFont="1" applyFill="1" applyBorder="1" applyAlignment="1">
      <alignment horizontal="right"/>
    </xf>
    <xf numFmtId="0" fontId="1" fillId="2" borderId="17" xfId="0" applyFont="1" applyFill="1" applyBorder="1" applyAlignment="1">
      <alignment horizontal="right"/>
    </xf>
    <xf numFmtId="0" fontId="1" fillId="2" borderId="15" xfId="0" applyFont="1" applyFill="1" applyBorder="1" applyAlignment="1">
      <alignment horizontal="right"/>
    </xf>
    <xf numFmtId="0" fontId="1" fillId="2" borderId="11" xfId="0" applyFont="1" applyFill="1" applyBorder="1" applyAlignment="1">
      <alignment horizontal="right"/>
    </xf>
    <xf numFmtId="4" fontId="0" fillId="0" borderId="0" xfId="0" applyNumberFormat="1"/>
    <xf numFmtId="4" fontId="0" fillId="0" borderId="61" xfId="0" applyNumberFormat="1" applyBorder="1"/>
    <xf numFmtId="3" fontId="0" fillId="0" borderId="61" xfId="0" applyNumberFormat="1" applyBorder="1"/>
    <xf numFmtId="0" fontId="11" fillId="7" borderId="3" xfId="0" applyFont="1" applyFill="1" applyBorder="1" applyAlignment="1">
      <alignment horizontal="left"/>
    </xf>
    <xf numFmtId="0" fontId="7" fillId="8" borderId="4" xfId="0" applyFont="1" applyFill="1" applyBorder="1" applyAlignment="1">
      <alignment horizontal="right"/>
    </xf>
    <xf numFmtId="0" fontId="7" fillId="8" borderId="17" xfId="0" applyFont="1" applyFill="1" applyBorder="1"/>
    <xf numFmtId="0" fontId="7" fillId="8" borderId="11" xfId="0" applyFont="1" applyFill="1" applyBorder="1"/>
    <xf numFmtId="0" fontId="32" fillId="2" borderId="22" xfId="0" applyFont="1" applyFill="1" applyBorder="1"/>
    <xf numFmtId="16" fontId="13" fillId="0" borderId="0" xfId="0" applyNumberFormat="1" applyFont="1" applyAlignment="1">
      <alignment horizontal="center"/>
    </xf>
    <xf numFmtId="0" fontId="21" fillId="0" borderId="0" xfId="0" applyFont="1" applyAlignment="1">
      <alignment horizontal="center"/>
    </xf>
    <xf numFmtId="0" fontId="13" fillId="8" borderId="0" xfId="0" applyFont="1" applyFill="1"/>
    <xf numFmtId="0" fontId="8" fillId="0" borderId="47" xfId="0" applyFont="1" applyBorder="1"/>
    <xf numFmtId="0" fontId="5" fillId="3" borderId="2" xfId="0" applyFont="1" applyFill="1" applyBorder="1"/>
    <xf numFmtId="0" fontId="0" fillId="2" borderId="2" xfId="0" applyFill="1" applyBorder="1"/>
    <xf numFmtId="0" fontId="0" fillId="2" borderId="60" xfId="0" applyFill="1" applyBorder="1" applyAlignment="1">
      <alignment horizontal="center"/>
    </xf>
    <xf numFmtId="0" fontId="15" fillId="0" borderId="9" xfId="0" applyFont="1" applyBorder="1"/>
    <xf numFmtId="0" fontId="9" fillId="11" borderId="4" xfId="0" applyFont="1" applyFill="1" applyBorder="1"/>
    <xf numFmtId="16" fontId="0" fillId="0" borderId="0" xfId="0" quotePrefix="1" applyNumberFormat="1"/>
    <xf numFmtId="0" fontId="7" fillId="16" borderId="4" xfId="0" applyFont="1" applyFill="1" applyBorder="1"/>
    <xf numFmtId="0" fontId="13" fillId="0" borderId="4" xfId="0" applyFont="1" applyBorder="1" applyAlignment="1">
      <alignment horizontal="left"/>
    </xf>
    <xf numFmtId="0" fontId="0" fillId="13" borderId="0" xfId="0" applyFill="1"/>
    <xf numFmtId="0" fontId="0" fillId="17" borderId="0" xfId="0" applyFill="1"/>
    <xf numFmtId="0" fontId="0" fillId="18" borderId="0" xfId="0" applyFill="1"/>
    <xf numFmtId="0" fontId="8" fillId="0" borderId="48" xfId="0" applyFont="1" applyBorder="1" applyAlignment="1">
      <alignment horizontal="center"/>
    </xf>
    <xf numFmtId="0" fontId="8" fillId="0" borderId="49" xfId="0" applyFont="1" applyBorder="1" applyAlignment="1">
      <alignment horizontal="center"/>
    </xf>
    <xf numFmtId="0" fontId="8" fillId="0" borderId="50" xfId="0" applyFont="1" applyBorder="1" applyAlignment="1">
      <alignment horizontal="center"/>
    </xf>
    <xf numFmtId="0" fontId="8" fillId="2" borderId="48" xfId="0" applyFont="1" applyFill="1" applyBorder="1" applyAlignment="1">
      <alignment horizontal="center"/>
    </xf>
    <xf numFmtId="0" fontId="8" fillId="2" borderId="49" xfId="0" applyFont="1" applyFill="1" applyBorder="1" applyAlignment="1">
      <alignment horizontal="center"/>
    </xf>
    <xf numFmtId="0" fontId="8" fillId="2" borderId="50" xfId="0" applyFont="1" applyFill="1" applyBorder="1" applyAlignment="1">
      <alignment horizontal="center"/>
    </xf>
    <xf numFmtId="1" fontId="8" fillId="0" borderId="39" xfId="0" applyNumberFormat="1" applyFont="1" applyBorder="1" applyAlignment="1">
      <alignment horizontal="center"/>
    </xf>
    <xf numFmtId="1" fontId="8" fillId="0" borderId="47" xfId="0" applyNumberFormat="1" applyFont="1" applyBorder="1" applyAlignment="1">
      <alignment horizontal="center"/>
    </xf>
    <xf numFmtId="1" fontId="8" fillId="0" borderId="25" xfId="0" applyNumberFormat="1" applyFont="1" applyBorder="1" applyAlignment="1">
      <alignment horizontal="center"/>
    </xf>
    <xf numFmtId="1" fontId="8" fillId="2" borderId="39" xfId="0" applyNumberFormat="1" applyFont="1" applyFill="1" applyBorder="1" applyAlignment="1">
      <alignment horizontal="center"/>
    </xf>
    <xf numFmtId="1" fontId="8" fillId="2" borderId="47" xfId="0" applyNumberFormat="1" applyFont="1" applyFill="1" applyBorder="1" applyAlignment="1">
      <alignment horizontal="center"/>
    </xf>
    <xf numFmtId="1" fontId="8" fillId="2" borderId="25" xfId="0" applyNumberFormat="1" applyFont="1" applyFill="1" applyBorder="1" applyAlignment="1">
      <alignment horizontal="center"/>
    </xf>
    <xf numFmtId="0" fontId="8" fillId="0" borderId="42" xfId="0" applyFont="1" applyBorder="1" applyAlignment="1">
      <alignment horizontal="center"/>
    </xf>
    <xf numFmtId="0" fontId="8" fillId="0" borderId="46" xfId="0" applyFont="1" applyBorder="1" applyAlignment="1">
      <alignment horizontal="center"/>
    </xf>
    <xf numFmtId="0" fontId="8" fillId="0" borderId="27" xfId="0" applyFont="1" applyBorder="1" applyAlignment="1">
      <alignment horizontal="center"/>
    </xf>
    <xf numFmtId="0" fontId="8" fillId="2" borderId="42" xfId="0" applyFont="1" applyFill="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0" borderId="34" xfId="0" applyFont="1" applyBorder="1" applyAlignment="1">
      <alignment horizontal="center"/>
    </xf>
    <xf numFmtId="0" fontId="8" fillId="0" borderId="33" xfId="0" applyFont="1" applyBorder="1" applyAlignment="1">
      <alignment horizontal="center"/>
    </xf>
    <xf numFmtId="0" fontId="8" fillId="0" borderId="28" xfId="0" applyFont="1" applyBorder="1" applyAlignment="1">
      <alignment horizontal="center"/>
    </xf>
    <xf numFmtId="0" fontId="8" fillId="2" borderId="34" xfId="0" applyFont="1" applyFill="1" applyBorder="1" applyAlignment="1">
      <alignment horizontal="center"/>
    </xf>
    <xf numFmtId="0" fontId="8" fillId="2" borderId="33" xfId="0" applyFont="1" applyFill="1" applyBorder="1" applyAlignment="1">
      <alignment horizontal="center"/>
    </xf>
    <xf numFmtId="0" fontId="8" fillId="2" borderId="28" xfId="0" applyFont="1" applyFill="1" applyBorder="1" applyAlignment="1">
      <alignment horizontal="center"/>
    </xf>
    <xf numFmtId="0" fontId="1" fillId="0" borderId="59" xfId="0" applyFont="1" applyBorder="1" applyAlignment="1">
      <alignment horizontal="center"/>
    </xf>
    <xf numFmtId="0" fontId="7" fillId="0" borderId="29" xfId="0" applyFont="1" applyBorder="1" applyAlignment="1">
      <alignment horizontal="center"/>
    </xf>
    <xf numFmtId="0" fontId="7" fillId="0" borderId="38" xfId="0" applyFont="1" applyBorder="1" applyAlignment="1">
      <alignment horizontal="center"/>
    </xf>
    <xf numFmtId="0" fontId="8" fillId="0" borderId="53" xfId="0" applyFont="1" applyBorder="1" applyAlignment="1">
      <alignment horizontal="center"/>
    </xf>
    <xf numFmtId="0" fontId="8" fillId="0" borderId="51" xfId="0" applyFont="1" applyBorder="1" applyAlignment="1">
      <alignment horizontal="center"/>
    </xf>
    <xf numFmtId="0" fontId="8" fillId="2" borderId="53" xfId="0" applyFont="1" applyFill="1" applyBorder="1" applyAlignment="1">
      <alignment horizontal="center"/>
    </xf>
    <xf numFmtId="0" fontId="8" fillId="2" borderId="51" xfId="0" applyFont="1" applyFill="1" applyBorder="1" applyAlignment="1">
      <alignment horizontal="center"/>
    </xf>
    <xf numFmtId="0" fontId="8" fillId="0" borderId="55" xfId="0" applyFont="1" applyBorder="1" applyAlignment="1">
      <alignment horizontal="center"/>
    </xf>
    <xf numFmtId="0" fontId="8" fillId="0" borderId="54" xfId="0" applyFont="1" applyBorder="1" applyAlignment="1">
      <alignment horizontal="center"/>
    </xf>
    <xf numFmtId="0" fontId="8" fillId="2" borderId="55" xfId="0" applyFont="1" applyFill="1" applyBorder="1" applyAlignment="1">
      <alignment horizontal="center"/>
    </xf>
    <xf numFmtId="0" fontId="8" fillId="2" borderId="54" xfId="0" applyFont="1" applyFill="1" applyBorder="1" applyAlignment="1">
      <alignment horizontal="center"/>
    </xf>
    <xf numFmtId="0" fontId="8" fillId="0" borderId="8" xfId="0" applyFont="1" applyBorder="1" applyAlignment="1">
      <alignment horizontal="center"/>
    </xf>
    <xf numFmtId="0" fontId="8" fillId="0" borderId="4" xfId="0" applyFont="1" applyBorder="1" applyAlignment="1">
      <alignment horizontal="center"/>
    </xf>
    <xf numFmtId="0" fontId="8" fillId="0" borderId="9" xfId="0" applyFont="1" applyBorder="1" applyAlignment="1">
      <alignment horizontal="center"/>
    </xf>
    <xf numFmtId="0" fontId="8" fillId="2" borderId="8" xfId="0" applyFont="1" applyFill="1" applyBorder="1" applyAlignment="1">
      <alignment horizontal="center"/>
    </xf>
    <xf numFmtId="0" fontId="8" fillId="2" borderId="4" xfId="0" applyFont="1" applyFill="1" applyBorder="1" applyAlignment="1">
      <alignment horizontal="center"/>
    </xf>
    <xf numFmtId="0" fontId="8" fillId="2" borderId="9" xfId="0" applyFont="1" applyFill="1" applyBorder="1" applyAlignment="1">
      <alignment horizontal="center"/>
    </xf>
    <xf numFmtId="0" fontId="8" fillId="0" borderId="58" xfId="0" applyFont="1" applyBorder="1" applyAlignment="1">
      <alignment horizontal="center"/>
    </xf>
    <xf numFmtId="0" fontId="8" fillId="0" borderId="47" xfId="0" applyFont="1" applyBorder="1" applyAlignment="1">
      <alignment horizontal="center"/>
    </xf>
    <xf numFmtId="0" fontId="8" fillId="0" borderId="52" xfId="0" applyFont="1" applyBorder="1" applyAlignment="1">
      <alignment horizontal="center"/>
    </xf>
    <xf numFmtId="1" fontId="8" fillId="8" borderId="39" xfId="0" applyNumberFormat="1" applyFont="1" applyFill="1" applyBorder="1" applyAlignment="1">
      <alignment horizontal="center"/>
    </xf>
    <xf numFmtId="1" fontId="8" fillId="8" borderId="47" xfId="0" applyNumberFormat="1" applyFont="1" applyFill="1" applyBorder="1" applyAlignment="1">
      <alignment horizontal="center"/>
    </xf>
    <xf numFmtId="1" fontId="8" fillId="8" borderId="25" xfId="0" applyNumberFormat="1" applyFont="1" applyFill="1" applyBorder="1" applyAlignment="1">
      <alignment horizontal="center"/>
    </xf>
    <xf numFmtId="0" fontId="8" fillId="8" borderId="48" xfId="0" applyFont="1" applyFill="1" applyBorder="1" applyAlignment="1">
      <alignment horizontal="center"/>
    </xf>
    <xf numFmtId="0" fontId="8" fillId="8" borderId="49" xfId="0" applyFont="1" applyFill="1" applyBorder="1" applyAlignment="1">
      <alignment horizontal="center"/>
    </xf>
    <xf numFmtId="0" fontId="8" fillId="8" borderId="50" xfId="0" applyFont="1" applyFill="1" applyBorder="1" applyAlignment="1">
      <alignment horizontal="center"/>
    </xf>
    <xf numFmtId="0" fontId="8" fillId="0" borderId="25" xfId="0" applyFont="1" applyBorder="1" applyAlignment="1">
      <alignment horizontal="center"/>
    </xf>
    <xf numFmtId="0" fontId="1" fillId="0" borderId="29" xfId="0" applyFont="1" applyBorder="1" applyAlignment="1">
      <alignment horizontal="center"/>
    </xf>
    <xf numFmtId="0" fontId="8" fillId="0" borderId="11" xfId="0" applyFont="1" applyBorder="1" applyAlignment="1">
      <alignment horizontal="center"/>
    </xf>
    <xf numFmtId="0" fontId="8" fillId="2" borderId="11" xfId="0" applyFont="1" applyFill="1" applyBorder="1" applyAlignment="1">
      <alignment horizontal="center"/>
    </xf>
    <xf numFmtId="0" fontId="8" fillId="0" borderId="12" xfId="0" applyFont="1" applyBorder="1" applyAlignment="1">
      <alignment horizontal="center"/>
    </xf>
    <xf numFmtId="0" fontId="8" fillId="14" borderId="48" xfId="0" applyFont="1" applyFill="1" applyBorder="1" applyAlignment="1">
      <alignment horizontal="center"/>
    </xf>
    <xf numFmtId="0" fontId="8" fillId="14" borderId="49" xfId="0" applyFont="1" applyFill="1" applyBorder="1" applyAlignment="1">
      <alignment horizontal="center"/>
    </xf>
    <xf numFmtId="0" fontId="8" fillId="14" borderId="50" xfId="0" applyFont="1" applyFill="1" applyBorder="1" applyAlignment="1">
      <alignment horizontal="center"/>
    </xf>
    <xf numFmtId="0" fontId="8" fillId="14" borderId="51" xfId="0" applyFont="1" applyFill="1" applyBorder="1" applyAlignment="1">
      <alignment horizontal="center"/>
    </xf>
    <xf numFmtId="1" fontId="8" fillId="14" borderId="39" xfId="0" applyNumberFormat="1" applyFont="1" applyFill="1" applyBorder="1" applyAlignment="1">
      <alignment horizontal="center"/>
    </xf>
    <xf numFmtId="1" fontId="8" fillId="14" borderId="47" xfId="0" applyNumberFormat="1" applyFont="1" applyFill="1" applyBorder="1" applyAlignment="1">
      <alignment horizontal="center"/>
    </xf>
    <xf numFmtId="1" fontId="8" fillId="14" borderId="25" xfId="0" applyNumberFormat="1" applyFont="1" applyFill="1" applyBorder="1" applyAlignment="1">
      <alignment horizontal="center"/>
    </xf>
    <xf numFmtId="1" fontId="8" fillId="14" borderId="52" xfId="0" applyNumberFormat="1" applyFont="1" applyFill="1" applyBorder="1" applyAlignment="1">
      <alignment horizontal="center"/>
    </xf>
    <xf numFmtId="1" fontId="8" fillId="0" borderId="52" xfId="0" applyNumberFormat="1" applyFont="1" applyBorder="1" applyAlignment="1">
      <alignment horizontal="center"/>
    </xf>
    <xf numFmtId="0" fontId="8" fillId="2" borderId="34" xfId="0" quotePrefix="1" applyFont="1" applyFill="1" applyBorder="1" applyAlignment="1">
      <alignment horizontal="center"/>
    </xf>
    <xf numFmtId="0" fontId="1" fillId="0" borderId="8" xfId="0" applyFont="1" applyBorder="1" applyAlignment="1">
      <alignment horizontal="left"/>
    </xf>
    <xf numFmtId="0" fontId="7" fillId="0" borderId="4" xfId="0" applyFont="1" applyBorder="1" applyAlignment="1">
      <alignment horizontal="left"/>
    </xf>
    <xf numFmtId="0" fontId="7" fillId="0" borderId="19" xfId="0" applyFont="1" applyBorder="1" applyAlignment="1">
      <alignment horizontal="left"/>
    </xf>
    <xf numFmtId="0" fontId="7" fillId="0" borderId="15" xfId="0" applyFont="1" applyBorder="1" applyAlignment="1">
      <alignment horizontal="left"/>
    </xf>
    <xf numFmtId="0" fontId="8" fillId="0" borderId="15" xfId="0" applyFont="1" applyBorder="1" applyAlignment="1">
      <alignment horizontal="center"/>
    </xf>
    <xf numFmtId="0" fontId="8" fillId="2" borderId="15" xfId="0" applyFont="1" applyFill="1" applyBorder="1" applyAlignment="1">
      <alignment horizontal="center"/>
    </xf>
    <xf numFmtId="0" fontId="8" fillId="0" borderId="20" xfId="0" applyFont="1"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51" xfId="0" applyBorder="1" applyAlignment="1">
      <alignment horizontal="center"/>
    </xf>
    <xf numFmtId="0" fontId="28" fillId="0" borderId="4" xfId="0" applyFont="1" applyBorder="1" applyAlignment="1">
      <alignment horizontal="center"/>
    </xf>
    <xf numFmtId="0" fontId="7" fillId="0" borderId="10" xfId="0" applyFont="1" applyBorder="1" applyAlignment="1">
      <alignment horizontal="left"/>
    </xf>
    <xf numFmtId="0" fontId="7" fillId="0" borderId="11" xfId="0" applyFont="1" applyBorder="1" applyAlignment="1">
      <alignment horizontal="left"/>
    </xf>
    <xf numFmtId="0" fontId="7" fillId="8" borderId="58" xfId="0" applyFont="1" applyFill="1" applyBorder="1" applyAlignment="1">
      <alignment horizontal="center"/>
    </xf>
    <xf numFmtId="0" fontId="7" fillId="8" borderId="47" xfId="0" applyFont="1" applyFill="1" applyBorder="1" applyAlignment="1">
      <alignment horizontal="center"/>
    </xf>
    <xf numFmtId="0" fontId="7" fillId="8" borderId="25" xfId="0" applyFont="1" applyFill="1" applyBorder="1" applyAlignment="1">
      <alignment horizontal="center"/>
    </xf>
    <xf numFmtId="0" fontId="0" fillId="0" borderId="39" xfId="0" applyBorder="1" applyAlignment="1">
      <alignment horizontal="center"/>
    </xf>
    <xf numFmtId="0" fontId="0" fillId="0" borderId="47" xfId="0" applyBorder="1" applyAlignment="1">
      <alignment horizontal="center"/>
    </xf>
    <xf numFmtId="0" fontId="0" fillId="0" borderId="25" xfId="0" applyBorder="1" applyAlignment="1">
      <alignment horizontal="center"/>
    </xf>
    <xf numFmtId="0" fontId="2" fillId="0" borderId="39" xfId="0" applyFont="1" applyBorder="1" applyAlignment="1">
      <alignment horizontal="center"/>
    </xf>
    <xf numFmtId="0" fontId="2" fillId="0" borderId="47" xfId="0" applyFont="1" applyBorder="1" applyAlignment="1">
      <alignment horizontal="center"/>
    </xf>
    <xf numFmtId="0" fontId="2" fillId="0" borderId="25" xfId="0" applyFont="1" applyBorder="1" applyAlignment="1">
      <alignment horizontal="center"/>
    </xf>
    <xf numFmtId="0" fontId="7" fillId="0" borderId="8" xfId="0" applyFont="1" applyBorder="1" applyAlignment="1">
      <alignment horizontal="left"/>
    </xf>
    <xf numFmtId="0" fontId="13" fillId="0" borderId="4" xfId="0" applyFont="1" applyBorder="1" applyAlignment="1">
      <alignment horizontal="center"/>
    </xf>
    <xf numFmtId="0" fontId="0" fillId="0" borderId="4" xfId="0" applyBorder="1" applyAlignment="1">
      <alignment horizontal="center"/>
    </xf>
    <xf numFmtId="0" fontId="0" fillId="0" borderId="9" xfId="0" applyBorder="1" applyAlignment="1">
      <alignment horizontal="center"/>
    </xf>
    <xf numFmtId="0" fontId="8" fillId="2" borderId="39" xfId="0" applyFont="1" applyFill="1" applyBorder="1" applyAlignment="1">
      <alignment horizontal="center"/>
    </xf>
    <xf numFmtId="0" fontId="8" fillId="2" borderId="47" xfId="0" applyFont="1" applyFill="1" applyBorder="1" applyAlignment="1">
      <alignment horizontal="center"/>
    </xf>
    <xf numFmtId="0" fontId="8" fillId="2" borderId="25" xfId="0" applyFont="1" applyFill="1" applyBorder="1" applyAlignment="1">
      <alignment horizontal="center"/>
    </xf>
    <xf numFmtId="0" fontId="8" fillId="0" borderId="39" xfId="0" applyFont="1" applyBorder="1" applyAlignment="1">
      <alignment horizontal="center"/>
    </xf>
    <xf numFmtId="0" fontId="11" fillId="0" borderId="19" xfId="0" applyFont="1" applyBorder="1" applyAlignment="1">
      <alignment horizontal="left"/>
    </xf>
    <xf numFmtId="0" fontId="11" fillId="0" borderId="15" xfId="0" applyFont="1" applyBorder="1" applyAlignment="1">
      <alignment horizontal="left"/>
    </xf>
    <xf numFmtId="0" fontId="8" fillId="0" borderId="0" xfId="0" applyFont="1" applyAlignment="1">
      <alignment horizontal="center"/>
    </xf>
    <xf numFmtId="0" fontId="8" fillId="2" borderId="6" xfId="0" applyFont="1" applyFill="1" applyBorder="1" applyAlignment="1">
      <alignment horizontal="center"/>
    </xf>
    <xf numFmtId="0" fontId="8" fillId="0" borderId="6" xfId="0" applyFont="1" applyBorder="1" applyAlignment="1">
      <alignment horizontal="center"/>
    </xf>
    <xf numFmtId="0" fontId="8" fillId="0" borderId="7" xfId="0" applyFont="1" applyBorder="1" applyAlignment="1">
      <alignment horizontal="center"/>
    </xf>
    <xf numFmtId="0" fontId="8" fillId="2" borderId="7" xfId="0" applyFont="1" applyFill="1" applyBorder="1" applyAlignment="1">
      <alignment horizontal="center"/>
    </xf>
    <xf numFmtId="0" fontId="8" fillId="2" borderId="52" xfId="0" applyFont="1" applyFill="1" applyBorder="1" applyAlignment="1">
      <alignment horizontal="center"/>
    </xf>
  </cellXfs>
  <cellStyles count="3">
    <cellStyle name="Besøgt link" xfId="2" builtinId="9" hidden="1"/>
    <cellStyle name="Link" xfId="1" builtinId="8" hidden="1"/>
    <cellStyle name="Normal" xfId="0" builtinId="0"/>
  </cellStyles>
  <dxfs count="526">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2"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63"/>
  <sheetViews>
    <sheetView topLeftCell="A28" workbookViewId="0">
      <selection activeCell="D10" sqref="D10"/>
    </sheetView>
  </sheetViews>
  <sheetFormatPr defaultColWidth="8.85546875" defaultRowHeight="12.75" x14ac:dyDescent="0.2"/>
  <cols>
    <col min="1" max="1" width="20.42578125" customWidth="1"/>
    <col min="2" max="2" width="21.42578125" bestFit="1" customWidth="1"/>
    <col min="3" max="3" width="16.42578125" bestFit="1" customWidth="1"/>
    <col min="4" max="4" width="12.140625" bestFit="1" customWidth="1"/>
  </cols>
  <sheetData>
    <row r="1" spans="1:4" x14ac:dyDescent="0.2">
      <c r="A1" t="s">
        <v>7</v>
      </c>
      <c r="B1" s="102" t="s">
        <v>8</v>
      </c>
      <c r="C1" t="s">
        <v>9</v>
      </c>
      <c r="D1" t="s">
        <v>10</v>
      </c>
    </row>
    <row r="3" spans="1:4" x14ac:dyDescent="0.2">
      <c r="A3" t="s">
        <v>745</v>
      </c>
      <c r="B3" t="s">
        <v>13</v>
      </c>
      <c r="C3" t="s">
        <v>754</v>
      </c>
      <c r="D3" t="s">
        <v>116</v>
      </c>
    </row>
    <row r="4" spans="1:4" x14ac:dyDescent="0.2">
      <c r="A4" t="s">
        <v>440</v>
      </c>
      <c r="B4" t="s">
        <v>14</v>
      </c>
      <c r="C4" t="s">
        <v>755</v>
      </c>
      <c r="D4" t="s">
        <v>117</v>
      </c>
    </row>
    <row r="5" spans="1:4" x14ac:dyDescent="0.2">
      <c r="A5" t="s">
        <v>616</v>
      </c>
      <c r="B5" t="s">
        <v>33</v>
      </c>
      <c r="C5" t="s">
        <v>756</v>
      </c>
    </row>
    <row r="6" spans="1:4" x14ac:dyDescent="0.2">
      <c r="A6" t="s">
        <v>423</v>
      </c>
      <c r="B6" t="s">
        <v>328</v>
      </c>
      <c r="C6" t="s">
        <v>622</v>
      </c>
    </row>
    <row r="7" spans="1:4" x14ac:dyDescent="0.2">
      <c r="A7" t="s">
        <v>698</v>
      </c>
      <c r="B7" t="s">
        <v>16</v>
      </c>
      <c r="C7" t="s">
        <v>620</v>
      </c>
    </row>
    <row r="8" spans="1:4" x14ac:dyDescent="0.2">
      <c r="A8" t="s">
        <v>424</v>
      </c>
      <c r="B8" t="s">
        <v>17</v>
      </c>
      <c r="C8" t="s">
        <v>785</v>
      </c>
    </row>
    <row r="9" spans="1:4" x14ac:dyDescent="0.2">
      <c r="A9" t="s">
        <v>509</v>
      </c>
      <c r="B9" t="s">
        <v>18</v>
      </c>
      <c r="C9" t="s">
        <v>786</v>
      </c>
    </row>
    <row r="10" spans="1:4" x14ac:dyDescent="0.2">
      <c r="A10" t="s">
        <v>11</v>
      </c>
      <c r="B10" t="s">
        <v>12</v>
      </c>
      <c r="C10" t="s">
        <v>331</v>
      </c>
    </row>
    <row r="11" spans="1:4" x14ac:dyDescent="0.2">
      <c r="A11" t="s">
        <v>28</v>
      </c>
      <c r="B11" t="s">
        <v>767</v>
      </c>
      <c r="C11" t="s">
        <v>779</v>
      </c>
    </row>
    <row r="12" spans="1:4" x14ac:dyDescent="0.2">
      <c r="A12" t="s">
        <v>461</v>
      </c>
      <c r="B12" t="s">
        <v>19</v>
      </c>
      <c r="C12" t="s">
        <v>1047</v>
      </c>
    </row>
    <row r="13" spans="1:4" x14ac:dyDescent="0.2">
      <c r="A13" t="s">
        <v>462</v>
      </c>
      <c r="B13" t="s">
        <v>20</v>
      </c>
      <c r="C13" t="s">
        <v>1289</v>
      </c>
    </row>
    <row r="14" spans="1:4" x14ac:dyDescent="0.2">
      <c r="A14" t="s">
        <v>613</v>
      </c>
      <c r="B14" t="s">
        <v>21</v>
      </c>
    </row>
    <row r="15" spans="1:4" x14ac:dyDescent="0.2">
      <c r="A15" t="s">
        <v>534</v>
      </c>
      <c r="B15" t="s">
        <v>22</v>
      </c>
    </row>
    <row r="16" spans="1:4" x14ac:dyDescent="0.2">
      <c r="A16" t="s">
        <v>523</v>
      </c>
      <c r="B16" t="s">
        <v>23</v>
      </c>
    </row>
    <row r="17" spans="1:2" x14ac:dyDescent="0.2">
      <c r="A17" t="s">
        <v>12</v>
      </c>
      <c r="B17" t="s">
        <v>24</v>
      </c>
    </row>
    <row r="18" spans="1:2" x14ac:dyDescent="0.2">
      <c r="A18" t="s">
        <v>552</v>
      </c>
      <c r="B18" t="s">
        <v>26</v>
      </c>
    </row>
    <row r="19" spans="1:2" x14ac:dyDescent="0.2">
      <c r="A19" t="s">
        <v>567</v>
      </c>
      <c r="B19" t="s">
        <v>30</v>
      </c>
    </row>
    <row r="20" spans="1:2" x14ac:dyDescent="0.2">
      <c r="A20" t="s">
        <v>568</v>
      </c>
      <c r="B20" t="s">
        <v>31</v>
      </c>
    </row>
    <row r="21" spans="1:2" x14ac:dyDescent="0.2">
      <c r="A21" t="s">
        <v>339</v>
      </c>
      <c r="B21" t="s">
        <v>66</v>
      </c>
    </row>
    <row r="22" spans="1:2" x14ac:dyDescent="0.2">
      <c r="A22" t="s">
        <v>388</v>
      </c>
      <c r="B22" t="s">
        <v>34</v>
      </c>
    </row>
    <row r="23" spans="1:2" x14ac:dyDescent="0.2">
      <c r="A23" t="s">
        <v>15</v>
      </c>
      <c r="B23" t="s">
        <v>35</v>
      </c>
    </row>
    <row r="24" spans="1:2" x14ac:dyDescent="0.2">
      <c r="A24" t="s">
        <v>829</v>
      </c>
      <c r="B24" s="102" t="s">
        <v>999</v>
      </c>
    </row>
    <row r="25" spans="1:2" x14ac:dyDescent="0.2">
      <c r="A25" t="s">
        <v>730</v>
      </c>
    </row>
    <row r="26" spans="1:2" x14ac:dyDescent="0.2">
      <c r="A26" t="s">
        <v>647</v>
      </c>
    </row>
    <row r="27" spans="1:2" x14ac:dyDescent="0.2">
      <c r="A27" t="s">
        <v>869</v>
      </c>
    </row>
    <row r="28" spans="1:2" x14ac:dyDescent="0.2">
      <c r="A28" t="s">
        <v>25</v>
      </c>
    </row>
    <row r="29" spans="1:2" x14ac:dyDescent="0.2">
      <c r="A29" t="s">
        <v>308</v>
      </c>
    </row>
    <row r="30" spans="1:2" x14ac:dyDescent="0.2">
      <c r="A30" t="s">
        <v>299</v>
      </c>
    </row>
    <row r="31" spans="1:2" x14ac:dyDescent="0.2">
      <c r="A31" t="s">
        <v>320</v>
      </c>
    </row>
    <row r="32" spans="1:2" x14ac:dyDescent="0.2">
      <c r="A32" t="s">
        <v>27</v>
      </c>
    </row>
    <row r="33" spans="1:1" x14ac:dyDescent="0.2">
      <c r="A33" t="s">
        <v>29</v>
      </c>
    </row>
    <row r="34" spans="1:1" x14ac:dyDescent="0.2">
      <c r="A34" t="s">
        <v>153</v>
      </c>
    </row>
    <row r="35" spans="1:1" x14ac:dyDescent="0.2">
      <c r="A35" t="s">
        <v>601</v>
      </c>
    </row>
    <row r="36" spans="1:1" x14ac:dyDescent="0.2">
      <c r="A36" t="s">
        <v>507</v>
      </c>
    </row>
    <row r="37" spans="1:1" x14ac:dyDescent="0.2">
      <c r="A37" t="s">
        <v>209</v>
      </c>
    </row>
    <row r="38" spans="1:1" x14ac:dyDescent="0.2">
      <c r="A38" t="s">
        <v>32</v>
      </c>
    </row>
    <row r="39" spans="1:1" x14ac:dyDescent="0.2">
      <c r="A39" t="s">
        <v>61</v>
      </c>
    </row>
    <row r="40" spans="1:1" x14ac:dyDescent="0.2">
      <c r="A40" t="s">
        <v>65</v>
      </c>
    </row>
    <row r="41" spans="1:1" x14ac:dyDescent="0.2">
      <c r="A41" t="s">
        <v>986</v>
      </c>
    </row>
    <row r="42" spans="1:1" x14ac:dyDescent="0.2">
      <c r="A42" t="s">
        <v>1009</v>
      </c>
    </row>
    <row r="43" spans="1:1" x14ac:dyDescent="0.2">
      <c r="A43" t="s">
        <v>1088</v>
      </c>
    </row>
    <row r="44" spans="1:1" x14ac:dyDescent="0.2">
      <c r="A44" t="s">
        <v>1103</v>
      </c>
    </row>
    <row r="45" spans="1:1" x14ac:dyDescent="0.2">
      <c r="A45" t="s">
        <v>1111</v>
      </c>
    </row>
    <row r="46" spans="1:1" x14ac:dyDescent="0.2">
      <c r="A46" t="s">
        <v>1112</v>
      </c>
    </row>
    <row r="47" spans="1:1" x14ac:dyDescent="0.2">
      <c r="A47" t="s">
        <v>1114</v>
      </c>
    </row>
    <row r="48" spans="1:1" x14ac:dyDescent="0.2">
      <c r="A48" s="102" t="s">
        <v>1129</v>
      </c>
    </row>
    <row r="49" spans="1:1" x14ac:dyDescent="0.2">
      <c r="A49" s="102" t="s">
        <v>1166</v>
      </c>
    </row>
    <row r="50" spans="1:1" x14ac:dyDescent="0.2">
      <c r="A50" s="102" t="s">
        <v>1193</v>
      </c>
    </row>
    <row r="51" spans="1:1" x14ac:dyDescent="0.2">
      <c r="A51" s="102" t="s">
        <v>1194</v>
      </c>
    </row>
    <row r="52" spans="1:1" x14ac:dyDescent="0.2">
      <c r="A52" s="102" t="s">
        <v>1195</v>
      </c>
    </row>
    <row r="53" spans="1:1" x14ac:dyDescent="0.2">
      <c r="A53" s="102" t="s">
        <v>1196</v>
      </c>
    </row>
    <row r="54" spans="1:1" x14ac:dyDescent="0.2">
      <c r="A54" s="102" t="s">
        <v>518</v>
      </c>
    </row>
    <row r="55" spans="1:1" x14ac:dyDescent="0.2">
      <c r="A55" s="102" t="s">
        <v>1247</v>
      </c>
    </row>
    <row r="56" spans="1:1" x14ac:dyDescent="0.2">
      <c r="A56" s="102" t="s">
        <v>1248</v>
      </c>
    </row>
    <row r="57" spans="1:1" x14ac:dyDescent="0.2">
      <c r="A57" s="102" t="s">
        <v>1266</v>
      </c>
    </row>
    <row r="58" spans="1:1" x14ac:dyDescent="0.2">
      <c r="A58" s="102" t="s">
        <v>1270</v>
      </c>
    </row>
    <row r="59" spans="1:1" x14ac:dyDescent="0.2">
      <c r="A59" s="102" t="s">
        <v>1267</v>
      </c>
    </row>
    <row r="60" spans="1:1" x14ac:dyDescent="0.2">
      <c r="A60" s="102" t="s">
        <v>1287</v>
      </c>
    </row>
    <row r="61" spans="1:1" x14ac:dyDescent="0.2">
      <c r="A61" s="102" t="s">
        <v>1345</v>
      </c>
    </row>
    <row r="62" spans="1:1" x14ac:dyDescent="0.2">
      <c r="A62" s="102" t="s">
        <v>1351</v>
      </c>
    </row>
    <row r="63" spans="1:1" x14ac:dyDescent="0.2">
      <c r="A63" s="102" t="s">
        <v>1352</v>
      </c>
    </row>
  </sheetData>
  <phoneticPr fontId="8" type="noConversion"/>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57"/>
  <sheetViews>
    <sheetView workbookViewId="0">
      <selection activeCell="A2" sqref="A2"/>
    </sheetView>
  </sheetViews>
  <sheetFormatPr defaultColWidth="8.85546875" defaultRowHeight="12.75" x14ac:dyDescent="0.2"/>
  <cols>
    <col min="2" max="2" width="40.42578125" customWidth="1"/>
    <col min="3" max="3" width="30.42578125" customWidth="1"/>
    <col min="4" max="4" width="27.42578125" customWidth="1"/>
    <col min="5" max="5" width="28.85546875" customWidth="1"/>
    <col min="6" max="6" width="21.85546875" customWidth="1"/>
    <col min="7" max="7" width="21" customWidth="1"/>
    <col min="8" max="8" width="10.140625" customWidth="1"/>
    <col min="9" max="9" width="10.5703125" customWidth="1"/>
    <col min="10" max="10" width="16.42578125" customWidth="1"/>
  </cols>
  <sheetData>
    <row r="1" spans="1:8" x14ac:dyDescent="0.2">
      <c r="A1" s="19" t="s">
        <v>1232</v>
      </c>
      <c r="B1" s="20"/>
      <c r="C1" s="20"/>
      <c r="D1" s="20"/>
      <c r="E1" s="20"/>
    </row>
    <row r="2" spans="1:8" x14ac:dyDescent="0.2">
      <c r="C2" s="21"/>
      <c r="D2" s="21" t="s">
        <v>511</v>
      </c>
      <c r="E2" s="21" t="s">
        <v>721</v>
      </c>
      <c r="F2" s="187"/>
    </row>
    <row r="3" spans="1:8" x14ac:dyDescent="0.2">
      <c r="A3" t="s">
        <v>615</v>
      </c>
      <c r="B3" t="s">
        <v>469</v>
      </c>
      <c r="C3" s="324">
        <v>10.8</v>
      </c>
      <c r="D3" s="187" t="s">
        <v>1104</v>
      </c>
      <c r="E3" s="102" t="s">
        <v>210</v>
      </c>
      <c r="F3" s="364"/>
    </row>
    <row r="4" spans="1:8" x14ac:dyDescent="0.2">
      <c r="A4" t="s">
        <v>474</v>
      </c>
      <c r="B4" t="s">
        <v>475</v>
      </c>
      <c r="C4" s="324">
        <v>22</v>
      </c>
      <c r="D4" s="21" t="s">
        <v>722</v>
      </c>
      <c r="E4" t="s">
        <v>303</v>
      </c>
      <c r="F4" s="364"/>
    </row>
    <row r="5" spans="1:8" x14ac:dyDescent="0.2">
      <c r="A5" t="s">
        <v>470</v>
      </c>
      <c r="B5" t="s">
        <v>340</v>
      </c>
      <c r="C5" s="324">
        <v>27.1</v>
      </c>
      <c r="D5" s="187" t="s">
        <v>300</v>
      </c>
      <c r="E5" t="s">
        <v>302</v>
      </c>
      <c r="F5" s="364"/>
    </row>
    <row r="6" spans="1:8" x14ac:dyDescent="0.2">
      <c r="A6" t="s">
        <v>473</v>
      </c>
      <c r="B6" t="s">
        <v>352</v>
      </c>
      <c r="C6" s="324">
        <v>26.9</v>
      </c>
      <c r="D6" s="187" t="s">
        <v>1105</v>
      </c>
      <c r="E6" s="102" t="s">
        <v>210</v>
      </c>
      <c r="F6" s="364"/>
    </row>
    <row r="7" spans="1:8" x14ac:dyDescent="0.2">
      <c r="A7" t="s">
        <v>471</v>
      </c>
      <c r="B7" t="s">
        <v>472</v>
      </c>
      <c r="C7" s="324">
        <v>33.5</v>
      </c>
      <c r="D7" s="187" t="s">
        <v>1106</v>
      </c>
      <c r="E7" s="102" t="s">
        <v>210</v>
      </c>
      <c r="F7" s="364"/>
    </row>
    <row r="8" spans="1:8" x14ac:dyDescent="0.2">
      <c r="A8" s="102"/>
      <c r="B8" s="231"/>
      <c r="C8" s="101"/>
      <c r="D8" s="21"/>
    </row>
    <row r="9" spans="1:8" x14ac:dyDescent="0.2">
      <c r="A9" s="19" t="s">
        <v>1236</v>
      </c>
      <c r="B9" s="20"/>
      <c r="C9" s="20"/>
      <c r="D9" s="20"/>
      <c r="E9" s="20"/>
    </row>
    <row r="10" spans="1:8" x14ac:dyDescent="0.2">
      <c r="C10" t="s">
        <v>479</v>
      </c>
      <c r="D10" t="s">
        <v>481</v>
      </c>
      <c r="E10" t="s">
        <v>483</v>
      </c>
    </row>
    <row r="11" spans="1:8" x14ac:dyDescent="0.2">
      <c r="A11" s="187">
        <v>1</v>
      </c>
      <c r="B11" t="s">
        <v>271</v>
      </c>
      <c r="C11" s="363">
        <v>44310</v>
      </c>
      <c r="D11" t="s">
        <v>352</v>
      </c>
      <c r="E11" t="s">
        <v>320</v>
      </c>
    </row>
    <row r="12" spans="1:8" x14ac:dyDescent="0.2">
      <c r="A12" s="187">
        <v>2</v>
      </c>
      <c r="B12" t="s">
        <v>1233</v>
      </c>
      <c r="C12" s="363">
        <v>44324</v>
      </c>
      <c r="D12" t="s">
        <v>340</v>
      </c>
      <c r="E12" t="s">
        <v>1088</v>
      </c>
      <c r="F12" s="151"/>
      <c r="G12" s="2"/>
      <c r="H12" s="103"/>
    </row>
    <row r="13" spans="1:8" x14ac:dyDescent="0.2">
      <c r="A13" s="187">
        <v>3</v>
      </c>
      <c r="B13" s="102" t="s">
        <v>4</v>
      </c>
      <c r="C13" s="459" t="s">
        <v>1235</v>
      </c>
      <c r="D13" t="s">
        <v>469</v>
      </c>
      <c r="E13" s="102" t="s">
        <v>1244</v>
      </c>
    </row>
    <row r="14" spans="1:8" x14ac:dyDescent="0.2">
      <c r="A14" s="187">
        <v>4</v>
      </c>
      <c r="B14" s="102" t="s">
        <v>1234</v>
      </c>
      <c r="C14" s="363">
        <v>44436</v>
      </c>
      <c r="D14" t="s">
        <v>472</v>
      </c>
      <c r="E14" s="102" t="s">
        <v>829</v>
      </c>
    </row>
    <row r="15" spans="1:8" x14ac:dyDescent="0.2">
      <c r="A15" s="21">
        <v>5</v>
      </c>
      <c r="B15" s="102" t="s">
        <v>1275</v>
      </c>
      <c r="C15" s="459" t="s">
        <v>1252</v>
      </c>
      <c r="D15" s="102" t="s">
        <v>1253</v>
      </c>
      <c r="E15" s="102" t="s">
        <v>1274</v>
      </c>
      <c r="F15" s="102"/>
    </row>
    <row r="17" spans="1:7" x14ac:dyDescent="0.2">
      <c r="A17" s="3" t="s">
        <v>482</v>
      </c>
      <c r="B17" s="1"/>
      <c r="C17" s="1"/>
      <c r="D17" s="1"/>
      <c r="E17" s="1"/>
    </row>
    <row r="19" spans="1:7" x14ac:dyDescent="0.2">
      <c r="A19" s="19" t="s">
        <v>356</v>
      </c>
      <c r="B19" s="20"/>
      <c r="C19" s="20"/>
      <c r="D19" s="20"/>
      <c r="E19" s="20"/>
    </row>
    <row r="21" spans="1:7" x14ac:dyDescent="0.2">
      <c r="A21" s="4">
        <v>1</v>
      </c>
      <c r="B21" s="1" t="s">
        <v>357</v>
      </c>
      <c r="C21" s="1"/>
      <c r="D21" s="1"/>
      <c r="E21" s="1"/>
    </row>
    <row r="22" spans="1:7" x14ac:dyDescent="0.2">
      <c r="A22" s="21">
        <v>2</v>
      </c>
      <c r="B22" t="s">
        <v>358</v>
      </c>
    </row>
    <row r="23" spans="1:7" x14ac:dyDescent="0.2">
      <c r="A23" s="4">
        <v>3</v>
      </c>
      <c r="B23" s="1" t="s">
        <v>359</v>
      </c>
      <c r="C23" s="1"/>
      <c r="D23" s="1"/>
      <c r="E23" s="1"/>
    </row>
    <row r="24" spans="1:7" x14ac:dyDescent="0.2">
      <c r="A24" s="21">
        <v>4</v>
      </c>
      <c r="B24" t="s">
        <v>360</v>
      </c>
    </row>
    <row r="25" spans="1:7" x14ac:dyDescent="0.2">
      <c r="A25" s="4">
        <v>5</v>
      </c>
      <c r="B25" s="1" t="s">
        <v>386</v>
      </c>
      <c r="C25" s="1"/>
      <c r="D25" s="1"/>
      <c r="E25" s="1"/>
    </row>
    <row r="26" spans="1:7" x14ac:dyDescent="0.2">
      <c r="A26" s="21">
        <v>6</v>
      </c>
      <c r="B26" t="s">
        <v>510</v>
      </c>
      <c r="G26" t="s">
        <v>801</v>
      </c>
    </row>
    <row r="27" spans="1:7" x14ac:dyDescent="0.2">
      <c r="A27" s="4">
        <v>7</v>
      </c>
      <c r="B27" s="1" t="s">
        <v>547</v>
      </c>
      <c r="C27" s="1"/>
      <c r="D27" s="1"/>
      <c r="E27" s="1"/>
    </row>
    <row r="28" spans="1:7" x14ac:dyDescent="0.2">
      <c r="A28" s="21">
        <v>8</v>
      </c>
      <c r="B28" s="102" t="s">
        <v>913</v>
      </c>
    </row>
    <row r="29" spans="1:7" x14ac:dyDescent="0.2">
      <c r="A29" s="4">
        <v>9</v>
      </c>
      <c r="B29" s="1" t="s">
        <v>892</v>
      </c>
      <c r="C29" s="1"/>
      <c r="D29" s="1"/>
      <c r="E29" s="1"/>
    </row>
    <row r="30" spans="1:7" x14ac:dyDescent="0.2">
      <c r="A30" s="21">
        <v>10</v>
      </c>
      <c r="B30" s="102" t="s">
        <v>900</v>
      </c>
      <c r="C30" s="103"/>
    </row>
    <row r="31" spans="1:7" x14ac:dyDescent="0.2">
      <c r="A31" s="292">
        <v>11</v>
      </c>
      <c r="B31" s="1" t="s">
        <v>165</v>
      </c>
      <c r="C31" s="293"/>
      <c r="D31" s="294"/>
      <c r="E31" s="294"/>
    </row>
    <row r="32" spans="1:7" x14ac:dyDescent="0.2">
      <c r="A32" s="21">
        <v>12</v>
      </c>
      <c r="B32" t="s">
        <v>297</v>
      </c>
    </row>
    <row r="33" spans="1:5" x14ac:dyDescent="0.2">
      <c r="A33" s="292">
        <v>13</v>
      </c>
      <c r="B33" s="299" t="s">
        <v>166</v>
      </c>
      <c r="C33" s="294"/>
      <c r="D33" s="294"/>
      <c r="E33" s="294"/>
    </row>
    <row r="34" spans="1:5" x14ac:dyDescent="0.2">
      <c r="A34" s="21"/>
      <c r="C34" s="103"/>
    </row>
    <row r="35" spans="1:5" x14ac:dyDescent="0.2">
      <c r="A35" s="21"/>
      <c r="B35" s="87" t="s">
        <v>736</v>
      </c>
      <c r="C35" s="86"/>
      <c r="D35" s="87"/>
      <c r="E35" s="87" t="s">
        <v>909</v>
      </c>
    </row>
    <row r="36" spans="1:5" x14ac:dyDescent="0.2">
      <c r="A36" s="21"/>
      <c r="B36" s="161" t="s">
        <v>737</v>
      </c>
      <c r="C36" s="103" t="s">
        <v>743</v>
      </c>
      <c r="D36" t="s">
        <v>745</v>
      </c>
    </row>
    <row r="37" spans="1:5" x14ac:dyDescent="0.2">
      <c r="A37" s="21"/>
      <c r="B37" s="161" t="s">
        <v>738</v>
      </c>
      <c r="C37" s="103" t="s">
        <v>663</v>
      </c>
      <c r="D37" t="s">
        <v>440</v>
      </c>
    </row>
    <row r="38" spans="1:5" x14ac:dyDescent="0.2">
      <c r="A38" s="21"/>
      <c r="B38" s="161" t="s">
        <v>739</v>
      </c>
      <c r="C38" s="103" t="s">
        <v>741</v>
      </c>
      <c r="D38" t="s">
        <v>616</v>
      </c>
    </row>
    <row r="39" spans="1:5" x14ac:dyDescent="0.2">
      <c r="A39" s="21"/>
      <c r="B39" s="161" t="s">
        <v>740</v>
      </c>
      <c r="C39" s="103" t="s">
        <v>663</v>
      </c>
      <c r="D39" t="s">
        <v>698</v>
      </c>
    </row>
    <row r="40" spans="1:5" x14ac:dyDescent="0.2">
      <c r="B40" s="21">
        <v>2004</v>
      </c>
      <c r="C40" t="s">
        <v>742</v>
      </c>
      <c r="D40" t="s">
        <v>424</v>
      </c>
      <c r="E40" s="102" t="s">
        <v>663</v>
      </c>
    </row>
    <row r="41" spans="1:5" x14ac:dyDescent="0.2">
      <c r="B41" s="21">
        <v>2005</v>
      </c>
      <c r="C41" t="s">
        <v>741</v>
      </c>
      <c r="D41" t="s">
        <v>616</v>
      </c>
      <c r="E41" t="s">
        <v>742</v>
      </c>
    </row>
    <row r="42" spans="1:5" x14ac:dyDescent="0.2">
      <c r="B42" s="21">
        <v>2006</v>
      </c>
      <c r="C42" t="s">
        <v>741</v>
      </c>
      <c r="D42" t="s">
        <v>747</v>
      </c>
      <c r="E42" t="s">
        <v>741</v>
      </c>
    </row>
    <row r="43" spans="1:5" x14ac:dyDescent="0.2">
      <c r="B43" s="21">
        <v>2007</v>
      </c>
      <c r="C43" s="103" t="s">
        <v>743</v>
      </c>
      <c r="D43" t="s">
        <v>746</v>
      </c>
      <c r="E43" s="231" t="s">
        <v>743</v>
      </c>
    </row>
    <row r="44" spans="1:5" x14ac:dyDescent="0.2">
      <c r="B44" s="21">
        <v>2008</v>
      </c>
      <c r="C44" t="s">
        <v>663</v>
      </c>
      <c r="D44" t="s">
        <v>857</v>
      </c>
      <c r="E44" t="s">
        <v>663</v>
      </c>
    </row>
    <row r="45" spans="1:5" x14ac:dyDescent="0.2">
      <c r="B45" s="21">
        <v>2009</v>
      </c>
      <c r="C45" t="s">
        <v>743</v>
      </c>
      <c r="D45" t="s">
        <v>284</v>
      </c>
      <c r="E45" t="s">
        <v>663</v>
      </c>
    </row>
    <row r="46" spans="1:5" x14ac:dyDescent="0.2">
      <c r="B46" s="21">
        <v>2010</v>
      </c>
      <c r="C46" s="102" t="s">
        <v>868</v>
      </c>
      <c r="D46" s="102" t="s">
        <v>869</v>
      </c>
      <c r="E46" t="s">
        <v>663</v>
      </c>
    </row>
    <row r="47" spans="1:5" x14ac:dyDescent="0.2">
      <c r="B47" s="21">
        <v>2011</v>
      </c>
      <c r="C47" t="s">
        <v>663</v>
      </c>
      <c r="D47" t="s">
        <v>283</v>
      </c>
      <c r="E47" t="s">
        <v>663</v>
      </c>
    </row>
    <row r="48" spans="1:5" x14ac:dyDescent="0.2">
      <c r="B48" s="21">
        <v>2012</v>
      </c>
      <c r="C48" s="231" t="s">
        <v>868</v>
      </c>
      <c r="D48" t="s">
        <v>284</v>
      </c>
      <c r="E48" t="s">
        <v>663</v>
      </c>
    </row>
    <row r="49" spans="2:5" x14ac:dyDescent="0.2">
      <c r="B49" s="21">
        <v>2013</v>
      </c>
      <c r="C49" s="231" t="s">
        <v>741</v>
      </c>
      <c r="D49" t="s">
        <v>153</v>
      </c>
      <c r="E49" t="s">
        <v>742</v>
      </c>
    </row>
    <row r="50" spans="2:5" x14ac:dyDescent="0.2">
      <c r="B50" s="21">
        <v>2014</v>
      </c>
      <c r="C50" s="231" t="s">
        <v>741</v>
      </c>
      <c r="D50" s="231" t="s">
        <v>204</v>
      </c>
      <c r="E50" t="s">
        <v>663</v>
      </c>
    </row>
    <row r="51" spans="2:5" x14ac:dyDescent="0.2">
      <c r="B51" s="21">
        <v>2015</v>
      </c>
      <c r="C51" s="231" t="s">
        <v>663</v>
      </c>
      <c r="D51" s="102" t="s">
        <v>1223</v>
      </c>
      <c r="E51" t="s">
        <v>663</v>
      </c>
    </row>
    <row r="52" spans="2:5" x14ac:dyDescent="0.2">
      <c r="B52" s="21">
        <v>2016</v>
      </c>
      <c r="C52" t="s">
        <v>743</v>
      </c>
      <c r="D52" s="231" t="s">
        <v>284</v>
      </c>
      <c r="E52" t="s">
        <v>663</v>
      </c>
    </row>
    <row r="53" spans="2:5" x14ac:dyDescent="0.2">
      <c r="B53" s="21">
        <v>2017</v>
      </c>
      <c r="C53" s="231" t="s">
        <v>663</v>
      </c>
      <c r="D53" s="102" t="s">
        <v>1005</v>
      </c>
      <c r="E53" t="s">
        <v>741</v>
      </c>
    </row>
    <row r="54" spans="2:5" x14ac:dyDescent="0.2">
      <c r="B54" s="21">
        <v>2018</v>
      </c>
      <c r="C54" s="231" t="s">
        <v>663</v>
      </c>
      <c r="D54" s="102" t="s">
        <v>284</v>
      </c>
      <c r="E54" t="s">
        <v>741</v>
      </c>
    </row>
    <row r="55" spans="2:5" x14ac:dyDescent="0.2">
      <c r="B55" s="21">
        <v>2019</v>
      </c>
      <c r="C55" s="231" t="s">
        <v>663</v>
      </c>
      <c r="D55" s="102" t="s">
        <v>210</v>
      </c>
      <c r="E55" t="s">
        <v>741</v>
      </c>
    </row>
    <row r="56" spans="2:5" x14ac:dyDescent="0.2">
      <c r="B56" s="21">
        <v>2020</v>
      </c>
      <c r="C56" s="231" t="s">
        <v>663</v>
      </c>
      <c r="D56" s="102" t="s">
        <v>1197</v>
      </c>
      <c r="E56" t="s">
        <v>663</v>
      </c>
    </row>
    <row r="57" spans="2:5" x14ac:dyDescent="0.2">
      <c r="B57" s="21">
        <v>2021</v>
      </c>
      <c r="C57" s="231" t="s">
        <v>663</v>
      </c>
      <c r="D57" s="102" t="s">
        <v>1273</v>
      </c>
      <c r="E57" t="s">
        <v>663</v>
      </c>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Q32"/>
  <sheetViews>
    <sheetView topLeftCell="A2" workbookViewId="0">
      <selection activeCell="F28" sqref="F28"/>
    </sheetView>
  </sheetViews>
  <sheetFormatPr defaultColWidth="8.85546875" defaultRowHeight="12.75" x14ac:dyDescent="0.2"/>
  <cols>
    <col min="1" max="15" width="8.5703125" customWidth="1"/>
  </cols>
  <sheetData>
    <row r="1" spans="1:16" ht="13.5" thickBot="1" x14ac:dyDescent="0.25">
      <c r="A1" s="31"/>
      <c r="B1" s="32"/>
      <c r="C1" s="32"/>
      <c r="D1" s="32"/>
      <c r="E1" s="32"/>
      <c r="F1" s="32"/>
      <c r="G1" s="32"/>
      <c r="H1" s="32" t="s">
        <v>893</v>
      </c>
      <c r="I1" s="32"/>
      <c r="J1" s="32"/>
      <c r="K1" s="32"/>
      <c r="L1" s="32"/>
      <c r="M1" s="32"/>
      <c r="N1" s="32"/>
      <c r="O1" s="32"/>
      <c r="P1" t="s">
        <v>659</v>
      </c>
    </row>
    <row r="2" spans="1:16" x14ac:dyDescent="0.2">
      <c r="A2" s="40"/>
      <c r="B2" s="41"/>
      <c r="C2" s="41"/>
      <c r="D2" s="474" t="s">
        <v>352</v>
      </c>
      <c r="E2" s="475"/>
      <c r="F2" s="476"/>
      <c r="G2" s="477" t="s">
        <v>472</v>
      </c>
      <c r="H2" s="478"/>
      <c r="I2" s="479"/>
      <c r="J2" s="474" t="s">
        <v>340</v>
      </c>
      <c r="K2" s="475"/>
      <c r="L2" s="476"/>
      <c r="M2" s="477" t="s">
        <v>475</v>
      </c>
      <c r="N2" s="478"/>
      <c r="O2" s="479"/>
    </row>
    <row r="3" spans="1:16" x14ac:dyDescent="0.2">
      <c r="A3" s="57"/>
      <c r="B3" s="69"/>
      <c r="C3" s="69" t="s">
        <v>538</v>
      </c>
      <c r="D3" s="480">
        <v>25</v>
      </c>
      <c r="E3" s="481"/>
      <c r="F3" s="482"/>
      <c r="G3" s="483">
        <v>27</v>
      </c>
      <c r="H3" s="484"/>
      <c r="I3" s="485"/>
      <c r="J3" s="480">
        <v>21</v>
      </c>
      <c r="K3" s="481"/>
      <c r="L3" s="482"/>
      <c r="M3" s="483">
        <v>15</v>
      </c>
      <c r="N3" s="484"/>
      <c r="O3" s="485"/>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row>
    <row r="5" spans="1:16" x14ac:dyDescent="0.2">
      <c r="A5" s="42" t="s">
        <v>390</v>
      </c>
      <c r="B5" s="50">
        <v>13</v>
      </c>
      <c r="C5" s="50">
        <v>4</v>
      </c>
      <c r="D5" s="37">
        <v>10</v>
      </c>
      <c r="E5" s="37">
        <v>2</v>
      </c>
      <c r="F5" s="37">
        <f t="shared" ref="F5:F23" si="0">IF(($C5+INT(D$3/18)+IF(((D$3-INT(D$3/18)*18)-$B5)&gt;=0,1,0)-D5+2)&lt;0, 0, $C5+INT(D$3/18)+IF(((D$3-INT(D$3/18)*18)-$B5)&gt;=0,1,0)-D5+2)</f>
        <v>0</v>
      </c>
      <c r="G5" s="38">
        <v>4</v>
      </c>
      <c r="H5" s="38">
        <v>1</v>
      </c>
      <c r="I5" s="149">
        <f t="shared" ref="I5:I13" si="1">IF(($C5+INT(G$3/18)+IF(((G$3-INT(G$3/18)*18)-$B5)&gt;=0,1,0)-G5+2)&lt;0, 0, $C5+INT(G$3/18)+IF(((G$3-INT(G$3/18)*18)-$B5)&gt;=0,1,0)-G5+2)</f>
        <v>3</v>
      </c>
      <c r="J5" s="37">
        <v>4</v>
      </c>
      <c r="K5" s="37">
        <v>2</v>
      </c>
      <c r="L5" s="37">
        <f t="shared" ref="L5:L13" si="2">IF(($C5+INT(J$3/18)+IF(((J$3-INT(J$3/18)*18)-$B5)&gt;=0,1,0)-J5+2)&lt;0, 0, $C5+INT(J$3/18)+IF(((J$3-INT(J$3/18)*18)-$B5)&gt;=0,1,0)-J5+2)</f>
        <v>3</v>
      </c>
      <c r="M5" s="38">
        <v>5</v>
      </c>
      <c r="N5" s="38">
        <v>2</v>
      </c>
      <c r="O5" s="149">
        <f t="shared" ref="O5:O13" si="3">IF(($C5+INT(M$3/18)+IF(((M$3-INT(M$3/18)*18)-$B5)&gt;=0,1,0)-M5+2)&lt;0, 0, $C5+INT(M$3/18)+IF(((M$3-INT(M$3/18)*18)-$B5)&gt;=0,1,0)-M5+2)</f>
        <v>2</v>
      </c>
    </row>
    <row r="6" spans="1:16" x14ac:dyDescent="0.2">
      <c r="A6" s="42" t="s">
        <v>391</v>
      </c>
      <c r="B6" s="50">
        <v>7</v>
      </c>
      <c r="C6" s="50">
        <v>3</v>
      </c>
      <c r="D6" s="37">
        <v>3</v>
      </c>
      <c r="E6" s="37">
        <v>1</v>
      </c>
      <c r="F6" s="37">
        <f t="shared" si="0"/>
        <v>4</v>
      </c>
      <c r="G6" s="38">
        <v>5</v>
      </c>
      <c r="H6" s="38">
        <v>3</v>
      </c>
      <c r="I6" s="149">
        <f t="shared" si="1"/>
        <v>2</v>
      </c>
      <c r="J6" s="37">
        <v>4</v>
      </c>
      <c r="K6" s="37">
        <v>3</v>
      </c>
      <c r="L6" s="37">
        <f t="shared" si="2"/>
        <v>2</v>
      </c>
      <c r="M6" s="38">
        <v>4</v>
      </c>
      <c r="N6" s="38">
        <v>1</v>
      </c>
      <c r="O6" s="149">
        <f t="shared" si="3"/>
        <v>2</v>
      </c>
    </row>
    <row r="7" spans="1:16" x14ac:dyDescent="0.2">
      <c r="A7" s="42" t="s">
        <v>392</v>
      </c>
      <c r="B7" s="50">
        <v>1</v>
      </c>
      <c r="C7" s="50">
        <v>4</v>
      </c>
      <c r="D7" s="37">
        <v>7</v>
      </c>
      <c r="E7" s="37">
        <v>2</v>
      </c>
      <c r="F7" s="37">
        <f t="shared" si="0"/>
        <v>1</v>
      </c>
      <c r="G7" s="38">
        <v>7</v>
      </c>
      <c r="H7" s="38">
        <v>2</v>
      </c>
      <c r="I7" s="149">
        <f t="shared" si="1"/>
        <v>1</v>
      </c>
      <c r="J7" s="37">
        <v>6</v>
      </c>
      <c r="K7" s="37">
        <v>2</v>
      </c>
      <c r="L7" s="37">
        <f t="shared" si="2"/>
        <v>2</v>
      </c>
      <c r="M7" s="38">
        <v>5</v>
      </c>
      <c r="N7" s="38">
        <v>2</v>
      </c>
      <c r="O7" s="149">
        <f t="shared" si="3"/>
        <v>2</v>
      </c>
    </row>
    <row r="8" spans="1:16" x14ac:dyDescent="0.2">
      <c r="A8" s="42" t="s">
        <v>393</v>
      </c>
      <c r="B8" s="50">
        <v>9</v>
      </c>
      <c r="C8" s="50">
        <v>5</v>
      </c>
      <c r="D8" s="37">
        <v>8</v>
      </c>
      <c r="E8" s="37">
        <v>1</v>
      </c>
      <c r="F8" s="37">
        <f t="shared" si="0"/>
        <v>0</v>
      </c>
      <c r="G8" s="38">
        <v>8</v>
      </c>
      <c r="H8" s="38">
        <v>3</v>
      </c>
      <c r="I8" s="149">
        <f t="shared" si="1"/>
        <v>1</v>
      </c>
      <c r="J8" s="37">
        <v>7</v>
      </c>
      <c r="K8" s="37">
        <v>3</v>
      </c>
      <c r="L8" s="37">
        <f t="shared" si="2"/>
        <v>1</v>
      </c>
      <c r="M8" s="38">
        <v>7</v>
      </c>
      <c r="N8" s="38">
        <v>2</v>
      </c>
      <c r="O8" s="149">
        <f t="shared" si="3"/>
        <v>1</v>
      </c>
    </row>
    <row r="9" spans="1:16" x14ac:dyDescent="0.2">
      <c r="A9" s="42" t="s">
        <v>394</v>
      </c>
      <c r="B9" s="50">
        <v>5</v>
      </c>
      <c r="C9" s="50">
        <v>4</v>
      </c>
      <c r="D9" s="37">
        <v>10</v>
      </c>
      <c r="E9" s="37">
        <v>2</v>
      </c>
      <c r="F9" s="37">
        <f t="shared" si="0"/>
        <v>0</v>
      </c>
      <c r="G9" s="38">
        <v>6</v>
      </c>
      <c r="H9" s="38">
        <v>2</v>
      </c>
      <c r="I9" s="149">
        <f t="shared" si="1"/>
        <v>2</v>
      </c>
      <c r="J9" s="37">
        <v>5</v>
      </c>
      <c r="K9" s="37">
        <v>1</v>
      </c>
      <c r="L9" s="37">
        <f t="shared" si="2"/>
        <v>2</v>
      </c>
      <c r="M9" s="38">
        <v>5</v>
      </c>
      <c r="N9" s="38">
        <v>2</v>
      </c>
      <c r="O9" s="149">
        <f t="shared" si="3"/>
        <v>2</v>
      </c>
    </row>
    <row r="10" spans="1:16" x14ac:dyDescent="0.2">
      <c r="A10" s="42" t="s">
        <v>395</v>
      </c>
      <c r="B10" s="50">
        <v>11</v>
      </c>
      <c r="C10" s="50">
        <v>4</v>
      </c>
      <c r="D10" s="37">
        <v>5</v>
      </c>
      <c r="E10" s="37">
        <v>1</v>
      </c>
      <c r="F10" s="37">
        <f t="shared" si="0"/>
        <v>2</v>
      </c>
      <c r="G10" s="38">
        <v>10</v>
      </c>
      <c r="H10" s="38">
        <v>2</v>
      </c>
      <c r="I10" s="149">
        <f t="shared" si="1"/>
        <v>0</v>
      </c>
      <c r="J10" s="37">
        <v>5</v>
      </c>
      <c r="K10" s="37">
        <v>2</v>
      </c>
      <c r="L10" s="37">
        <f t="shared" si="2"/>
        <v>2</v>
      </c>
      <c r="M10" s="38">
        <v>5</v>
      </c>
      <c r="N10" s="38">
        <v>2</v>
      </c>
      <c r="O10" s="149">
        <f t="shared" si="3"/>
        <v>2</v>
      </c>
    </row>
    <row r="11" spans="1:16" x14ac:dyDescent="0.2">
      <c r="A11" s="42" t="s">
        <v>396</v>
      </c>
      <c r="B11" s="50">
        <v>15</v>
      </c>
      <c r="C11" s="50">
        <v>5</v>
      </c>
      <c r="D11" s="37">
        <v>5</v>
      </c>
      <c r="E11" s="37">
        <v>1</v>
      </c>
      <c r="F11" s="37">
        <f t="shared" si="0"/>
        <v>3</v>
      </c>
      <c r="G11" s="38">
        <v>6</v>
      </c>
      <c r="H11" s="38">
        <v>2</v>
      </c>
      <c r="I11" s="149">
        <f t="shared" si="1"/>
        <v>2</v>
      </c>
      <c r="J11" s="37">
        <v>7</v>
      </c>
      <c r="K11" s="37">
        <v>2</v>
      </c>
      <c r="L11" s="37">
        <f t="shared" si="2"/>
        <v>1</v>
      </c>
      <c r="M11" s="38">
        <v>4</v>
      </c>
      <c r="N11" s="38">
        <v>1</v>
      </c>
      <c r="O11" s="149">
        <f t="shared" si="3"/>
        <v>4</v>
      </c>
    </row>
    <row r="12" spans="1:16" x14ac:dyDescent="0.2">
      <c r="A12" s="42" t="s">
        <v>397</v>
      </c>
      <c r="B12" s="50">
        <v>17</v>
      </c>
      <c r="C12" s="50">
        <v>3</v>
      </c>
      <c r="D12" s="37">
        <v>4</v>
      </c>
      <c r="E12" s="37">
        <v>2</v>
      </c>
      <c r="F12" s="37">
        <f t="shared" si="0"/>
        <v>2</v>
      </c>
      <c r="G12" s="38">
        <v>5</v>
      </c>
      <c r="H12" s="38">
        <v>3</v>
      </c>
      <c r="I12" s="149">
        <f t="shared" si="1"/>
        <v>1</v>
      </c>
      <c r="J12" s="37">
        <v>4</v>
      </c>
      <c r="K12" s="37">
        <v>2</v>
      </c>
      <c r="L12" s="37">
        <f t="shared" si="2"/>
        <v>2</v>
      </c>
      <c r="M12" s="38">
        <v>4</v>
      </c>
      <c r="N12" s="38">
        <v>1</v>
      </c>
      <c r="O12" s="149">
        <f t="shared" si="3"/>
        <v>1</v>
      </c>
    </row>
    <row r="13" spans="1:16" ht="13.5" thickBot="1" x14ac:dyDescent="0.25">
      <c r="A13" s="52" t="s">
        <v>398</v>
      </c>
      <c r="B13" s="53">
        <v>3</v>
      </c>
      <c r="C13" s="53">
        <v>4</v>
      </c>
      <c r="D13" s="37">
        <v>5</v>
      </c>
      <c r="E13" s="54">
        <v>2</v>
      </c>
      <c r="F13" s="37">
        <f t="shared" si="0"/>
        <v>3</v>
      </c>
      <c r="G13" s="38">
        <v>5</v>
      </c>
      <c r="H13" s="55">
        <v>2</v>
      </c>
      <c r="I13" s="149">
        <f t="shared" si="1"/>
        <v>3</v>
      </c>
      <c r="J13" s="37">
        <v>7</v>
      </c>
      <c r="K13" s="54">
        <v>2</v>
      </c>
      <c r="L13" s="37">
        <f t="shared" si="2"/>
        <v>1</v>
      </c>
      <c r="M13" s="38">
        <v>5</v>
      </c>
      <c r="N13" s="55">
        <v>2</v>
      </c>
      <c r="O13" s="149">
        <f t="shared" si="3"/>
        <v>2</v>
      </c>
    </row>
    <row r="14" spans="1:16" ht="13.5" thickBot="1" x14ac:dyDescent="0.25">
      <c r="A14" s="61" t="s">
        <v>412</v>
      </c>
      <c r="B14" s="62"/>
      <c r="C14" s="74">
        <f t="shared" ref="C14:L14" si="4">SUM(C5:C13)</f>
        <v>36</v>
      </c>
      <c r="D14" s="63">
        <f t="shared" si="4"/>
        <v>57</v>
      </c>
      <c r="E14" s="63">
        <f t="shared" si="4"/>
        <v>14</v>
      </c>
      <c r="F14" s="63">
        <f t="shared" si="4"/>
        <v>15</v>
      </c>
      <c r="G14" s="64">
        <f t="shared" si="4"/>
        <v>56</v>
      </c>
      <c r="H14" s="64">
        <f t="shared" si="4"/>
        <v>20</v>
      </c>
      <c r="I14" s="215">
        <f t="shared" si="4"/>
        <v>15</v>
      </c>
      <c r="J14" s="63">
        <f t="shared" si="4"/>
        <v>49</v>
      </c>
      <c r="K14" s="63">
        <f t="shared" si="4"/>
        <v>19</v>
      </c>
      <c r="L14" s="88">
        <f t="shared" si="4"/>
        <v>16</v>
      </c>
      <c r="M14" s="64">
        <f>SUM(M5:M13)</f>
        <v>44</v>
      </c>
      <c r="N14" s="64">
        <f>SUM(N5:N13)</f>
        <v>15</v>
      </c>
      <c r="O14" s="89">
        <f>SUM(O5:O13)</f>
        <v>18</v>
      </c>
    </row>
    <row r="15" spans="1:16" x14ac:dyDescent="0.2">
      <c r="A15" s="57" t="s">
        <v>399</v>
      </c>
      <c r="B15" s="58">
        <v>2</v>
      </c>
      <c r="C15" s="58">
        <v>4</v>
      </c>
      <c r="D15" s="37">
        <v>5</v>
      </c>
      <c r="E15" s="39">
        <v>2</v>
      </c>
      <c r="F15" s="37">
        <f t="shared" si="0"/>
        <v>3</v>
      </c>
      <c r="G15" s="38">
        <v>7</v>
      </c>
      <c r="H15" s="59">
        <v>2</v>
      </c>
      <c r="I15" s="149">
        <f t="shared" ref="I15:I23" si="5">IF(($C15+INT(G$3/18)+IF(((G$3-INT(G$3/18)*18)-$B15)&gt;=0,1,0)-G15+2)&lt;0, 0, $C15+INT(G$3/18)+IF(((G$3-INT(G$3/18)*18)-$B15)&gt;=0,1,0)-G15+2)</f>
        <v>1</v>
      </c>
      <c r="J15" s="37">
        <v>6</v>
      </c>
      <c r="K15" s="39">
        <v>3</v>
      </c>
      <c r="L15" s="37">
        <f t="shared" ref="L15:L23" si="6">IF(($C15+INT(J$3/18)+IF(((J$3-INT(J$3/18)*18)-$B15)&gt;=0,1,0)-J15+2)&lt;0, 0, $C15+INT(J$3/18)+IF(((J$3-INT(J$3/18)*18)-$B15)&gt;=0,1,0)-J15+2)</f>
        <v>2</v>
      </c>
      <c r="M15" s="38">
        <v>9</v>
      </c>
      <c r="N15" s="59">
        <v>3</v>
      </c>
      <c r="O15" s="149">
        <f t="shared" ref="O15:O23" si="7">IF(($C15+INT(M$3/18)+IF(((M$3-INT(M$3/18)*18)-$B15)&gt;=0,1,0)-M15+2)&lt;0, 0, $C15+INT(M$3/18)+IF(((M$3-INT(M$3/18)*18)-$B15)&gt;=0,1,0)-M15+2)</f>
        <v>0</v>
      </c>
      <c r="P15" t="s">
        <v>894</v>
      </c>
    </row>
    <row r="16" spans="1:16" x14ac:dyDescent="0.2">
      <c r="A16" s="42" t="s">
        <v>400</v>
      </c>
      <c r="B16" s="50">
        <v>12</v>
      </c>
      <c r="C16" s="50">
        <v>3</v>
      </c>
      <c r="D16" s="37">
        <v>3</v>
      </c>
      <c r="E16" s="37">
        <v>1</v>
      </c>
      <c r="F16" s="37">
        <f t="shared" si="0"/>
        <v>3</v>
      </c>
      <c r="G16" s="38">
        <v>3</v>
      </c>
      <c r="H16" s="38">
        <v>1</v>
      </c>
      <c r="I16" s="149">
        <f t="shared" si="5"/>
        <v>3</v>
      </c>
      <c r="J16" s="37">
        <v>5</v>
      </c>
      <c r="K16" s="37">
        <v>2</v>
      </c>
      <c r="L16" s="37">
        <f t="shared" si="6"/>
        <v>1</v>
      </c>
      <c r="M16" s="38">
        <v>4</v>
      </c>
      <c r="N16" s="38">
        <v>2</v>
      </c>
      <c r="O16" s="149">
        <f t="shared" si="7"/>
        <v>2</v>
      </c>
    </row>
    <row r="17" spans="1:17" x14ac:dyDescent="0.2">
      <c r="A17" s="42" t="s">
        <v>401</v>
      </c>
      <c r="B17" s="50">
        <v>8</v>
      </c>
      <c r="C17" s="50">
        <v>4</v>
      </c>
      <c r="D17" s="37">
        <v>7</v>
      </c>
      <c r="E17" s="37">
        <v>2</v>
      </c>
      <c r="F17" s="37">
        <f t="shared" si="0"/>
        <v>0</v>
      </c>
      <c r="G17" s="38">
        <v>6</v>
      </c>
      <c r="H17" s="38">
        <v>2</v>
      </c>
      <c r="I17" s="149">
        <f t="shared" si="5"/>
        <v>2</v>
      </c>
      <c r="J17" s="37">
        <v>4</v>
      </c>
      <c r="K17" s="37">
        <v>1</v>
      </c>
      <c r="L17" s="37">
        <f t="shared" si="6"/>
        <v>3</v>
      </c>
      <c r="M17" s="38">
        <v>4</v>
      </c>
      <c r="N17" s="38">
        <v>1</v>
      </c>
      <c r="O17" s="149">
        <f t="shared" si="7"/>
        <v>3</v>
      </c>
    </row>
    <row r="18" spans="1:17" x14ac:dyDescent="0.2">
      <c r="A18" s="42" t="s">
        <v>402</v>
      </c>
      <c r="B18" s="50">
        <v>16</v>
      </c>
      <c r="C18" s="50">
        <v>4</v>
      </c>
      <c r="D18" s="37">
        <v>8</v>
      </c>
      <c r="E18" s="37">
        <v>2</v>
      </c>
      <c r="F18" s="37">
        <f t="shared" si="0"/>
        <v>0</v>
      </c>
      <c r="G18" s="38">
        <v>5</v>
      </c>
      <c r="H18" s="38">
        <v>2</v>
      </c>
      <c r="I18" s="149">
        <f t="shared" si="5"/>
        <v>2</v>
      </c>
      <c r="J18" s="37">
        <v>8</v>
      </c>
      <c r="K18" s="37">
        <v>2</v>
      </c>
      <c r="L18" s="37">
        <f t="shared" si="6"/>
        <v>0</v>
      </c>
      <c r="M18" s="38">
        <v>10</v>
      </c>
      <c r="N18" s="38">
        <v>2</v>
      </c>
      <c r="O18" s="149">
        <f t="shared" si="7"/>
        <v>0</v>
      </c>
    </row>
    <row r="19" spans="1:17" x14ac:dyDescent="0.2">
      <c r="A19" s="42" t="s">
        <v>403</v>
      </c>
      <c r="B19" s="50">
        <v>4</v>
      </c>
      <c r="C19" s="50">
        <v>5</v>
      </c>
      <c r="D19" s="37">
        <v>10</v>
      </c>
      <c r="E19" s="37">
        <v>2</v>
      </c>
      <c r="F19" s="37">
        <f t="shared" si="0"/>
        <v>0</v>
      </c>
      <c r="G19" s="38">
        <v>10</v>
      </c>
      <c r="H19" s="38">
        <v>2</v>
      </c>
      <c r="I19" s="149">
        <f t="shared" si="5"/>
        <v>0</v>
      </c>
      <c r="J19" s="37">
        <v>8</v>
      </c>
      <c r="K19" s="37">
        <v>2</v>
      </c>
      <c r="L19" s="37">
        <f t="shared" si="6"/>
        <v>0</v>
      </c>
      <c r="M19" s="38">
        <v>6</v>
      </c>
      <c r="N19" s="38">
        <v>2</v>
      </c>
      <c r="O19" s="149">
        <f t="shared" si="7"/>
        <v>2</v>
      </c>
    </row>
    <row r="20" spans="1:17" x14ac:dyDescent="0.2">
      <c r="A20" s="42" t="s">
        <v>404</v>
      </c>
      <c r="B20" s="50">
        <v>6</v>
      </c>
      <c r="C20" s="50">
        <v>4</v>
      </c>
      <c r="D20" s="37">
        <v>7</v>
      </c>
      <c r="E20" s="37">
        <v>3</v>
      </c>
      <c r="F20" s="37">
        <f t="shared" si="0"/>
        <v>1</v>
      </c>
      <c r="G20" s="38">
        <v>6</v>
      </c>
      <c r="H20" s="38">
        <v>2</v>
      </c>
      <c r="I20" s="149">
        <f t="shared" si="5"/>
        <v>2</v>
      </c>
      <c r="J20" s="37">
        <v>7</v>
      </c>
      <c r="K20" s="37">
        <v>3</v>
      </c>
      <c r="L20" s="37">
        <f t="shared" si="6"/>
        <v>0</v>
      </c>
      <c r="M20" s="38">
        <v>4</v>
      </c>
      <c r="N20" s="38">
        <v>1</v>
      </c>
      <c r="O20" s="149">
        <f t="shared" si="7"/>
        <v>3</v>
      </c>
    </row>
    <row r="21" spans="1:17" x14ac:dyDescent="0.2">
      <c r="A21" s="42" t="s">
        <v>405</v>
      </c>
      <c r="B21" s="50">
        <v>14</v>
      </c>
      <c r="C21" s="50">
        <v>4</v>
      </c>
      <c r="D21" s="37">
        <v>5</v>
      </c>
      <c r="E21" s="37">
        <v>2</v>
      </c>
      <c r="F21" s="37">
        <f t="shared" si="0"/>
        <v>2</v>
      </c>
      <c r="G21" s="38">
        <v>5</v>
      </c>
      <c r="H21" s="38">
        <v>2</v>
      </c>
      <c r="I21" s="149">
        <f t="shared" si="5"/>
        <v>2</v>
      </c>
      <c r="J21" s="37">
        <v>5</v>
      </c>
      <c r="K21" s="37">
        <v>2</v>
      </c>
      <c r="L21" s="37">
        <f t="shared" si="6"/>
        <v>2</v>
      </c>
      <c r="M21" s="38">
        <v>7</v>
      </c>
      <c r="N21" s="38">
        <v>2</v>
      </c>
      <c r="O21" s="149">
        <f t="shared" si="7"/>
        <v>0</v>
      </c>
    </row>
    <row r="22" spans="1:17" x14ac:dyDescent="0.2">
      <c r="A22" s="42" t="s">
        <v>406</v>
      </c>
      <c r="B22" s="50">
        <v>10</v>
      </c>
      <c r="C22" s="50">
        <v>3</v>
      </c>
      <c r="D22" s="37">
        <v>4</v>
      </c>
      <c r="E22" s="37">
        <v>2</v>
      </c>
      <c r="F22" s="37">
        <f t="shared" si="0"/>
        <v>2</v>
      </c>
      <c r="G22" s="38">
        <v>4</v>
      </c>
      <c r="H22" s="38">
        <v>1</v>
      </c>
      <c r="I22" s="149">
        <f t="shared" si="5"/>
        <v>2</v>
      </c>
      <c r="J22" s="37">
        <v>4</v>
      </c>
      <c r="K22" s="37">
        <v>1</v>
      </c>
      <c r="L22" s="37">
        <f t="shared" si="6"/>
        <v>2</v>
      </c>
      <c r="M22" s="38">
        <v>4</v>
      </c>
      <c r="N22" s="38">
        <v>2</v>
      </c>
      <c r="O22" s="149">
        <f t="shared" si="7"/>
        <v>2</v>
      </c>
    </row>
    <row r="23" spans="1:17" ht="13.5" thickBot="1" x14ac:dyDescent="0.25">
      <c r="A23" s="45" t="s">
        <v>407</v>
      </c>
      <c r="B23" s="51">
        <v>18</v>
      </c>
      <c r="C23" s="51">
        <v>5</v>
      </c>
      <c r="D23" s="37">
        <v>10</v>
      </c>
      <c r="E23" s="46">
        <v>2</v>
      </c>
      <c r="F23" s="37">
        <f t="shared" si="0"/>
        <v>0</v>
      </c>
      <c r="G23" s="38">
        <v>8</v>
      </c>
      <c r="H23" s="47">
        <v>3</v>
      </c>
      <c r="I23" s="149">
        <f t="shared" si="5"/>
        <v>0</v>
      </c>
      <c r="J23" s="37">
        <v>6</v>
      </c>
      <c r="K23" s="46">
        <v>2</v>
      </c>
      <c r="L23" s="37">
        <f t="shared" si="6"/>
        <v>2</v>
      </c>
      <c r="M23" s="38">
        <v>5</v>
      </c>
      <c r="N23" s="47">
        <v>2</v>
      </c>
      <c r="O23" s="149">
        <f t="shared" si="7"/>
        <v>2</v>
      </c>
      <c r="P23" t="s">
        <v>895</v>
      </c>
      <c r="Q23" t="s">
        <v>896</v>
      </c>
    </row>
    <row r="24" spans="1:17" ht="13.5" thickBot="1" x14ac:dyDescent="0.25">
      <c r="A24" s="66" t="s">
        <v>413</v>
      </c>
      <c r="B24" s="63"/>
      <c r="C24" s="63">
        <f t="shared" ref="C24:L24" si="8">SUM(C15:C23)</f>
        <v>36</v>
      </c>
      <c r="D24" s="63">
        <f t="shared" si="8"/>
        <v>59</v>
      </c>
      <c r="E24" s="63">
        <f t="shared" si="8"/>
        <v>18</v>
      </c>
      <c r="F24" s="63">
        <f t="shared" si="8"/>
        <v>11</v>
      </c>
      <c r="G24" s="64">
        <f t="shared" si="8"/>
        <v>54</v>
      </c>
      <c r="H24" s="64">
        <f t="shared" si="8"/>
        <v>17</v>
      </c>
      <c r="I24" s="74">
        <f t="shared" si="8"/>
        <v>14</v>
      </c>
      <c r="J24" s="63">
        <f t="shared" si="8"/>
        <v>53</v>
      </c>
      <c r="K24" s="63">
        <f t="shared" si="8"/>
        <v>18</v>
      </c>
      <c r="L24" s="63">
        <f t="shared" si="8"/>
        <v>12</v>
      </c>
      <c r="M24" s="64">
        <f>SUM(M15:M23)</f>
        <v>53</v>
      </c>
      <c r="N24" s="64">
        <f>SUM(N15:N23)</f>
        <v>17</v>
      </c>
      <c r="O24" s="64">
        <f>SUM(O15:O23)</f>
        <v>14</v>
      </c>
    </row>
    <row r="25" spans="1:17" ht="13.5" thickBot="1" x14ac:dyDescent="0.25">
      <c r="A25" s="70" t="s">
        <v>414</v>
      </c>
      <c r="B25" s="71"/>
      <c r="C25" s="71">
        <f t="shared" ref="C25:L25" si="9">C24+C14</f>
        <v>72</v>
      </c>
      <c r="D25" s="71">
        <f t="shared" si="9"/>
        <v>116</v>
      </c>
      <c r="E25" s="71">
        <f t="shared" si="9"/>
        <v>32</v>
      </c>
      <c r="F25" s="71">
        <f t="shared" si="9"/>
        <v>26</v>
      </c>
      <c r="G25" s="72">
        <f t="shared" si="9"/>
        <v>110</v>
      </c>
      <c r="H25" s="72">
        <f t="shared" si="9"/>
        <v>37</v>
      </c>
      <c r="I25" s="216">
        <f t="shared" si="9"/>
        <v>29</v>
      </c>
      <c r="J25" s="71">
        <f t="shared" si="9"/>
        <v>102</v>
      </c>
      <c r="K25" s="71">
        <f t="shared" si="9"/>
        <v>37</v>
      </c>
      <c r="L25" s="71">
        <f t="shared" si="9"/>
        <v>28</v>
      </c>
      <c r="M25" s="72">
        <f>M24+M14</f>
        <v>97</v>
      </c>
      <c r="N25" s="72">
        <f>N24+N14</f>
        <v>32</v>
      </c>
      <c r="O25" s="72">
        <f>O24+O14</f>
        <v>32</v>
      </c>
    </row>
    <row r="26" spans="1:17" x14ac:dyDescent="0.2">
      <c r="A26" s="67" t="s">
        <v>350</v>
      </c>
      <c r="B26" s="39"/>
      <c r="C26" s="39"/>
      <c r="D26" s="486">
        <v>4</v>
      </c>
      <c r="E26" s="487"/>
      <c r="F26" s="488"/>
      <c r="G26" s="489">
        <v>2</v>
      </c>
      <c r="H26" s="490"/>
      <c r="I26" s="491"/>
      <c r="J26" s="486">
        <v>3</v>
      </c>
      <c r="K26" s="487"/>
      <c r="L26" s="488"/>
      <c r="M26" s="489">
        <v>1</v>
      </c>
      <c r="N26" s="490"/>
      <c r="O26" s="491"/>
    </row>
    <row r="27" spans="1:17" ht="13.5" thickBot="1" x14ac:dyDescent="0.25">
      <c r="A27" s="49" t="s">
        <v>415</v>
      </c>
      <c r="B27" s="46"/>
      <c r="C27" s="46"/>
      <c r="D27" s="492">
        <v>4</v>
      </c>
      <c r="E27" s="493"/>
      <c r="F27" s="494"/>
      <c r="G27" s="495">
        <v>11</v>
      </c>
      <c r="H27" s="496"/>
      <c r="I27" s="497"/>
      <c r="J27" s="492">
        <v>7</v>
      </c>
      <c r="K27" s="493"/>
      <c r="L27" s="494"/>
      <c r="M27" s="495">
        <v>16</v>
      </c>
      <c r="N27" s="496"/>
      <c r="O27" s="497"/>
    </row>
    <row r="29" spans="1:17" x14ac:dyDescent="0.2">
      <c r="A29" s="30" t="s">
        <v>897</v>
      </c>
      <c r="B29" s="30"/>
      <c r="C29" s="30"/>
      <c r="D29" s="30"/>
      <c r="E29" s="30"/>
      <c r="F29" s="30"/>
      <c r="G29" s="30"/>
      <c r="H29" s="30"/>
      <c r="I29" s="30"/>
      <c r="J29" s="30"/>
      <c r="K29" s="30"/>
      <c r="L29" s="30"/>
    </row>
    <row r="30" spans="1:17" x14ac:dyDescent="0.2">
      <c r="A30" s="30"/>
      <c r="B30" s="30"/>
      <c r="C30" s="30"/>
      <c r="D30" s="30"/>
      <c r="E30" s="30"/>
      <c r="F30" s="30"/>
      <c r="G30" s="30"/>
      <c r="H30" s="30"/>
      <c r="I30" s="30"/>
      <c r="J30" s="30"/>
      <c r="K30" s="30"/>
      <c r="L30" s="30"/>
    </row>
    <row r="31" spans="1:17" x14ac:dyDescent="0.2">
      <c r="A31" s="92"/>
      <c r="B31" s="30" t="s">
        <v>450</v>
      </c>
      <c r="C31" s="30"/>
      <c r="D31" s="30"/>
      <c r="E31" s="30"/>
      <c r="F31" s="30"/>
      <c r="G31" s="30"/>
      <c r="H31" s="30"/>
      <c r="I31" s="30"/>
      <c r="J31" s="30"/>
      <c r="K31" s="30"/>
      <c r="L31" s="30"/>
    </row>
    <row r="32" spans="1:17" x14ac:dyDescent="0.2">
      <c r="A32" s="97"/>
      <c r="B32" s="30" t="s">
        <v>603</v>
      </c>
      <c r="C32" s="30"/>
      <c r="D32" s="30"/>
      <c r="E32" s="30"/>
      <c r="F32" s="30"/>
      <c r="G32" s="30"/>
      <c r="H32" s="30"/>
      <c r="I32" s="30"/>
      <c r="J32" s="30"/>
      <c r="K32" s="30"/>
      <c r="L32" s="30"/>
    </row>
  </sheetData>
  <mergeCells count="16">
    <mergeCell ref="D27:F27"/>
    <mergeCell ref="G27:I27"/>
    <mergeCell ref="J27:L27"/>
    <mergeCell ref="M27:O27"/>
    <mergeCell ref="D26:F26"/>
    <mergeCell ref="G26:I26"/>
    <mergeCell ref="J26:L26"/>
    <mergeCell ref="M26:O26"/>
    <mergeCell ref="D3:F3"/>
    <mergeCell ref="G3:I3"/>
    <mergeCell ref="J3:L3"/>
    <mergeCell ref="M3:O3"/>
    <mergeCell ref="D2:F2"/>
    <mergeCell ref="G2:I2"/>
    <mergeCell ref="J2:L2"/>
    <mergeCell ref="M2:O2"/>
  </mergeCells>
  <phoneticPr fontId="8" type="noConversion"/>
  <conditionalFormatting sqref="G5:G13 G15:G23 D5:D13 D15:D23 J5:J13 J15:J23 M5:M13 M15:M23">
    <cfRule type="cellIs" dxfId="101" priority="1" stopIfTrue="1" operator="equal">
      <formula>$C5</formula>
    </cfRule>
    <cfRule type="cellIs" dxfId="100"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S39"/>
  <sheetViews>
    <sheetView workbookViewId="0">
      <selection activeCell="S1" sqref="S1"/>
    </sheetView>
  </sheetViews>
  <sheetFormatPr defaultColWidth="8.85546875" defaultRowHeight="12.75" x14ac:dyDescent="0.2"/>
  <cols>
    <col min="1" max="18" width="8.5703125" customWidth="1"/>
  </cols>
  <sheetData>
    <row r="1" spans="1:19" ht="13.5" thickBot="1" x14ac:dyDescent="0.25">
      <c r="A1" s="31"/>
      <c r="B1" s="32"/>
      <c r="C1" s="32"/>
      <c r="D1" s="32"/>
      <c r="E1" s="32"/>
      <c r="F1" s="32"/>
      <c r="G1" s="32"/>
      <c r="H1" s="32" t="s">
        <v>873</v>
      </c>
      <c r="I1" s="32"/>
      <c r="J1" s="32"/>
      <c r="K1" s="32"/>
      <c r="L1" s="32"/>
      <c r="M1" s="32"/>
      <c r="N1" s="32"/>
      <c r="O1" s="32"/>
      <c r="P1" s="105"/>
      <c r="Q1" s="105"/>
      <c r="R1" s="105"/>
      <c r="S1" t="s">
        <v>659</v>
      </c>
    </row>
    <row r="2" spans="1:19" x14ac:dyDescent="0.2">
      <c r="A2" s="40"/>
      <c r="B2" s="41"/>
      <c r="C2" s="41"/>
      <c r="D2" s="474" t="s">
        <v>352</v>
      </c>
      <c r="E2" s="475"/>
      <c r="F2" s="476"/>
      <c r="G2" s="477" t="s">
        <v>340</v>
      </c>
      <c r="H2" s="478"/>
      <c r="I2" s="479"/>
      <c r="J2" s="474" t="s">
        <v>469</v>
      </c>
      <c r="K2" s="475"/>
      <c r="L2" s="476"/>
      <c r="M2" s="477" t="s">
        <v>472</v>
      </c>
      <c r="N2" s="478"/>
      <c r="O2" s="479"/>
      <c r="P2" s="474" t="s">
        <v>888</v>
      </c>
      <c r="Q2" s="475"/>
      <c r="R2" s="476"/>
    </row>
    <row r="3" spans="1:19" x14ac:dyDescent="0.2">
      <c r="A3" s="57"/>
      <c r="B3" s="69"/>
      <c r="C3" s="69" t="s">
        <v>538</v>
      </c>
      <c r="D3" s="480">
        <v>25</v>
      </c>
      <c r="E3" s="481"/>
      <c r="F3" s="482"/>
      <c r="G3" s="483">
        <v>23</v>
      </c>
      <c r="H3" s="484"/>
      <c r="I3" s="485"/>
      <c r="J3" s="480">
        <v>6</v>
      </c>
      <c r="K3" s="481"/>
      <c r="L3" s="482"/>
      <c r="M3" s="483">
        <v>27</v>
      </c>
      <c r="N3" s="484"/>
      <c r="O3" s="485"/>
      <c r="P3" s="480">
        <v>41</v>
      </c>
      <c r="Q3" s="481"/>
      <c r="R3" s="482"/>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9" x14ac:dyDescent="0.2">
      <c r="A5" s="42" t="s">
        <v>390</v>
      </c>
      <c r="B5" s="50">
        <v>8</v>
      </c>
      <c r="C5" s="50">
        <v>4</v>
      </c>
      <c r="D5" s="37">
        <v>6</v>
      </c>
      <c r="E5" s="37">
        <v>2</v>
      </c>
      <c r="F5" s="37">
        <f t="shared" ref="F5:F23" si="0">IF(($C5+INT(D$3/18)+IF(((D$3-INT(D$3/18)*18)-$B5)&gt;=0,1,0)-D5+2)&lt;0, 0, $C5+INT(D$3/18)+IF(((D$3-INT(D$3/18)*18)-$B5)&gt;=0,1,0)-D5+2)</f>
        <v>1</v>
      </c>
      <c r="G5" s="38">
        <v>5</v>
      </c>
      <c r="H5" s="38">
        <v>2</v>
      </c>
      <c r="I5" s="149">
        <f t="shared" ref="I5:I13" si="1">IF(($C5+INT(G$3/18)+IF(((G$3-INT(G$3/18)*18)-$B5)&gt;=0,1,0)-G5+2)&lt;0, 0, $C5+INT(G$3/18)+IF(((G$3-INT(G$3/18)*18)-$B5)&gt;=0,1,0)-G5+2)</f>
        <v>2</v>
      </c>
      <c r="J5" s="37">
        <v>4</v>
      </c>
      <c r="K5" s="37">
        <v>2</v>
      </c>
      <c r="L5" s="37">
        <f t="shared" ref="L5:L13" si="2">IF(($C5+INT(J$3/18)+IF(((J$3-INT(J$3/18)*18)-$B5)&gt;=0,1,0)-J5+2)&lt;0, 0, $C5+INT(J$3/18)+IF(((J$3-INT(J$3/18)*18)-$B5)&gt;=0,1,0)-J5+2)</f>
        <v>2</v>
      </c>
      <c r="M5" s="38">
        <v>7</v>
      </c>
      <c r="N5" s="38">
        <v>2</v>
      </c>
      <c r="O5" s="149">
        <f t="shared" ref="O5:O13" si="3">IF(($C5+INT(M$3/18)+IF(((M$3-INT(M$3/18)*18)-$B5)&gt;=0,1,0)-M5+2)&lt;0, 0, $C5+INT(M$3/18)+IF(((M$3-INT(M$3/18)*18)-$B5)&gt;=0,1,0)-M5+2)</f>
        <v>1</v>
      </c>
      <c r="P5" s="37">
        <v>6</v>
      </c>
      <c r="Q5" s="37">
        <v>2</v>
      </c>
      <c r="R5" s="37">
        <f t="shared" ref="R5:R13" si="4">IF(($C5+INT(P$3/18)+IF(((P$3-INT(P$3/18)*18)-$B5)&gt;=0,1,0)-P5+2)&lt;0, 0, $C5+INT(P$3/18)+IF(((P$3-INT(P$3/18)*18)-$B5)&gt;=0,1,0)-P5+2)</f>
        <v>2</v>
      </c>
    </row>
    <row r="6" spans="1:19" x14ac:dyDescent="0.2">
      <c r="A6" s="42" t="s">
        <v>391</v>
      </c>
      <c r="B6" s="50">
        <v>18</v>
      </c>
      <c r="C6" s="50">
        <v>3</v>
      </c>
      <c r="D6" s="37">
        <v>4</v>
      </c>
      <c r="E6" s="37">
        <v>2</v>
      </c>
      <c r="F6" s="37">
        <f t="shared" si="0"/>
        <v>2</v>
      </c>
      <c r="G6" s="38">
        <v>5</v>
      </c>
      <c r="H6" s="38">
        <v>3</v>
      </c>
      <c r="I6" s="149">
        <f t="shared" si="1"/>
        <v>1</v>
      </c>
      <c r="J6" s="37">
        <v>3</v>
      </c>
      <c r="K6" s="37">
        <v>0</v>
      </c>
      <c r="L6" s="37">
        <f t="shared" si="2"/>
        <v>2</v>
      </c>
      <c r="M6" s="38">
        <v>5</v>
      </c>
      <c r="N6" s="38">
        <v>2</v>
      </c>
      <c r="O6" s="149">
        <f t="shared" si="3"/>
        <v>1</v>
      </c>
      <c r="P6" s="37">
        <v>4</v>
      </c>
      <c r="Q6" s="37">
        <v>2</v>
      </c>
      <c r="R6" s="37">
        <f t="shared" si="4"/>
        <v>3</v>
      </c>
    </row>
    <row r="7" spans="1:19" x14ac:dyDescent="0.2">
      <c r="A7" s="42" t="s">
        <v>392</v>
      </c>
      <c r="B7" s="50">
        <v>4</v>
      </c>
      <c r="C7" s="50">
        <v>5</v>
      </c>
      <c r="D7" s="37">
        <v>7</v>
      </c>
      <c r="E7" s="37">
        <v>2</v>
      </c>
      <c r="F7" s="37">
        <f t="shared" si="0"/>
        <v>2</v>
      </c>
      <c r="G7" s="38">
        <v>5</v>
      </c>
      <c r="H7" s="38">
        <v>1</v>
      </c>
      <c r="I7" s="149">
        <f t="shared" si="1"/>
        <v>4</v>
      </c>
      <c r="J7" s="37">
        <v>6</v>
      </c>
      <c r="K7" s="37">
        <v>3</v>
      </c>
      <c r="L7" s="37">
        <f t="shared" si="2"/>
        <v>2</v>
      </c>
      <c r="M7" s="38">
        <v>9</v>
      </c>
      <c r="N7" s="38">
        <v>2</v>
      </c>
      <c r="O7" s="149">
        <f t="shared" si="3"/>
        <v>0</v>
      </c>
      <c r="P7" s="37">
        <v>7</v>
      </c>
      <c r="Q7" s="37">
        <v>1</v>
      </c>
      <c r="R7" s="37">
        <f t="shared" si="4"/>
        <v>3</v>
      </c>
    </row>
    <row r="8" spans="1:19" x14ac:dyDescent="0.2">
      <c r="A8" s="42" t="s">
        <v>393</v>
      </c>
      <c r="B8" s="50">
        <v>10</v>
      </c>
      <c r="C8" s="50">
        <v>4</v>
      </c>
      <c r="D8" s="37">
        <v>5</v>
      </c>
      <c r="E8" s="37">
        <v>1</v>
      </c>
      <c r="F8" s="37">
        <f t="shared" si="0"/>
        <v>2</v>
      </c>
      <c r="G8" s="38">
        <v>5</v>
      </c>
      <c r="H8" s="38">
        <v>2</v>
      </c>
      <c r="I8" s="149">
        <f t="shared" si="1"/>
        <v>2</v>
      </c>
      <c r="J8" s="37">
        <v>6</v>
      </c>
      <c r="K8" s="37">
        <v>2</v>
      </c>
      <c r="L8" s="37">
        <f t="shared" si="2"/>
        <v>0</v>
      </c>
      <c r="M8" s="38">
        <v>8</v>
      </c>
      <c r="N8" s="38">
        <v>3</v>
      </c>
      <c r="O8" s="149">
        <f t="shared" si="3"/>
        <v>0</v>
      </c>
      <c r="P8" s="37">
        <v>6</v>
      </c>
      <c r="Q8" s="37">
        <v>3</v>
      </c>
      <c r="R8" s="37">
        <f t="shared" si="4"/>
        <v>2</v>
      </c>
    </row>
    <row r="9" spans="1:19" x14ac:dyDescent="0.2">
      <c r="A9" s="42" t="s">
        <v>394</v>
      </c>
      <c r="B9" s="50">
        <v>6</v>
      </c>
      <c r="C9" s="50">
        <v>3</v>
      </c>
      <c r="D9" s="37">
        <v>5</v>
      </c>
      <c r="E9" s="37">
        <v>3</v>
      </c>
      <c r="F9" s="37">
        <f t="shared" si="0"/>
        <v>2</v>
      </c>
      <c r="G9" s="38">
        <v>4</v>
      </c>
      <c r="H9" s="38">
        <v>2</v>
      </c>
      <c r="I9" s="149">
        <f t="shared" si="1"/>
        <v>2</v>
      </c>
      <c r="J9" s="37">
        <v>2</v>
      </c>
      <c r="K9" s="37">
        <v>1</v>
      </c>
      <c r="L9" s="37">
        <f t="shared" si="2"/>
        <v>4</v>
      </c>
      <c r="M9" s="38">
        <v>5</v>
      </c>
      <c r="N9" s="38">
        <v>3</v>
      </c>
      <c r="O9" s="149">
        <f t="shared" si="3"/>
        <v>2</v>
      </c>
      <c r="P9" s="37">
        <v>7</v>
      </c>
      <c r="Q9" s="37">
        <v>3</v>
      </c>
      <c r="R9" s="37">
        <f t="shared" si="4"/>
        <v>0</v>
      </c>
    </row>
    <row r="10" spans="1:19" x14ac:dyDescent="0.2">
      <c r="A10" s="42" t="s">
        <v>395</v>
      </c>
      <c r="B10" s="50">
        <v>14</v>
      </c>
      <c r="C10" s="50">
        <v>4</v>
      </c>
      <c r="D10" s="37">
        <v>7</v>
      </c>
      <c r="E10" s="37">
        <v>2</v>
      </c>
      <c r="F10" s="37">
        <f t="shared" si="0"/>
        <v>0</v>
      </c>
      <c r="G10" s="38">
        <v>6</v>
      </c>
      <c r="H10" s="38">
        <v>2</v>
      </c>
      <c r="I10" s="149">
        <f t="shared" si="1"/>
        <v>1</v>
      </c>
      <c r="J10" s="37">
        <v>7</v>
      </c>
      <c r="K10" s="37">
        <v>3</v>
      </c>
      <c r="L10" s="37">
        <f t="shared" si="2"/>
        <v>0</v>
      </c>
      <c r="M10" s="38">
        <v>6</v>
      </c>
      <c r="N10" s="38">
        <v>0</v>
      </c>
      <c r="O10" s="149">
        <f t="shared" si="3"/>
        <v>1</v>
      </c>
      <c r="P10" s="37">
        <v>8</v>
      </c>
      <c r="Q10" s="37">
        <v>3</v>
      </c>
      <c r="R10" s="37">
        <f t="shared" si="4"/>
        <v>0</v>
      </c>
    </row>
    <row r="11" spans="1:19" x14ac:dyDescent="0.2">
      <c r="A11" s="42" t="s">
        <v>396</v>
      </c>
      <c r="B11" s="50">
        <v>12</v>
      </c>
      <c r="C11" s="50">
        <v>4</v>
      </c>
      <c r="D11" s="37">
        <v>4</v>
      </c>
      <c r="E11" s="37">
        <v>1</v>
      </c>
      <c r="F11" s="37">
        <f t="shared" si="0"/>
        <v>3</v>
      </c>
      <c r="G11" s="38">
        <v>6</v>
      </c>
      <c r="H11" s="38">
        <v>3</v>
      </c>
      <c r="I11" s="149">
        <f t="shared" si="1"/>
        <v>1</v>
      </c>
      <c r="J11" s="37">
        <v>4</v>
      </c>
      <c r="K11" s="37">
        <v>2</v>
      </c>
      <c r="L11" s="37">
        <f t="shared" si="2"/>
        <v>2</v>
      </c>
      <c r="M11" s="38">
        <v>7</v>
      </c>
      <c r="N11" s="38">
        <v>3</v>
      </c>
      <c r="O11" s="149">
        <f t="shared" si="3"/>
        <v>0</v>
      </c>
      <c r="P11" s="37">
        <v>10</v>
      </c>
      <c r="Q11" s="37">
        <v>2</v>
      </c>
      <c r="R11" s="37">
        <f t="shared" si="4"/>
        <v>0</v>
      </c>
    </row>
    <row r="12" spans="1:19" x14ac:dyDescent="0.2">
      <c r="A12" s="42" t="s">
        <v>397</v>
      </c>
      <c r="B12" s="50">
        <v>2</v>
      </c>
      <c r="C12" s="50">
        <v>5</v>
      </c>
      <c r="D12" s="37">
        <v>8</v>
      </c>
      <c r="E12" s="37">
        <v>1</v>
      </c>
      <c r="F12" s="37">
        <f t="shared" si="0"/>
        <v>1</v>
      </c>
      <c r="G12" s="38">
        <v>9</v>
      </c>
      <c r="H12" s="38">
        <v>3</v>
      </c>
      <c r="I12" s="149">
        <f t="shared" si="1"/>
        <v>0</v>
      </c>
      <c r="J12" s="37">
        <v>5</v>
      </c>
      <c r="K12" s="37">
        <v>1</v>
      </c>
      <c r="L12" s="37">
        <f t="shared" si="2"/>
        <v>3</v>
      </c>
      <c r="M12" s="38">
        <v>7</v>
      </c>
      <c r="N12" s="38">
        <v>3</v>
      </c>
      <c r="O12" s="149">
        <f t="shared" si="3"/>
        <v>2</v>
      </c>
      <c r="P12" s="37">
        <v>9</v>
      </c>
      <c r="Q12" s="37">
        <v>2</v>
      </c>
      <c r="R12" s="37">
        <f t="shared" si="4"/>
        <v>1</v>
      </c>
      <c r="S12" t="s">
        <v>888</v>
      </c>
    </row>
    <row r="13" spans="1:19" ht="13.5" thickBot="1" x14ac:dyDescent="0.25">
      <c r="A13" s="52" t="s">
        <v>398</v>
      </c>
      <c r="B13" s="53">
        <v>16</v>
      </c>
      <c r="C13" s="53">
        <v>3</v>
      </c>
      <c r="D13" s="37">
        <v>4</v>
      </c>
      <c r="E13" s="54">
        <v>2</v>
      </c>
      <c r="F13" s="37">
        <f t="shared" si="0"/>
        <v>2</v>
      </c>
      <c r="G13" s="38">
        <v>3</v>
      </c>
      <c r="H13" s="55">
        <v>2</v>
      </c>
      <c r="I13" s="149">
        <f t="shared" si="1"/>
        <v>3</v>
      </c>
      <c r="J13" s="37">
        <v>3</v>
      </c>
      <c r="K13" s="54">
        <v>1</v>
      </c>
      <c r="L13" s="37">
        <f t="shared" si="2"/>
        <v>2</v>
      </c>
      <c r="M13" s="38">
        <v>6</v>
      </c>
      <c r="N13" s="55">
        <v>3</v>
      </c>
      <c r="O13" s="149">
        <f t="shared" si="3"/>
        <v>0</v>
      </c>
      <c r="P13" s="37">
        <v>4</v>
      </c>
      <c r="Q13" s="54">
        <v>1</v>
      </c>
      <c r="R13" s="37">
        <f t="shared" si="4"/>
        <v>3</v>
      </c>
    </row>
    <row r="14" spans="1:19" ht="13.5" thickBot="1" x14ac:dyDescent="0.25">
      <c r="A14" s="61" t="s">
        <v>412</v>
      </c>
      <c r="B14" s="62"/>
      <c r="C14" s="74">
        <f t="shared" ref="C14:L14" si="5">SUM(C5:C13)</f>
        <v>35</v>
      </c>
      <c r="D14" s="63">
        <f t="shared" si="5"/>
        <v>50</v>
      </c>
      <c r="E14" s="63">
        <f t="shared" si="5"/>
        <v>16</v>
      </c>
      <c r="F14" s="63">
        <f t="shared" si="5"/>
        <v>15</v>
      </c>
      <c r="G14" s="64">
        <f t="shared" si="5"/>
        <v>48</v>
      </c>
      <c r="H14" s="64">
        <f t="shared" si="5"/>
        <v>20</v>
      </c>
      <c r="I14" s="215">
        <f t="shared" si="5"/>
        <v>16</v>
      </c>
      <c r="J14" s="63">
        <f t="shared" si="5"/>
        <v>40</v>
      </c>
      <c r="K14" s="63">
        <f t="shared" si="5"/>
        <v>15</v>
      </c>
      <c r="L14" s="88">
        <f t="shared" si="5"/>
        <v>17</v>
      </c>
      <c r="M14" s="64">
        <f t="shared" ref="M14:R14" si="6">SUM(M5:M13)</f>
        <v>60</v>
      </c>
      <c r="N14" s="64">
        <f t="shared" si="6"/>
        <v>21</v>
      </c>
      <c r="O14" s="89">
        <f t="shared" si="6"/>
        <v>7</v>
      </c>
      <c r="P14" s="63">
        <f t="shared" si="6"/>
        <v>61</v>
      </c>
      <c r="Q14" s="63">
        <f t="shared" si="6"/>
        <v>19</v>
      </c>
      <c r="R14" s="88">
        <f t="shared" si="6"/>
        <v>14</v>
      </c>
    </row>
    <row r="15" spans="1:19" x14ac:dyDescent="0.2">
      <c r="A15" s="57" t="s">
        <v>399</v>
      </c>
      <c r="B15" s="58">
        <v>13</v>
      </c>
      <c r="C15" s="58">
        <v>5</v>
      </c>
      <c r="D15" s="37">
        <v>7</v>
      </c>
      <c r="E15" s="39">
        <v>1</v>
      </c>
      <c r="F15" s="37">
        <f t="shared" si="0"/>
        <v>1</v>
      </c>
      <c r="G15" s="38">
        <v>6</v>
      </c>
      <c r="H15" s="59">
        <v>3</v>
      </c>
      <c r="I15" s="149">
        <f t="shared" ref="I15:I23" si="7">IF(($C15+INT(G$3/18)+IF(((G$3-INT(G$3/18)*18)-$B15)&gt;=0,1,0)-G15+2)&lt;0, 0, $C15+INT(G$3/18)+IF(((G$3-INT(G$3/18)*18)-$B15)&gt;=0,1,0)-G15+2)</f>
        <v>2</v>
      </c>
      <c r="J15" s="37">
        <v>6</v>
      </c>
      <c r="K15" s="39">
        <v>3</v>
      </c>
      <c r="L15" s="37">
        <f t="shared" ref="L15:L23" si="8">IF(($C15+INT(J$3/18)+IF(((J$3-INT(J$3/18)*18)-$B15)&gt;=0,1,0)-J15+2)&lt;0, 0, $C15+INT(J$3/18)+IF(((J$3-INT(J$3/18)*18)-$B15)&gt;=0,1,0)-J15+2)</f>
        <v>1</v>
      </c>
      <c r="M15" s="38">
        <v>6</v>
      </c>
      <c r="N15" s="59">
        <v>2</v>
      </c>
      <c r="O15" s="149">
        <f t="shared" ref="O15:O23" si="9">IF(($C15+INT(M$3/18)+IF(((M$3-INT(M$3/18)*18)-$B15)&gt;=0,1,0)-M15+2)&lt;0, 0, $C15+INT(M$3/18)+IF(((M$3-INT(M$3/18)*18)-$B15)&gt;=0,1,0)-M15+2)</f>
        <v>2</v>
      </c>
      <c r="P15" s="37">
        <v>7</v>
      </c>
      <c r="Q15" s="39">
        <v>2</v>
      </c>
      <c r="R15" s="37">
        <f t="shared" ref="R15:R23" si="10">IF(($C15+INT(P$3/18)+IF(((P$3-INT(P$3/18)*18)-$B15)&gt;=0,1,0)-P15+2)&lt;0, 0, $C15+INT(P$3/18)+IF(((P$3-INT(P$3/18)*18)-$B15)&gt;=0,1,0)-P15+2)</f>
        <v>2</v>
      </c>
    </row>
    <row r="16" spans="1:19" x14ac:dyDescent="0.2">
      <c r="A16" s="42" t="s">
        <v>400</v>
      </c>
      <c r="B16" s="50">
        <v>1</v>
      </c>
      <c r="C16" s="50">
        <v>4</v>
      </c>
      <c r="D16" s="37">
        <v>6</v>
      </c>
      <c r="E16" s="37">
        <v>3</v>
      </c>
      <c r="F16" s="37">
        <f t="shared" si="0"/>
        <v>2</v>
      </c>
      <c r="G16" s="38">
        <v>8</v>
      </c>
      <c r="H16" s="38">
        <v>2</v>
      </c>
      <c r="I16" s="149">
        <f t="shared" si="7"/>
        <v>0</v>
      </c>
      <c r="J16" s="37">
        <v>4</v>
      </c>
      <c r="K16" s="37">
        <v>2</v>
      </c>
      <c r="L16" s="37">
        <f t="shared" si="8"/>
        <v>3</v>
      </c>
      <c r="M16" s="38">
        <v>6</v>
      </c>
      <c r="N16" s="38">
        <v>2</v>
      </c>
      <c r="O16" s="149">
        <f t="shared" si="9"/>
        <v>2</v>
      </c>
      <c r="P16" s="37">
        <v>10</v>
      </c>
      <c r="Q16" s="37">
        <v>2</v>
      </c>
      <c r="R16" s="37">
        <f t="shared" si="10"/>
        <v>0</v>
      </c>
    </row>
    <row r="17" spans="1:19" x14ac:dyDescent="0.2">
      <c r="A17" s="42" t="s">
        <v>401</v>
      </c>
      <c r="B17" s="50">
        <v>17</v>
      </c>
      <c r="C17" s="50">
        <v>3</v>
      </c>
      <c r="D17" s="37">
        <v>4</v>
      </c>
      <c r="E17" s="37">
        <v>3</v>
      </c>
      <c r="F17" s="37">
        <f t="shared" si="0"/>
        <v>2</v>
      </c>
      <c r="G17" s="38">
        <v>10</v>
      </c>
      <c r="H17" s="38">
        <v>2</v>
      </c>
      <c r="I17" s="149">
        <f t="shared" si="7"/>
        <v>0</v>
      </c>
      <c r="J17" s="37">
        <v>3</v>
      </c>
      <c r="K17" s="37">
        <v>2</v>
      </c>
      <c r="L17" s="37">
        <f t="shared" si="8"/>
        <v>2</v>
      </c>
      <c r="M17" s="38">
        <v>6</v>
      </c>
      <c r="N17" s="38">
        <v>3</v>
      </c>
      <c r="O17" s="149">
        <f t="shared" si="9"/>
        <v>0</v>
      </c>
      <c r="P17" s="37">
        <v>6</v>
      </c>
      <c r="Q17" s="37">
        <v>2</v>
      </c>
      <c r="R17" s="37">
        <f t="shared" si="10"/>
        <v>1</v>
      </c>
    </row>
    <row r="18" spans="1:19" x14ac:dyDescent="0.2">
      <c r="A18" s="42" t="s">
        <v>402</v>
      </c>
      <c r="B18" s="50">
        <v>5</v>
      </c>
      <c r="C18" s="50">
        <v>4</v>
      </c>
      <c r="D18" s="37">
        <v>7</v>
      </c>
      <c r="E18" s="37">
        <v>3</v>
      </c>
      <c r="F18" s="37">
        <f t="shared" si="0"/>
        <v>1</v>
      </c>
      <c r="G18" s="38">
        <v>10</v>
      </c>
      <c r="H18" s="38">
        <v>2</v>
      </c>
      <c r="I18" s="149">
        <f t="shared" si="7"/>
        <v>0</v>
      </c>
      <c r="J18" s="37">
        <v>5</v>
      </c>
      <c r="K18" s="37">
        <v>2</v>
      </c>
      <c r="L18" s="37">
        <f t="shared" si="8"/>
        <v>2</v>
      </c>
      <c r="M18" s="38">
        <v>8</v>
      </c>
      <c r="N18" s="38">
        <v>3</v>
      </c>
      <c r="O18" s="149">
        <f t="shared" si="9"/>
        <v>0</v>
      </c>
      <c r="P18" s="37">
        <v>10</v>
      </c>
      <c r="Q18" s="37">
        <v>2</v>
      </c>
      <c r="R18" s="37">
        <f t="shared" si="10"/>
        <v>0</v>
      </c>
      <c r="S18" t="s">
        <v>888</v>
      </c>
    </row>
    <row r="19" spans="1:19" x14ac:dyDescent="0.2">
      <c r="A19" s="42" t="s">
        <v>403</v>
      </c>
      <c r="B19" s="50">
        <v>15</v>
      </c>
      <c r="C19" s="50">
        <v>4</v>
      </c>
      <c r="D19" s="37">
        <v>6</v>
      </c>
      <c r="E19" s="37">
        <v>1</v>
      </c>
      <c r="F19" s="37">
        <f t="shared" si="0"/>
        <v>1</v>
      </c>
      <c r="G19" s="38">
        <v>7</v>
      </c>
      <c r="H19" s="38">
        <v>1</v>
      </c>
      <c r="I19" s="149">
        <f t="shared" si="7"/>
        <v>0</v>
      </c>
      <c r="J19" s="37">
        <v>6</v>
      </c>
      <c r="K19" s="37">
        <v>2</v>
      </c>
      <c r="L19" s="37">
        <f t="shared" si="8"/>
        <v>0</v>
      </c>
      <c r="M19" s="38">
        <v>7</v>
      </c>
      <c r="N19" s="38">
        <v>2</v>
      </c>
      <c r="O19" s="149">
        <f t="shared" si="9"/>
        <v>0</v>
      </c>
      <c r="P19" s="37">
        <v>8</v>
      </c>
      <c r="Q19" s="37">
        <v>3</v>
      </c>
      <c r="R19" s="37">
        <f t="shared" si="10"/>
        <v>0</v>
      </c>
      <c r="S19" t="s">
        <v>697</v>
      </c>
    </row>
    <row r="20" spans="1:19" x14ac:dyDescent="0.2">
      <c r="A20" s="42" t="s">
        <v>404</v>
      </c>
      <c r="B20" s="50">
        <v>11</v>
      </c>
      <c r="C20" s="50">
        <v>4</v>
      </c>
      <c r="D20" s="37">
        <v>6</v>
      </c>
      <c r="E20" s="37">
        <v>2</v>
      </c>
      <c r="F20" s="37">
        <f t="shared" si="0"/>
        <v>1</v>
      </c>
      <c r="G20" s="38">
        <v>5</v>
      </c>
      <c r="H20" s="38">
        <v>2</v>
      </c>
      <c r="I20" s="149">
        <f t="shared" si="7"/>
        <v>2</v>
      </c>
      <c r="J20" s="37">
        <v>5</v>
      </c>
      <c r="K20" s="37">
        <v>1</v>
      </c>
      <c r="L20" s="37">
        <f t="shared" si="8"/>
        <v>1</v>
      </c>
      <c r="M20" s="38">
        <v>6</v>
      </c>
      <c r="N20" s="38">
        <v>2</v>
      </c>
      <c r="O20" s="149">
        <f t="shared" si="9"/>
        <v>1</v>
      </c>
      <c r="P20" s="37">
        <v>10</v>
      </c>
      <c r="Q20" s="37">
        <v>2</v>
      </c>
      <c r="R20" s="37">
        <f t="shared" si="10"/>
        <v>0</v>
      </c>
      <c r="S20" t="s">
        <v>888</v>
      </c>
    </row>
    <row r="21" spans="1:19" x14ac:dyDescent="0.2">
      <c r="A21" s="42" t="s">
        <v>405</v>
      </c>
      <c r="B21" s="50">
        <v>3</v>
      </c>
      <c r="C21" s="50">
        <v>5</v>
      </c>
      <c r="D21" s="37">
        <v>10</v>
      </c>
      <c r="E21" s="37">
        <v>2</v>
      </c>
      <c r="F21" s="37">
        <f t="shared" si="0"/>
        <v>0</v>
      </c>
      <c r="G21" s="38">
        <v>8</v>
      </c>
      <c r="H21" s="38">
        <v>2</v>
      </c>
      <c r="I21" s="149">
        <f t="shared" si="7"/>
        <v>1</v>
      </c>
      <c r="J21" s="37">
        <v>7</v>
      </c>
      <c r="K21" s="37">
        <v>2</v>
      </c>
      <c r="L21" s="37">
        <f t="shared" si="8"/>
        <v>1</v>
      </c>
      <c r="M21" s="38">
        <v>10</v>
      </c>
      <c r="N21" s="38">
        <v>2</v>
      </c>
      <c r="O21" s="149">
        <f t="shared" si="9"/>
        <v>0</v>
      </c>
      <c r="P21" s="37">
        <v>10</v>
      </c>
      <c r="Q21" s="37">
        <v>2</v>
      </c>
      <c r="R21" s="37">
        <f t="shared" si="10"/>
        <v>0</v>
      </c>
      <c r="S21" t="s">
        <v>888</v>
      </c>
    </row>
    <row r="22" spans="1:19" x14ac:dyDescent="0.2">
      <c r="A22" s="42" t="s">
        <v>406</v>
      </c>
      <c r="B22" s="50">
        <v>9</v>
      </c>
      <c r="C22" s="50">
        <v>4</v>
      </c>
      <c r="D22" s="37">
        <v>8</v>
      </c>
      <c r="E22" s="37">
        <v>3</v>
      </c>
      <c r="F22" s="37">
        <f t="shared" si="0"/>
        <v>0</v>
      </c>
      <c r="G22" s="38">
        <v>6</v>
      </c>
      <c r="H22" s="38">
        <v>3</v>
      </c>
      <c r="I22" s="149">
        <f t="shared" si="7"/>
        <v>1</v>
      </c>
      <c r="J22" s="37">
        <v>5</v>
      </c>
      <c r="K22" s="37">
        <v>1</v>
      </c>
      <c r="L22" s="37">
        <f t="shared" si="8"/>
        <v>1</v>
      </c>
      <c r="M22" s="38">
        <v>7</v>
      </c>
      <c r="N22" s="38">
        <v>3</v>
      </c>
      <c r="O22" s="149">
        <f t="shared" si="9"/>
        <v>1</v>
      </c>
      <c r="P22" s="37">
        <v>10</v>
      </c>
      <c r="Q22" s="37">
        <v>2</v>
      </c>
      <c r="R22" s="37">
        <f t="shared" si="10"/>
        <v>0</v>
      </c>
    </row>
    <row r="23" spans="1:19" ht="13.5" thickBot="1" x14ac:dyDescent="0.25">
      <c r="A23" s="45" t="s">
        <v>407</v>
      </c>
      <c r="B23" s="51">
        <v>7</v>
      </c>
      <c r="C23" s="51">
        <v>4</v>
      </c>
      <c r="D23" s="37">
        <v>7</v>
      </c>
      <c r="E23" s="46">
        <v>2</v>
      </c>
      <c r="F23" s="37">
        <f t="shared" si="0"/>
        <v>1</v>
      </c>
      <c r="G23" s="38">
        <v>6</v>
      </c>
      <c r="H23" s="47">
        <v>2</v>
      </c>
      <c r="I23" s="149">
        <f t="shared" si="7"/>
        <v>1</v>
      </c>
      <c r="J23" s="37">
        <v>6</v>
      </c>
      <c r="K23" s="46">
        <v>2</v>
      </c>
      <c r="L23" s="37">
        <f t="shared" si="8"/>
        <v>0</v>
      </c>
      <c r="M23" s="38">
        <v>8</v>
      </c>
      <c r="N23" s="47">
        <v>2</v>
      </c>
      <c r="O23" s="149">
        <f t="shared" si="9"/>
        <v>0</v>
      </c>
      <c r="P23" s="37">
        <v>8</v>
      </c>
      <c r="Q23" s="46">
        <v>3</v>
      </c>
      <c r="R23" s="37">
        <f t="shared" si="10"/>
        <v>0</v>
      </c>
    </row>
    <row r="24" spans="1:19" ht="13.5" thickBot="1" x14ac:dyDescent="0.25">
      <c r="A24" s="66" t="s">
        <v>413</v>
      </c>
      <c r="B24" s="63"/>
      <c r="C24" s="63">
        <f t="shared" ref="C24:L24" si="11">SUM(C15:C23)</f>
        <v>37</v>
      </c>
      <c r="D24" s="63">
        <f t="shared" si="11"/>
        <v>61</v>
      </c>
      <c r="E24" s="63">
        <f t="shared" si="11"/>
        <v>20</v>
      </c>
      <c r="F24" s="63">
        <f t="shared" si="11"/>
        <v>9</v>
      </c>
      <c r="G24" s="64">
        <f t="shared" si="11"/>
        <v>66</v>
      </c>
      <c r="H24" s="64">
        <f t="shared" si="11"/>
        <v>19</v>
      </c>
      <c r="I24" s="74">
        <f t="shared" si="11"/>
        <v>7</v>
      </c>
      <c r="J24" s="63">
        <f t="shared" si="11"/>
        <v>47</v>
      </c>
      <c r="K24" s="63">
        <f t="shared" si="11"/>
        <v>17</v>
      </c>
      <c r="L24" s="63">
        <f t="shared" si="11"/>
        <v>11</v>
      </c>
      <c r="M24" s="64">
        <f t="shared" ref="M24:R24" si="12">SUM(M15:M23)</f>
        <v>64</v>
      </c>
      <c r="N24" s="64">
        <f t="shared" si="12"/>
        <v>21</v>
      </c>
      <c r="O24" s="64">
        <f t="shared" si="12"/>
        <v>6</v>
      </c>
      <c r="P24" s="63">
        <f t="shared" si="12"/>
        <v>79</v>
      </c>
      <c r="Q24" s="63">
        <f t="shared" si="12"/>
        <v>20</v>
      </c>
      <c r="R24" s="63">
        <f t="shared" si="12"/>
        <v>3</v>
      </c>
    </row>
    <row r="25" spans="1:19" ht="13.5" thickBot="1" x14ac:dyDescent="0.25">
      <c r="A25" s="70" t="s">
        <v>414</v>
      </c>
      <c r="B25" s="71"/>
      <c r="C25" s="71">
        <f t="shared" ref="C25:L25" si="13">C24+C14</f>
        <v>72</v>
      </c>
      <c r="D25" s="71">
        <f t="shared" si="13"/>
        <v>111</v>
      </c>
      <c r="E25" s="71">
        <f t="shared" si="13"/>
        <v>36</v>
      </c>
      <c r="F25" s="71">
        <f t="shared" si="13"/>
        <v>24</v>
      </c>
      <c r="G25" s="72">
        <f t="shared" si="13"/>
        <v>114</v>
      </c>
      <c r="H25" s="72">
        <f t="shared" si="13"/>
        <v>39</v>
      </c>
      <c r="I25" s="216">
        <f t="shared" si="13"/>
        <v>23</v>
      </c>
      <c r="J25" s="71">
        <f t="shared" si="13"/>
        <v>87</v>
      </c>
      <c r="K25" s="71">
        <f t="shared" si="13"/>
        <v>32</v>
      </c>
      <c r="L25" s="71">
        <f t="shared" si="13"/>
        <v>28</v>
      </c>
      <c r="M25" s="72">
        <f t="shared" ref="M25:R25" si="14">M24+M14</f>
        <v>124</v>
      </c>
      <c r="N25" s="72">
        <f t="shared" si="14"/>
        <v>42</v>
      </c>
      <c r="O25" s="72">
        <f t="shared" si="14"/>
        <v>13</v>
      </c>
      <c r="P25" s="71">
        <f t="shared" si="14"/>
        <v>140</v>
      </c>
      <c r="Q25" s="71">
        <f t="shared" si="14"/>
        <v>39</v>
      </c>
      <c r="R25" s="71">
        <f t="shared" si="14"/>
        <v>17</v>
      </c>
    </row>
    <row r="26" spans="1:19" x14ac:dyDescent="0.2">
      <c r="A26" s="217"/>
      <c r="B26" s="30"/>
      <c r="C26" s="30"/>
      <c r="D26" s="218"/>
      <c r="E26" s="107"/>
      <c r="F26" s="219"/>
      <c r="G26" s="220"/>
      <c r="H26" s="182"/>
      <c r="I26" s="221"/>
      <c r="J26" s="218"/>
      <c r="K26" s="107"/>
      <c r="L26" s="219"/>
      <c r="M26" s="220"/>
      <c r="N26" s="182"/>
      <c r="O26" s="221"/>
      <c r="P26" s="218"/>
      <c r="Q26" s="107"/>
      <c r="R26" s="219"/>
    </row>
    <row r="27" spans="1:19" ht="13.5" thickBot="1" x14ac:dyDescent="0.25">
      <c r="A27" s="217"/>
      <c r="B27" s="30"/>
      <c r="C27" s="30"/>
      <c r="D27" s="218"/>
      <c r="E27" s="107"/>
      <c r="F27" s="219"/>
      <c r="G27" s="220"/>
      <c r="H27" s="182"/>
      <c r="I27" s="221"/>
      <c r="J27" s="218"/>
      <c r="K27" s="107"/>
      <c r="L27" s="219"/>
      <c r="M27" s="220"/>
      <c r="N27" s="182"/>
      <c r="O27" s="221"/>
      <c r="P27" s="218"/>
      <c r="Q27" s="107"/>
      <c r="R27" s="219"/>
    </row>
    <row r="28" spans="1:19" x14ac:dyDescent="0.2">
      <c r="A28" s="162" t="s">
        <v>872</v>
      </c>
      <c r="B28" s="163"/>
      <c r="C28" s="163"/>
      <c r="D28" s="474" t="s">
        <v>352</v>
      </c>
      <c r="E28" s="475"/>
      <c r="F28" s="476"/>
      <c r="G28" s="477" t="s">
        <v>340</v>
      </c>
      <c r="H28" s="478"/>
      <c r="I28" s="479"/>
      <c r="J28" s="474" t="s">
        <v>469</v>
      </c>
      <c r="K28" s="475"/>
      <c r="L28" s="476"/>
      <c r="M28" s="477" t="s">
        <v>472</v>
      </c>
      <c r="N28" s="478"/>
      <c r="O28" s="479"/>
      <c r="P28" s="474" t="s">
        <v>888</v>
      </c>
      <c r="Q28" s="475"/>
      <c r="R28" s="476"/>
    </row>
    <row r="29" spans="1:19" x14ac:dyDescent="0.2">
      <c r="A29" s="37"/>
      <c r="B29" s="37"/>
      <c r="C29" s="37"/>
      <c r="D29" s="35" t="s">
        <v>409</v>
      </c>
      <c r="E29" s="35" t="s">
        <v>410</v>
      </c>
      <c r="F29" s="35" t="s">
        <v>363</v>
      </c>
      <c r="G29" s="36" t="s">
        <v>409</v>
      </c>
      <c r="H29" s="36" t="s">
        <v>410</v>
      </c>
      <c r="I29" s="36" t="s">
        <v>363</v>
      </c>
      <c r="J29" s="35" t="s">
        <v>409</v>
      </c>
      <c r="K29" s="35" t="s">
        <v>410</v>
      </c>
      <c r="L29" s="35" t="s">
        <v>363</v>
      </c>
      <c r="M29" s="36" t="s">
        <v>409</v>
      </c>
      <c r="N29" s="36" t="s">
        <v>410</v>
      </c>
      <c r="O29" s="36" t="s">
        <v>363</v>
      </c>
      <c r="P29" s="35" t="s">
        <v>409</v>
      </c>
      <c r="Q29" s="35" t="s">
        <v>410</v>
      </c>
      <c r="R29" s="35" t="s">
        <v>363</v>
      </c>
    </row>
    <row r="30" spans="1:19" x14ac:dyDescent="0.2">
      <c r="A30" s="37" t="s">
        <v>711</v>
      </c>
      <c r="B30" s="37"/>
      <c r="C30" s="37">
        <f>'Falster 30 april 2011'!C25</f>
        <v>72</v>
      </c>
      <c r="D30" s="37">
        <f>'Falster 30 april 2011'!D25</f>
        <v>120</v>
      </c>
      <c r="E30" s="37">
        <f>'Falster 30 april 2011'!E25</f>
        <v>38</v>
      </c>
      <c r="F30" s="37">
        <f>'Falster 30 april 2011'!F25</f>
        <v>23</v>
      </c>
      <c r="G30" s="38">
        <f>'Falster 30 april 2011'!G25</f>
        <v>120</v>
      </c>
      <c r="H30" s="38">
        <f>'Falster 30 april 2011'!H25</f>
        <v>36</v>
      </c>
      <c r="I30" s="38">
        <f>'Falster 30 april 2011'!I25</f>
        <v>17</v>
      </c>
      <c r="J30" s="37">
        <f>'Falster 30 april 2011'!J25</f>
        <v>86</v>
      </c>
      <c r="K30" s="37">
        <f>'Falster 30 april 2011'!K25</f>
        <v>30</v>
      </c>
      <c r="L30" s="37">
        <f>'Falster 30 april 2011'!L25</f>
        <v>28</v>
      </c>
      <c r="M30" s="38">
        <f>'Falster 30 april 2011'!M25</f>
        <v>113</v>
      </c>
      <c r="N30" s="38">
        <f>'Falster 30 april 2011'!N25</f>
        <v>36</v>
      </c>
      <c r="O30" s="38">
        <f>'Falster 30 april 2011'!O25</f>
        <v>26</v>
      </c>
      <c r="P30" s="37">
        <f>'Falster 30 april 2011'!P25</f>
        <v>152</v>
      </c>
      <c r="Q30" s="37">
        <f>'Falster 30 april 2011'!Q25</f>
        <v>38</v>
      </c>
      <c r="R30" s="37">
        <f>'Falster 30 april 2011'!R25</f>
        <v>13</v>
      </c>
    </row>
    <row r="31" spans="1:19" x14ac:dyDescent="0.2">
      <c r="A31" s="37" t="s">
        <v>712</v>
      </c>
      <c r="B31" s="37"/>
      <c r="C31" s="37">
        <f t="shared" ref="C31:R31" si="15">C25</f>
        <v>72</v>
      </c>
      <c r="D31" s="37">
        <f t="shared" si="15"/>
        <v>111</v>
      </c>
      <c r="E31" s="37">
        <f t="shared" si="15"/>
        <v>36</v>
      </c>
      <c r="F31" s="37">
        <f t="shared" si="15"/>
        <v>24</v>
      </c>
      <c r="G31" s="38">
        <f t="shared" si="15"/>
        <v>114</v>
      </c>
      <c r="H31" s="38">
        <f t="shared" si="15"/>
        <v>39</v>
      </c>
      <c r="I31" s="38">
        <f t="shared" si="15"/>
        <v>23</v>
      </c>
      <c r="J31" s="37">
        <f t="shared" si="15"/>
        <v>87</v>
      </c>
      <c r="K31" s="37">
        <f t="shared" si="15"/>
        <v>32</v>
      </c>
      <c r="L31" s="37">
        <f t="shared" si="15"/>
        <v>28</v>
      </c>
      <c r="M31" s="38">
        <f t="shared" si="15"/>
        <v>124</v>
      </c>
      <c r="N31" s="38">
        <f t="shared" si="15"/>
        <v>42</v>
      </c>
      <c r="O31" s="38">
        <f t="shared" si="15"/>
        <v>13</v>
      </c>
      <c r="P31" s="37">
        <f t="shared" si="15"/>
        <v>140</v>
      </c>
      <c r="Q31" s="37">
        <f t="shared" si="15"/>
        <v>39</v>
      </c>
      <c r="R31" s="37">
        <f t="shared" si="15"/>
        <v>17</v>
      </c>
    </row>
    <row r="32" spans="1:19" ht="13.5" thickBot="1" x14ac:dyDescent="0.25">
      <c r="A32" s="139" t="s">
        <v>562</v>
      </c>
      <c r="B32" s="139"/>
      <c r="C32" s="139">
        <f t="shared" ref="C32:M32" si="16">SUM(C30:C31)</f>
        <v>144</v>
      </c>
      <c r="D32" s="139">
        <f t="shared" si="16"/>
        <v>231</v>
      </c>
      <c r="E32" s="139">
        <f t="shared" si="16"/>
        <v>74</v>
      </c>
      <c r="F32" s="139">
        <f t="shared" si="16"/>
        <v>47</v>
      </c>
      <c r="G32" s="188">
        <f t="shared" si="16"/>
        <v>234</v>
      </c>
      <c r="H32" s="188">
        <f t="shared" si="16"/>
        <v>75</v>
      </c>
      <c r="I32" s="188">
        <f t="shared" si="16"/>
        <v>40</v>
      </c>
      <c r="J32" s="139">
        <f t="shared" si="16"/>
        <v>173</v>
      </c>
      <c r="K32" s="139">
        <f t="shared" si="16"/>
        <v>62</v>
      </c>
      <c r="L32" s="139">
        <f t="shared" si="16"/>
        <v>56</v>
      </c>
      <c r="M32" s="188">
        <f t="shared" si="16"/>
        <v>237</v>
      </c>
      <c r="N32" s="188">
        <v>35</v>
      </c>
      <c r="O32" s="188">
        <f>SUM(O30:O31)</f>
        <v>39</v>
      </c>
      <c r="P32" s="139">
        <f>SUM(P30:P31)</f>
        <v>292</v>
      </c>
      <c r="Q32" s="139">
        <f>SUM(Q30:Q31)</f>
        <v>77</v>
      </c>
      <c r="R32" s="139">
        <f>SUM(R30:R31)</f>
        <v>30</v>
      </c>
    </row>
    <row r="33" spans="1:18" x14ac:dyDescent="0.2">
      <c r="A33" s="67" t="s">
        <v>350</v>
      </c>
      <c r="B33" s="39"/>
      <c r="C33" s="39"/>
      <c r="D33" s="486">
        <v>2</v>
      </c>
      <c r="E33" s="487"/>
      <c r="F33" s="488"/>
      <c r="G33" s="489">
        <v>3</v>
      </c>
      <c r="H33" s="490"/>
      <c r="I33" s="491"/>
      <c r="J33" s="486">
        <v>1</v>
      </c>
      <c r="K33" s="487"/>
      <c r="L33" s="488"/>
      <c r="M33" s="489">
        <v>4</v>
      </c>
      <c r="N33" s="490"/>
      <c r="O33" s="491"/>
      <c r="P33" s="486">
        <v>5</v>
      </c>
      <c r="Q33" s="487"/>
      <c r="R33" s="488"/>
    </row>
    <row r="34" spans="1:18" ht="13.5" thickBot="1" x14ac:dyDescent="0.25">
      <c r="A34" s="49" t="s">
        <v>415</v>
      </c>
      <c r="B34" s="46"/>
      <c r="C34" s="46"/>
      <c r="D34" s="492">
        <v>16</v>
      </c>
      <c r="E34" s="493"/>
      <c r="F34" s="494"/>
      <c r="G34" s="495">
        <v>11</v>
      </c>
      <c r="H34" s="496"/>
      <c r="I34" s="497"/>
      <c r="J34" s="492">
        <v>22</v>
      </c>
      <c r="K34" s="493"/>
      <c r="L34" s="494"/>
      <c r="M34" s="495">
        <v>7</v>
      </c>
      <c r="N34" s="496"/>
      <c r="O34" s="497"/>
      <c r="P34" s="492">
        <v>4</v>
      </c>
      <c r="Q34" s="493"/>
      <c r="R34" s="494"/>
    </row>
    <row r="36" spans="1:18" x14ac:dyDescent="0.2">
      <c r="A36" s="30" t="s">
        <v>870</v>
      </c>
      <c r="B36" s="30"/>
      <c r="C36" s="30"/>
      <c r="D36" s="30"/>
      <c r="E36" s="30"/>
    </row>
    <row r="37" spans="1:18" x14ac:dyDescent="0.2">
      <c r="A37" s="30"/>
      <c r="B37" s="30"/>
      <c r="C37" s="30"/>
      <c r="D37" s="30"/>
      <c r="E37" s="30"/>
    </row>
    <row r="38" spans="1:18" x14ac:dyDescent="0.2">
      <c r="A38" s="92"/>
      <c r="B38" s="30" t="s">
        <v>450</v>
      </c>
      <c r="C38" s="30"/>
      <c r="D38" s="30"/>
      <c r="E38" s="30"/>
    </row>
    <row r="39" spans="1:18" x14ac:dyDescent="0.2">
      <c r="A39" s="97"/>
      <c r="B39" s="30" t="s">
        <v>603</v>
      </c>
      <c r="C39" s="30"/>
      <c r="D39" s="30"/>
      <c r="E39" s="30"/>
    </row>
  </sheetData>
  <mergeCells count="25">
    <mergeCell ref="P33:R33"/>
    <mergeCell ref="D34:F34"/>
    <mergeCell ref="G34:I34"/>
    <mergeCell ref="J34:L34"/>
    <mergeCell ref="M34:O34"/>
    <mergeCell ref="P34:R34"/>
    <mergeCell ref="D33:F33"/>
    <mergeCell ref="G33:I33"/>
    <mergeCell ref="J33:L33"/>
    <mergeCell ref="M33:O33"/>
    <mergeCell ref="D28:F28"/>
    <mergeCell ref="G28:I28"/>
    <mergeCell ref="J28:L28"/>
    <mergeCell ref="M28:O28"/>
    <mergeCell ref="P28:R28"/>
    <mergeCell ref="P2:R2"/>
    <mergeCell ref="P3:R3"/>
    <mergeCell ref="D2:F2"/>
    <mergeCell ref="G2:I2"/>
    <mergeCell ref="J2:L2"/>
    <mergeCell ref="M2:O2"/>
    <mergeCell ref="D3:F3"/>
    <mergeCell ref="G3:I3"/>
    <mergeCell ref="J3:L3"/>
    <mergeCell ref="M3:O3"/>
  </mergeCells>
  <phoneticPr fontId="8" type="noConversion"/>
  <conditionalFormatting sqref="G5:G13 G15:G23 D5:D13 D15:D23 J5:J13 J15:J23 M5:M13 M15:M23">
    <cfRule type="cellIs" dxfId="99" priority="3" stopIfTrue="1" operator="equal">
      <formula>$C5</formula>
    </cfRule>
    <cfRule type="cellIs" dxfId="98" priority="4" stopIfTrue="1" operator="equal">
      <formula>$C5-1</formula>
    </cfRule>
  </conditionalFormatting>
  <conditionalFormatting sqref="P5:P13 P15:P23">
    <cfRule type="cellIs" dxfId="97" priority="1" stopIfTrue="1" operator="equal">
      <formula>$C5</formula>
    </cfRule>
    <cfRule type="cellIs" dxfId="96"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T30"/>
  <sheetViews>
    <sheetView topLeftCell="A3" workbookViewId="0">
      <selection sqref="A1:XFD1048576"/>
    </sheetView>
  </sheetViews>
  <sheetFormatPr defaultColWidth="8.85546875" defaultRowHeight="12.75" x14ac:dyDescent="0.2"/>
  <cols>
    <col min="1" max="18" width="8.5703125" customWidth="1"/>
  </cols>
  <sheetData>
    <row r="1" spans="1:20" ht="13.5" thickBot="1" x14ac:dyDescent="0.25">
      <c r="A1" s="31"/>
      <c r="B1" s="32"/>
      <c r="C1" s="32"/>
      <c r="D1" s="32"/>
      <c r="E1" s="32"/>
      <c r="F1" s="32"/>
      <c r="G1" s="32"/>
      <c r="H1" s="32" t="s">
        <v>871</v>
      </c>
      <c r="I1" s="32"/>
      <c r="J1" s="32"/>
      <c r="K1" s="32"/>
      <c r="L1" s="32"/>
      <c r="M1" s="32"/>
      <c r="N1" s="32"/>
      <c r="O1" s="32"/>
      <c r="P1" s="105"/>
      <c r="Q1" s="105"/>
      <c r="R1" s="105"/>
      <c r="S1" t="s">
        <v>659</v>
      </c>
    </row>
    <row r="2" spans="1:20" x14ac:dyDescent="0.2">
      <c r="A2" s="40"/>
      <c r="B2" s="41"/>
      <c r="C2" s="41"/>
      <c r="D2" s="474" t="s">
        <v>352</v>
      </c>
      <c r="E2" s="475"/>
      <c r="F2" s="476"/>
      <c r="G2" s="477" t="s">
        <v>340</v>
      </c>
      <c r="H2" s="478"/>
      <c r="I2" s="479"/>
      <c r="J2" s="474" t="s">
        <v>469</v>
      </c>
      <c r="K2" s="475"/>
      <c r="L2" s="476"/>
      <c r="M2" s="477" t="s">
        <v>472</v>
      </c>
      <c r="N2" s="478"/>
      <c r="O2" s="479"/>
      <c r="P2" s="474" t="s">
        <v>887</v>
      </c>
      <c r="Q2" s="475"/>
      <c r="R2" s="476"/>
    </row>
    <row r="3" spans="1:20" x14ac:dyDescent="0.2">
      <c r="A3" s="57"/>
      <c r="B3" s="69"/>
      <c r="C3" s="69" t="s">
        <v>538</v>
      </c>
      <c r="D3" s="480">
        <v>25</v>
      </c>
      <c r="E3" s="481"/>
      <c r="F3" s="482"/>
      <c r="G3" s="483">
        <v>23</v>
      </c>
      <c r="H3" s="484"/>
      <c r="I3" s="485"/>
      <c r="J3" s="480">
        <v>6</v>
      </c>
      <c r="K3" s="481"/>
      <c r="L3" s="482"/>
      <c r="M3" s="483">
        <v>27</v>
      </c>
      <c r="N3" s="484"/>
      <c r="O3" s="485"/>
      <c r="P3" s="480">
        <v>41</v>
      </c>
      <c r="Q3" s="481"/>
      <c r="R3" s="482"/>
    </row>
    <row r="4" spans="1:20"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20" x14ac:dyDescent="0.2">
      <c r="A5" s="42" t="s">
        <v>390</v>
      </c>
      <c r="B5" s="50">
        <v>8</v>
      </c>
      <c r="C5" s="50">
        <v>4</v>
      </c>
      <c r="D5" s="37">
        <v>4</v>
      </c>
      <c r="E5" s="37">
        <v>1</v>
      </c>
      <c r="F5" s="37">
        <f t="shared" ref="F5:F23" si="0">IF(($C5+INT(D$3/18)+IF(((D$3-INT(D$3/18)*18)-$B5)&gt;=0,1,0)-D5+2)&lt;0, 0, $C5+INT(D$3/18)+IF(((D$3-INT(D$3/18)*18)-$B5)&gt;=0,1,0)-D5+2)</f>
        <v>3</v>
      </c>
      <c r="G5" s="38">
        <v>4</v>
      </c>
      <c r="H5" s="38">
        <v>2</v>
      </c>
      <c r="I5" s="149">
        <f t="shared" ref="I5:I13" si="1">IF(($C5+INT(G$3/18)+IF(((G$3-INT(G$3/18)*18)-$B5)&gt;=0,1,0)-G5+2)&lt;0, 0, $C5+INT(G$3/18)+IF(((G$3-INT(G$3/18)*18)-$B5)&gt;=0,1,0)-G5+2)</f>
        <v>3</v>
      </c>
      <c r="J5" s="37">
        <v>4</v>
      </c>
      <c r="K5" s="37">
        <v>2</v>
      </c>
      <c r="L5" s="37">
        <f t="shared" ref="L5:L13" si="2">IF(($C5+INT(J$3/18)+IF(((J$3-INT(J$3/18)*18)-$B5)&gt;=0,1,0)-J5+2)&lt;0, 0, $C5+INT(J$3/18)+IF(((J$3-INT(J$3/18)*18)-$B5)&gt;=0,1,0)-J5+2)</f>
        <v>2</v>
      </c>
      <c r="M5" s="38">
        <v>5</v>
      </c>
      <c r="N5" s="38">
        <v>3</v>
      </c>
      <c r="O5" s="149">
        <f t="shared" ref="O5:O13" si="3">IF(($C5+INT(M$3/18)+IF(((M$3-INT(M$3/18)*18)-$B5)&gt;=0,1,0)-M5+2)&lt;0, 0, $C5+INT(M$3/18)+IF(((M$3-INT(M$3/18)*18)-$B5)&gt;=0,1,0)-M5+2)</f>
        <v>3</v>
      </c>
      <c r="P5" s="37">
        <v>6</v>
      </c>
      <c r="Q5" s="37">
        <v>2</v>
      </c>
      <c r="R5" s="37">
        <f t="shared" ref="R5:R13" si="4">IF(($C5+INT(P$3/18)+IF(((P$3-INT(P$3/18)*18)-$B5)&gt;=0,1,0)-P5+2)&lt;0, 0, $C5+INT(P$3/18)+IF(((P$3-INT(P$3/18)*18)-$B5)&gt;=0,1,0)-P5+2)</f>
        <v>2</v>
      </c>
    </row>
    <row r="6" spans="1:20" x14ac:dyDescent="0.2">
      <c r="A6" s="42" t="s">
        <v>391</v>
      </c>
      <c r="B6" s="50">
        <v>18</v>
      </c>
      <c r="C6" s="50">
        <v>3</v>
      </c>
      <c r="D6" s="37">
        <v>4</v>
      </c>
      <c r="E6" s="37">
        <v>2</v>
      </c>
      <c r="F6" s="37">
        <f t="shared" si="0"/>
        <v>2</v>
      </c>
      <c r="G6" s="38">
        <v>4</v>
      </c>
      <c r="H6" s="38">
        <v>2</v>
      </c>
      <c r="I6" s="149">
        <f t="shared" si="1"/>
        <v>2</v>
      </c>
      <c r="J6" s="37">
        <v>4</v>
      </c>
      <c r="K6" s="37">
        <v>2</v>
      </c>
      <c r="L6" s="37">
        <f t="shared" si="2"/>
        <v>1</v>
      </c>
      <c r="M6" s="38">
        <v>5</v>
      </c>
      <c r="N6" s="38">
        <v>1</v>
      </c>
      <c r="O6" s="149">
        <f t="shared" si="3"/>
        <v>1</v>
      </c>
      <c r="P6" s="37">
        <v>9</v>
      </c>
      <c r="Q6" s="37">
        <v>3</v>
      </c>
      <c r="R6" s="37">
        <f t="shared" si="4"/>
        <v>0</v>
      </c>
    </row>
    <row r="7" spans="1:20" x14ac:dyDescent="0.2">
      <c r="A7" s="42" t="s">
        <v>392</v>
      </c>
      <c r="B7" s="50">
        <v>4</v>
      </c>
      <c r="C7" s="50">
        <v>5</v>
      </c>
      <c r="D7" s="37">
        <v>8</v>
      </c>
      <c r="E7" s="37">
        <v>2</v>
      </c>
      <c r="F7" s="37">
        <f t="shared" si="0"/>
        <v>1</v>
      </c>
      <c r="G7" s="38">
        <v>10</v>
      </c>
      <c r="H7" s="38">
        <v>2</v>
      </c>
      <c r="I7" s="149">
        <f t="shared" si="1"/>
        <v>0</v>
      </c>
      <c r="J7" s="37">
        <v>5</v>
      </c>
      <c r="K7" s="37">
        <v>2</v>
      </c>
      <c r="L7" s="37">
        <f t="shared" si="2"/>
        <v>3</v>
      </c>
      <c r="M7" s="38">
        <v>5</v>
      </c>
      <c r="N7" s="38">
        <v>2</v>
      </c>
      <c r="O7" s="149">
        <f t="shared" si="3"/>
        <v>4</v>
      </c>
      <c r="P7" s="37">
        <v>10</v>
      </c>
      <c r="Q7" s="37">
        <v>2</v>
      </c>
      <c r="R7" s="37">
        <f t="shared" si="4"/>
        <v>0</v>
      </c>
    </row>
    <row r="8" spans="1:20" x14ac:dyDescent="0.2">
      <c r="A8" s="42" t="s">
        <v>393</v>
      </c>
      <c r="B8" s="50">
        <v>10</v>
      </c>
      <c r="C8" s="50">
        <v>4</v>
      </c>
      <c r="D8" s="37">
        <v>6</v>
      </c>
      <c r="E8" s="37">
        <v>2</v>
      </c>
      <c r="F8" s="37">
        <f t="shared" si="0"/>
        <v>1</v>
      </c>
      <c r="G8" s="38">
        <v>6</v>
      </c>
      <c r="H8" s="38">
        <v>3</v>
      </c>
      <c r="I8" s="149">
        <f t="shared" si="1"/>
        <v>1</v>
      </c>
      <c r="J8" s="37">
        <v>5</v>
      </c>
      <c r="K8" s="37">
        <v>1</v>
      </c>
      <c r="L8" s="37">
        <f t="shared" si="2"/>
        <v>1</v>
      </c>
      <c r="M8" s="38">
        <v>5</v>
      </c>
      <c r="N8" s="38">
        <v>2</v>
      </c>
      <c r="O8" s="149">
        <f t="shared" si="3"/>
        <v>2</v>
      </c>
      <c r="P8" s="37">
        <v>10</v>
      </c>
      <c r="Q8" s="37">
        <v>2</v>
      </c>
      <c r="R8" s="37">
        <f t="shared" si="4"/>
        <v>0</v>
      </c>
    </row>
    <row r="9" spans="1:20" x14ac:dyDescent="0.2">
      <c r="A9" s="42" t="s">
        <v>394</v>
      </c>
      <c r="B9" s="50">
        <v>6</v>
      </c>
      <c r="C9" s="50">
        <v>3</v>
      </c>
      <c r="D9" s="37">
        <v>5</v>
      </c>
      <c r="E9" s="37">
        <v>2</v>
      </c>
      <c r="F9" s="37">
        <f t="shared" si="0"/>
        <v>2</v>
      </c>
      <c r="G9" s="38">
        <v>6</v>
      </c>
      <c r="H9" s="38">
        <v>2</v>
      </c>
      <c r="I9" s="149">
        <f t="shared" si="1"/>
        <v>0</v>
      </c>
      <c r="J9" s="37">
        <v>4</v>
      </c>
      <c r="K9" s="37">
        <v>2</v>
      </c>
      <c r="L9" s="37">
        <f t="shared" si="2"/>
        <v>2</v>
      </c>
      <c r="M9" s="38">
        <v>4</v>
      </c>
      <c r="N9" s="38">
        <v>2</v>
      </c>
      <c r="O9" s="149">
        <f t="shared" si="3"/>
        <v>3</v>
      </c>
      <c r="P9" s="37">
        <v>8</v>
      </c>
      <c r="Q9" s="37">
        <v>2</v>
      </c>
      <c r="R9" s="37">
        <f t="shared" si="4"/>
        <v>0</v>
      </c>
    </row>
    <row r="10" spans="1:20" x14ac:dyDescent="0.2">
      <c r="A10" s="42" t="s">
        <v>395</v>
      </c>
      <c r="B10" s="50">
        <v>14</v>
      </c>
      <c r="C10" s="50">
        <v>4</v>
      </c>
      <c r="D10" s="37">
        <v>6</v>
      </c>
      <c r="E10" s="37">
        <v>2</v>
      </c>
      <c r="F10" s="37">
        <f t="shared" si="0"/>
        <v>1</v>
      </c>
      <c r="G10" s="38">
        <v>10</v>
      </c>
      <c r="H10" s="38">
        <v>2</v>
      </c>
      <c r="I10" s="149">
        <f t="shared" si="1"/>
        <v>0</v>
      </c>
      <c r="J10" s="37">
        <v>4</v>
      </c>
      <c r="K10" s="37">
        <v>0</v>
      </c>
      <c r="L10" s="37">
        <f t="shared" si="2"/>
        <v>2</v>
      </c>
      <c r="M10" s="38">
        <v>6</v>
      </c>
      <c r="N10" s="38">
        <v>3</v>
      </c>
      <c r="O10" s="149">
        <f t="shared" si="3"/>
        <v>1</v>
      </c>
      <c r="P10" s="37">
        <v>12</v>
      </c>
      <c r="Q10" s="37">
        <v>5</v>
      </c>
      <c r="R10" s="37">
        <f t="shared" si="4"/>
        <v>0</v>
      </c>
    </row>
    <row r="11" spans="1:20" x14ac:dyDescent="0.2">
      <c r="A11" s="42" t="s">
        <v>396</v>
      </c>
      <c r="B11" s="50">
        <v>12</v>
      </c>
      <c r="C11" s="50">
        <v>4</v>
      </c>
      <c r="D11" s="37">
        <v>6</v>
      </c>
      <c r="E11" s="37">
        <v>2</v>
      </c>
      <c r="F11" s="37">
        <f t="shared" si="0"/>
        <v>1</v>
      </c>
      <c r="G11" s="38">
        <v>6</v>
      </c>
      <c r="H11" s="38">
        <v>2</v>
      </c>
      <c r="I11" s="149">
        <f t="shared" si="1"/>
        <v>1</v>
      </c>
      <c r="J11" s="37">
        <v>5</v>
      </c>
      <c r="K11" s="37">
        <v>1</v>
      </c>
      <c r="L11" s="37">
        <f t="shared" si="2"/>
        <v>1</v>
      </c>
      <c r="M11" s="38">
        <v>5</v>
      </c>
      <c r="N11" s="38">
        <v>2</v>
      </c>
      <c r="O11" s="149">
        <f t="shared" si="3"/>
        <v>2</v>
      </c>
      <c r="P11" s="37">
        <v>8</v>
      </c>
      <c r="Q11" s="37">
        <v>1</v>
      </c>
      <c r="R11" s="37">
        <f t="shared" si="4"/>
        <v>0</v>
      </c>
      <c r="S11" t="s">
        <v>888</v>
      </c>
      <c r="T11" t="s">
        <v>890</v>
      </c>
    </row>
    <row r="12" spans="1:20" x14ac:dyDescent="0.2">
      <c r="A12" s="42" t="s">
        <v>397</v>
      </c>
      <c r="B12" s="50">
        <v>2</v>
      </c>
      <c r="C12" s="50">
        <v>5</v>
      </c>
      <c r="D12" s="37">
        <v>7</v>
      </c>
      <c r="E12" s="37">
        <v>2</v>
      </c>
      <c r="F12" s="37">
        <f t="shared" si="0"/>
        <v>2</v>
      </c>
      <c r="G12" s="38">
        <v>10</v>
      </c>
      <c r="H12" s="38">
        <v>2</v>
      </c>
      <c r="I12" s="149">
        <f t="shared" si="1"/>
        <v>0</v>
      </c>
      <c r="J12" s="37">
        <v>6</v>
      </c>
      <c r="K12" s="37">
        <v>3</v>
      </c>
      <c r="L12" s="37">
        <f t="shared" si="2"/>
        <v>2</v>
      </c>
      <c r="M12" s="38">
        <v>8</v>
      </c>
      <c r="N12" s="38">
        <v>2</v>
      </c>
      <c r="O12" s="149">
        <f t="shared" si="3"/>
        <v>1</v>
      </c>
      <c r="P12" s="37">
        <v>10</v>
      </c>
      <c r="Q12" s="37">
        <v>2</v>
      </c>
      <c r="R12" s="37">
        <f t="shared" si="4"/>
        <v>0</v>
      </c>
    </row>
    <row r="13" spans="1:20" ht="13.5" thickBot="1" x14ac:dyDescent="0.25">
      <c r="A13" s="52" t="s">
        <v>398</v>
      </c>
      <c r="B13" s="53">
        <v>16</v>
      </c>
      <c r="C13" s="53">
        <v>3</v>
      </c>
      <c r="D13" s="37">
        <v>4</v>
      </c>
      <c r="E13" s="54">
        <v>2</v>
      </c>
      <c r="F13" s="37">
        <f t="shared" si="0"/>
        <v>2</v>
      </c>
      <c r="G13" s="38">
        <v>4</v>
      </c>
      <c r="H13" s="55">
        <v>3</v>
      </c>
      <c r="I13" s="149">
        <f t="shared" si="1"/>
        <v>2</v>
      </c>
      <c r="J13" s="37">
        <v>4</v>
      </c>
      <c r="K13" s="54">
        <v>2</v>
      </c>
      <c r="L13" s="37">
        <f t="shared" si="2"/>
        <v>1</v>
      </c>
      <c r="M13" s="38">
        <v>5</v>
      </c>
      <c r="N13" s="55">
        <v>2</v>
      </c>
      <c r="O13" s="149">
        <f t="shared" si="3"/>
        <v>1</v>
      </c>
      <c r="P13" s="37">
        <v>5</v>
      </c>
      <c r="Q13" s="54">
        <v>2</v>
      </c>
      <c r="R13" s="37">
        <f t="shared" si="4"/>
        <v>2</v>
      </c>
    </row>
    <row r="14" spans="1:20" ht="13.5" thickBot="1" x14ac:dyDescent="0.25">
      <c r="A14" s="61" t="s">
        <v>412</v>
      </c>
      <c r="B14" s="62"/>
      <c r="C14" s="74">
        <f t="shared" ref="C14:L14" si="5">SUM(C5:C13)</f>
        <v>35</v>
      </c>
      <c r="D14" s="63">
        <f t="shared" si="5"/>
        <v>50</v>
      </c>
      <c r="E14" s="63">
        <f t="shared" si="5"/>
        <v>17</v>
      </c>
      <c r="F14" s="63">
        <f t="shared" si="5"/>
        <v>15</v>
      </c>
      <c r="G14" s="64">
        <f t="shared" si="5"/>
        <v>60</v>
      </c>
      <c r="H14" s="64">
        <f t="shared" si="5"/>
        <v>20</v>
      </c>
      <c r="I14" s="215">
        <f t="shared" si="5"/>
        <v>9</v>
      </c>
      <c r="J14" s="63">
        <f t="shared" si="5"/>
        <v>41</v>
      </c>
      <c r="K14" s="63">
        <f t="shared" si="5"/>
        <v>15</v>
      </c>
      <c r="L14" s="88">
        <f t="shared" si="5"/>
        <v>15</v>
      </c>
      <c r="M14" s="64">
        <f t="shared" ref="M14:R14" si="6">SUM(M5:M13)</f>
        <v>48</v>
      </c>
      <c r="N14" s="64">
        <f t="shared" si="6"/>
        <v>19</v>
      </c>
      <c r="O14" s="89">
        <f t="shared" si="6"/>
        <v>18</v>
      </c>
      <c r="P14" s="63">
        <f t="shared" si="6"/>
        <v>78</v>
      </c>
      <c r="Q14" s="63">
        <f t="shared" si="6"/>
        <v>21</v>
      </c>
      <c r="R14" s="88">
        <f t="shared" si="6"/>
        <v>4</v>
      </c>
    </row>
    <row r="15" spans="1:20" x14ac:dyDescent="0.2">
      <c r="A15" s="57" t="s">
        <v>399</v>
      </c>
      <c r="B15" s="58">
        <v>13</v>
      </c>
      <c r="C15" s="58">
        <v>5</v>
      </c>
      <c r="D15" s="37">
        <v>6</v>
      </c>
      <c r="E15" s="39">
        <v>2</v>
      </c>
      <c r="F15" s="37">
        <f t="shared" si="0"/>
        <v>2</v>
      </c>
      <c r="G15" s="38">
        <v>7</v>
      </c>
      <c r="H15" s="59">
        <v>1</v>
      </c>
      <c r="I15" s="149">
        <f t="shared" ref="I15:I23" si="7">IF(($C15+INT(G$3/18)+IF(((G$3-INT(G$3/18)*18)-$B15)&gt;=0,1,0)-G15+2)&lt;0, 0, $C15+INT(G$3/18)+IF(((G$3-INT(G$3/18)*18)-$B15)&gt;=0,1,0)-G15+2)</f>
        <v>1</v>
      </c>
      <c r="J15" s="37">
        <v>4</v>
      </c>
      <c r="K15" s="39">
        <v>1</v>
      </c>
      <c r="L15" s="37">
        <f t="shared" ref="L15:L23" si="8">IF(($C15+INT(J$3/18)+IF(((J$3-INT(J$3/18)*18)-$B15)&gt;=0,1,0)-J15+2)&lt;0, 0, $C15+INT(J$3/18)+IF(((J$3-INT(J$3/18)*18)-$B15)&gt;=0,1,0)-J15+2)</f>
        <v>3</v>
      </c>
      <c r="M15" s="38">
        <v>7</v>
      </c>
      <c r="N15" s="59">
        <v>2</v>
      </c>
      <c r="O15" s="149">
        <f t="shared" ref="O15:O23" si="9">IF(($C15+INT(M$3/18)+IF(((M$3-INT(M$3/18)*18)-$B15)&gt;=0,1,0)-M15+2)&lt;0, 0, $C15+INT(M$3/18)+IF(((M$3-INT(M$3/18)*18)-$B15)&gt;=0,1,0)-M15+2)</f>
        <v>1</v>
      </c>
      <c r="P15" s="37">
        <v>7</v>
      </c>
      <c r="Q15" s="39">
        <v>2</v>
      </c>
      <c r="R15" s="37">
        <f t="shared" ref="R15:R23" si="10">IF(($C15+INT(P$3/18)+IF(((P$3-INT(P$3/18)*18)-$B15)&gt;=0,1,0)-P15+2)&lt;0, 0, $C15+INT(P$3/18)+IF(((P$3-INT(P$3/18)*18)-$B15)&gt;=0,1,0)-P15+2)</f>
        <v>2</v>
      </c>
    </row>
    <row r="16" spans="1:20" x14ac:dyDescent="0.2">
      <c r="A16" s="42" t="s">
        <v>400</v>
      </c>
      <c r="B16" s="50">
        <v>1</v>
      </c>
      <c r="C16" s="50">
        <v>4</v>
      </c>
      <c r="D16" s="37">
        <v>9</v>
      </c>
      <c r="E16" s="37">
        <v>2</v>
      </c>
      <c r="F16" s="37">
        <f t="shared" si="0"/>
        <v>0</v>
      </c>
      <c r="G16" s="38">
        <v>7</v>
      </c>
      <c r="H16" s="38">
        <v>2</v>
      </c>
      <c r="I16" s="149">
        <f t="shared" si="7"/>
        <v>1</v>
      </c>
      <c r="J16" s="37">
        <v>5</v>
      </c>
      <c r="K16" s="37">
        <v>1</v>
      </c>
      <c r="L16" s="37">
        <f t="shared" si="8"/>
        <v>2</v>
      </c>
      <c r="M16" s="38">
        <v>7</v>
      </c>
      <c r="N16" s="38">
        <v>2</v>
      </c>
      <c r="O16" s="149">
        <f t="shared" si="9"/>
        <v>1</v>
      </c>
      <c r="P16" s="37">
        <v>6</v>
      </c>
      <c r="Q16" s="37">
        <v>2</v>
      </c>
      <c r="R16" s="37">
        <f t="shared" si="10"/>
        <v>3</v>
      </c>
    </row>
    <row r="17" spans="1:19" x14ac:dyDescent="0.2">
      <c r="A17" s="42" t="s">
        <v>401</v>
      </c>
      <c r="B17" s="50">
        <v>17</v>
      </c>
      <c r="C17" s="50">
        <v>3</v>
      </c>
      <c r="D17" s="37">
        <v>4</v>
      </c>
      <c r="E17" s="37">
        <v>3</v>
      </c>
      <c r="F17" s="37">
        <f t="shared" si="0"/>
        <v>2</v>
      </c>
      <c r="G17" s="38">
        <v>4</v>
      </c>
      <c r="H17" s="38">
        <v>1</v>
      </c>
      <c r="I17" s="149">
        <f t="shared" si="7"/>
        <v>2</v>
      </c>
      <c r="J17" s="37">
        <v>4</v>
      </c>
      <c r="K17" s="37">
        <v>2</v>
      </c>
      <c r="L17" s="37">
        <f t="shared" si="8"/>
        <v>1</v>
      </c>
      <c r="M17" s="38">
        <v>6</v>
      </c>
      <c r="N17" s="38">
        <v>2</v>
      </c>
      <c r="O17" s="149">
        <f t="shared" si="9"/>
        <v>0</v>
      </c>
      <c r="P17" s="37">
        <v>4</v>
      </c>
      <c r="Q17" s="37">
        <v>2</v>
      </c>
      <c r="R17" s="37">
        <f t="shared" si="10"/>
        <v>3</v>
      </c>
    </row>
    <row r="18" spans="1:19" x14ac:dyDescent="0.2">
      <c r="A18" s="42" t="s">
        <v>402</v>
      </c>
      <c r="B18" s="50">
        <v>5</v>
      </c>
      <c r="C18" s="50">
        <v>4</v>
      </c>
      <c r="D18" s="37">
        <v>10</v>
      </c>
      <c r="E18" s="37">
        <v>2</v>
      </c>
      <c r="F18" s="37">
        <f t="shared" si="0"/>
        <v>0</v>
      </c>
      <c r="G18" s="38">
        <v>7</v>
      </c>
      <c r="H18" s="38">
        <v>2</v>
      </c>
      <c r="I18" s="149">
        <f t="shared" si="7"/>
        <v>1</v>
      </c>
      <c r="J18" s="37">
        <v>5</v>
      </c>
      <c r="K18" s="37">
        <v>2</v>
      </c>
      <c r="L18" s="37">
        <f t="shared" si="8"/>
        <v>2</v>
      </c>
      <c r="M18" s="38">
        <v>6</v>
      </c>
      <c r="N18" s="38">
        <v>2</v>
      </c>
      <c r="O18" s="149">
        <f t="shared" si="9"/>
        <v>2</v>
      </c>
      <c r="P18" s="37">
        <v>8</v>
      </c>
      <c r="Q18" s="37">
        <v>2</v>
      </c>
      <c r="R18" s="37">
        <f t="shared" si="10"/>
        <v>1</v>
      </c>
    </row>
    <row r="19" spans="1:19" x14ac:dyDescent="0.2">
      <c r="A19" s="42" t="s">
        <v>403</v>
      </c>
      <c r="B19" s="50">
        <v>15</v>
      </c>
      <c r="C19" s="50">
        <v>4</v>
      </c>
      <c r="D19" s="37">
        <v>10</v>
      </c>
      <c r="E19" s="37">
        <v>2</v>
      </c>
      <c r="F19" s="37">
        <f t="shared" si="0"/>
        <v>0</v>
      </c>
      <c r="G19" s="38">
        <v>7</v>
      </c>
      <c r="H19" s="38">
        <v>2</v>
      </c>
      <c r="I19" s="149">
        <f t="shared" si="7"/>
        <v>0</v>
      </c>
      <c r="J19" s="37">
        <v>4</v>
      </c>
      <c r="K19" s="37">
        <v>2</v>
      </c>
      <c r="L19" s="37">
        <f t="shared" si="8"/>
        <v>2</v>
      </c>
      <c r="M19" s="38">
        <v>10</v>
      </c>
      <c r="N19" s="38">
        <v>2</v>
      </c>
      <c r="O19" s="149">
        <f t="shared" si="9"/>
        <v>0</v>
      </c>
      <c r="P19" s="37">
        <v>9</v>
      </c>
      <c r="Q19" s="37">
        <v>2</v>
      </c>
      <c r="R19" s="37">
        <f t="shared" si="10"/>
        <v>0</v>
      </c>
    </row>
    <row r="20" spans="1:19" x14ac:dyDescent="0.2">
      <c r="A20" s="42" t="s">
        <v>404</v>
      </c>
      <c r="B20" s="50">
        <v>11</v>
      </c>
      <c r="C20" s="50">
        <v>4</v>
      </c>
      <c r="D20" s="37">
        <v>8</v>
      </c>
      <c r="E20" s="37">
        <v>3</v>
      </c>
      <c r="F20" s="37">
        <f t="shared" si="0"/>
        <v>0</v>
      </c>
      <c r="G20" s="38">
        <v>8</v>
      </c>
      <c r="H20" s="38">
        <v>2</v>
      </c>
      <c r="I20" s="149">
        <f t="shared" si="7"/>
        <v>0</v>
      </c>
      <c r="J20" s="37">
        <v>5</v>
      </c>
      <c r="K20" s="37">
        <v>2</v>
      </c>
      <c r="L20" s="37">
        <f t="shared" si="8"/>
        <v>1</v>
      </c>
      <c r="M20" s="38">
        <v>6</v>
      </c>
      <c r="N20" s="38">
        <v>2</v>
      </c>
      <c r="O20" s="149">
        <f t="shared" si="9"/>
        <v>1</v>
      </c>
      <c r="P20" s="37">
        <v>8</v>
      </c>
      <c r="Q20" s="37">
        <v>1</v>
      </c>
      <c r="R20" s="37">
        <f t="shared" si="10"/>
        <v>0</v>
      </c>
    </row>
    <row r="21" spans="1:19" x14ac:dyDescent="0.2">
      <c r="A21" s="42" t="s">
        <v>405</v>
      </c>
      <c r="B21" s="50">
        <v>3</v>
      </c>
      <c r="C21" s="50">
        <v>5</v>
      </c>
      <c r="D21" s="37">
        <v>8</v>
      </c>
      <c r="E21" s="37">
        <v>3</v>
      </c>
      <c r="F21" s="37">
        <f t="shared" si="0"/>
        <v>1</v>
      </c>
      <c r="G21" s="38">
        <v>7</v>
      </c>
      <c r="H21" s="38">
        <v>2</v>
      </c>
      <c r="I21" s="149">
        <f t="shared" si="7"/>
        <v>2</v>
      </c>
      <c r="J21" s="37">
        <v>8</v>
      </c>
      <c r="K21" s="37">
        <v>2</v>
      </c>
      <c r="L21" s="37">
        <f t="shared" si="8"/>
        <v>0</v>
      </c>
      <c r="M21" s="38">
        <v>10</v>
      </c>
      <c r="N21" s="38">
        <v>2</v>
      </c>
      <c r="O21" s="149">
        <f t="shared" si="9"/>
        <v>0</v>
      </c>
      <c r="P21" s="37">
        <v>12</v>
      </c>
      <c r="Q21" s="37">
        <v>2</v>
      </c>
      <c r="R21" s="37">
        <f t="shared" si="10"/>
        <v>0</v>
      </c>
      <c r="S21" t="s">
        <v>472</v>
      </c>
    </row>
    <row r="22" spans="1:19" x14ac:dyDescent="0.2">
      <c r="A22" s="42" t="s">
        <v>406</v>
      </c>
      <c r="B22" s="50">
        <v>9</v>
      </c>
      <c r="C22" s="50">
        <v>4</v>
      </c>
      <c r="D22" s="37">
        <v>10</v>
      </c>
      <c r="E22" s="37">
        <v>2</v>
      </c>
      <c r="F22" s="37">
        <f t="shared" si="0"/>
        <v>0</v>
      </c>
      <c r="G22" s="38">
        <v>6</v>
      </c>
      <c r="H22" s="38">
        <v>2</v>
      </c>
      <c r="I22" s="149">
        <f t="shared" si="7"/>
        <v>1</v>
      </c>
      <c r="J22" s="37">
        <v>5</v>
      </c>
      <c r="K22" s="37">
        <v>2</v>
      </c>
      <c r="L22" s="37">
        <f t="shared" si="8"/>
        <v>1</v>
      </c>
      <c r="M22" s="38">
        <v>7</v>
      </c>
      <c r="N22" s="38">
        <v>2</v>
      </c>
      <c r="O22" s="149">
        <f t="shared" si="9"/>
        <v>1</v>
      </c>
      <c r="P22" s="37">
        <v>10</v>
      </c>
      <c r="Q22" s="37">
        <v>2</v>
      </c>
      <c r="R22" s="37">
        <f t="shared" si="10"/>
        <v>0</v>
      </c>
    </row>
    <row r="23" spans="1:19" ht="13.5" thickBot="1" x14ac:dyDescent="0.25">
      <c r="A23" s="45" t="s">
        <v>407</v>
      </c>
      <c r="B23" s="51">
        <v>7</v>
      </c>
      <c r="C23" s="51">
        <v>4</v>
      </c>
      <c r="D23" s="37">
        <v>5</v>
      </c>
      <c r="E23" s="46">
        <v>2</v>
      </c>
      <c r="F23" s="37">
        <f t="shared" si="0"/>
        <v>3</v>
      </c>
      <c r="G23" s="38">
        <v>7</v>
      </c>
      <c r="H23" s="47">
        <v>2</v>
      </c>
      <c r="I23" s="149">
        <f t="shared" si="7"/>
        <v>0</v>
      </c>
      <c r="J23" s="37">
        <v>5</v>
      </c>
      <c r="K23" s="46">
        <v>1</v>
      </c>
      <c r="L23" s="37">
        <f t="shared" si="8"/>
        <v>1</v>
      </c>
      <c r="M23" s="38">
        <v>6</v>
      </c>
      <c r="N23" s="47">
        <v>1</v>
      </c>
      <c r="O23" s="149">
        <f t="shared" si="9"/>
        <v>2</v>
      </c>
      <c r="P23" s="37">
        <v>10</v>
      </c>
      <c r="Q23" s="46">
        <v>2</v>
      </c>
      <c r="R23" s="37">
        <f t="shared" si="10"/>
        <v>0</v>
      </c>
      <c r="S23" t="s">
        <v>888</v>
      </c>
    </row>
    <row r="24" spans="1:19" ht="13.5" thickBot="1" x14ac:dyDescent="0.25">
      <c r="A24" s="66" t="s">
        <v>413</v>
      </c>
      <c r="B24" s="63"/>
      <c r="C24" s="63">
        <f t="shared" ref="C24:L24" si="11">SUM(C15:C23)</f>
        <v>37</v>
      </c>
      <c r="D24" s="63">
        <f t="shared" si="11"/>
        <v>70</v>
      </c>
      <c r="E24" s="63">
        <f t="shared" si="11"/>
        <v>21</v>
      </c>
      <c r="F24" s="63">
        <f t="shared" si="11"/>
        <v>8</v>
      </c>
      <c r="G24" s="64">
        <f t="shared" si="11"/>
        <v>60</v>
      </c>
      <c r="H24" s="64">
        <f t="shared" si="11"/>
        <v>16</v>
      </c>
      <c r="I24" s="74">
        <f t="shared" si="11"/>
        <v>8</v>
      </c>
      <c r="J24" s="63">
        <f t="shared" si="11"/>
        <v>45</v>
      </c>
      <c r="K24" s="63">
        <f t="shared" si="11"/>
        <v>15</v>
      </c>
      <c r="L24" s="63">
        <f t="shared" si="11"/>
        <v>13</v>
      </c>
      <c r="M24" s="64">
        <f t="shared" ref="M24:R24" si="12">SUM(M15:M23)</f>
        <v>65</v>
      </c>
      <c r="N24" s="64">
        <f t="shared" si="12"/>
        <v>17</v>
      </c>
      <c r="O24" s="64">
        <f t="shared" si="12"/>
        <v>8</v>
      </c>
      <c r="P24" s="63">
        <f t="shared" si="12"/>
        <v>74</v>
      </c>
      <c r="Q24" s="63">
        <f t="shared" si="12"/>
        <v>17</v>
      </c>
      <c r="R24" s="63">
        <f t="shared" si="12"/>
        <v>9</v>
      </c>
    </row>
    <row r="25" spans="1:19" ht="13.5" thickBot="1" x14ac:dyDescent="0.25">
      <c r="A25" s="70" t="s">
        <v>414</v>
      </c>
      <c r="B25" s="71"/>
      <c r="C25" s="71">
        <f t="shared" ref="C25:L25" si="13">C24+C14</f>
        <v>72</v>
      </c>
      <c r="D25" s="71">
        <f t="shared" si="13"/>
        <v>120</v>
      </c>
      <c r="E25" s="71">
        <f t="shared" si="13"/>
        <v>38</v>
      </c>
      <c r="F25" s="71">
        <f t="shared" si="13"/>
        <v>23</v>
      </c>
      <c r="G25" s="72">
        <f t="shared" si="13"/>
        <v>120</v>
      </c>
      <c r="H25" s="72">
        <f t="shared" si="13"/>
        <v>36</v>
      </c>
      <c r="I25" s="216">
        <f t="shared" si="13"/>
        <v>17</v>
      </c>
      <c r="J25" s="71">
        <f t="shared" si="13"/>
        <v>86</v>
      </c>
      <c r="K25" s="71">
        <f t="shared" si="13"/>
        <v>30</v>
      </c>
      <c r="L25" s="71">
        <f t="shared" si="13"/>
        <v>28</v>
      </c>
      <c r="M25" s="72">
        <f t="shared" ref="M25:R25" si="14">M24+M14</f>
        <v>113</v>
      </c>
      <c r="N25" s="72">
        <f t="shared" si="14"/>
        <v>36</v>
      </c>
      <c r="O25" s="72">
        <f t="shared" si="14"/>
        <v>26</v>
      </c>
      <c r="P25" s="71">
        <f t="shared" si="14"/>
        <v>152</v>
      </c>
      <c r="Q25" s="71">
        <f t="shared" si="14"/>
        <v>38</v>
      </c>
      <c r="R25" s="71">
        <f t="shared" si="14"/>
        <v>13</v>
      </c>
    </row>
    <row r="27" spans="1:19" x14ac:dyDescent="0.2">
      <c r="A27" s="30" t="s">
        <v>870</v>
      </c>
      <c r="B27" s="30"/>
      <c r="C27" s="30"/>
      <c r="D27" s="30"/>
      <c r="E27" s="30"/>
      <c r="F27" s="30"/>
      <c r="G27" s="30"/>
      <c r="H27" s="30"/>
      <c r="I27" s="30"/>
      <c r="J27" s="30"/>
      <c r="K27" s="30"/>
      <c r="L27" s="30"/>
    </row>
    <row r="28" spans="1:19" x14ac:dyDescent="0.2">
      <c r="A28" s="30"/>
      <c r="B28" s="30"/>
      <c r="C28" s="30"/>
      <c r="D28" s="30"/>
      <c r="E28" s="30"/>
      <c r="F28" s="30"/>
      <c r="G28" s="30"/>
      <c r="H28" s="30"/>
      <c r="I28" s="30"/>
      <c r="J28" s="30"/>
      <c r="K28" s="30"/>
      <c r="L28" s="30"/>
    </row>
    <row r="29" spans="1:19" x14ac:dyDescent="0.2">
      <c r="A29" s="92"/>
      <c r="B29" s="30" t="s">
        <v>450</v>
      </c>
      <c r="C29" s="30"/>
      <c r="D29" s="30"/>
      <c r="E29" s="30"/>
      <c r="F29" s="30"/>
      <c r="G29" s="30"/>
      <c r="H29" s="30"/>
      <c r="I29" s="30"/>
      <c r="J29" s="30"/>
      <c r="K29" s="30"/>
      <c r="L29" s="30"/>
    </row>
    <row r="30" spans="1:19" x14ac:dyDescent="0.2">
      <c r="A30" s="97"/>
      <c r="B30" s="30" t="s">
        <v>603</v>
      </c>
      <c r="C30" s="30"/>
      <c r="D30" s="30"/>
      <c r="E30" s="30"/>
      <c r="F30" s="30"/>
      <c r="G30" s="30"/>
      <c r="H30" s="30"/>
      <c r="I30" s="30"/>
      <c r="J30" s="30"/>
      <c r="K30" s="30"/>
      <c r="L30" s="30"/>
    </row>
  </sheetData>
  <mergeCells count="10">
    <mergeCell ref="P2:R2"/>
    <mergeCell ref="P3:R3"/>
    <mergeCell ref="D2:F2"/>
    <mergeCell ref="G2:I2"/>
    <mergeCell ref="J2:L2"/>
    <mergeCell ref="M2:O2"/>
    <mergeCell ref="D3:F3"/>
    <mergeCell ref="G3:I3"/>
    <mergeCell ref="J3:L3"/>
    <mergeCell ref="M3:O3"/>
  </mergeCells>
  <phoneticPr fontId="8" type="noConversion"/>
  <conditionalFormatting sqref="G5:G13 G15:G23 D5:D13 D15:D23 J5:J13 J15:J23 M5:M13 M15:M23">
    <cfRule type="cellIs" dxfId="95" priority="3" stopIfTrue="1" operator="equal">
      <formula>$C5</formula>
    </cfRule>
    <cfRule type="cellIs" dxfId="94" priority="4" stopIfTrue="1" operator="equal">
      <formula>$C5-1</formula>
    </cfRule>
  </conditionalFormatting>
  <conditionalFormatting sqref="P5:P13 P15:P23">
    <cfRule type="cellIs" dxfId="93" priority="1" stopIfTrue="1" operator="equal">
      <formula>$C5</formula>
    </cfRule>
    <cfRule type="cellIs" dxfId="92"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H49"/>
  <sheetViews>
    <sheetView topLeftCell="A10" workbookViewId="0">
      <selection activeCell="A19" sqref="A19"/>
    </sheetView>
  </sheetViews>
  <sheetFormatPr defaultColWidth="8.85546875" defaultRowHeight="12.75" x14ac:dyDescent="0.2"/>
  <cols>
    <col min="2" max="2" width="26.85546875" customWidth="1"/>
    <col min="3" max="3" width="31.5703125" customWidth="1"/>
    <col min="4" max="4" width="15.5703125" customWidth="1"/>
    <col min="5" max="5" width="28.42578125" customWidth="1"/>
    <col min="7" max="7" width="21" customWidth="1"/>
    <col min="8" max="8" width="10.140625" customWidth="1"/>
    <col min="9" max="9" width="10.5703125" customWidth="1"/>
    <col min="10" max="10" width="16.42578125" customWidth="1"/>
  </cols>
  <sheetData>
    <row r="1" spans="1:8" x14ac:dyDescent="0.2">
      <c r="A1" s="19" t="s">
        <v>821</v>
      </c>
      <c r="B1" s="20"/>
      <c r="C1" s="20"/>
      <c r="D1" s="20"/>
      <c r="E1" s="20"/>
    </row>
    <row r="2" spans="1:8" x14ac:dyDescent="0.2">
      <c r="C2" s="21" t="s">
        <v>720</v>
      </c>
      <c r="D2" s="21" t="s">
        <v>511</v>
      </c>
      <c r="E2" s="21" t="s">
        <v>721</v>
      </c>
    </row>
    <row r="3" spans="1:8" hidden="1" x14ac:dyDescent="0.2">
      <c r="A3" s="102" t="s">
        <v>665</v>
      </c>
      <c r="B3" s="102" t="s">
        <v>667</v>
      </c>
      <c r="C3" s="189">
        <v>6.1</v>
      </c>
      <c r="D3" s="187" t="s">
        <v>666</v>
      </c>
      <c r="E3" s="102" t="s">
        <v>647</v>
      </c>
    </row>
    <row r="4" spans="1:8" x14ac:dyDescent="0.2">
      <c r="A4" t="s">
        <v>615</v>
      </c>
      <c r="B4" t="s">
        <v>469</v>
      </c>
      <c r="C4" s="101">
        <v>5.9</v>
      </c>
      <c r="D4" s="21" t="s">
        <v>817</v>
      </c>
      <c r="E4" t="s">
        <v>818</v>
      </c>
    </row>
    <row r="5" spans="1:8" x14ac:dyDescent="0.2">
      <c r="A5" t="s">
        <v>474</v>
      </c>
      <c r="B5" t="s">
        <v>475</v>
      </c>
      <c r="C5" s="101">
        <v>13.2</v>
      </c>
      <c r="D5" s="21" t="s">
        <v>722</v>
      </c>
      <c r="E5" t="s">
        <v>601</v>
      </c>
    </row>
    <row r="6" spans="1:8" x14ac:dyDescent="0.2">
      <c r="A6" t="s">
        <v>470</v>
      </c>
      <c r="B6" t="s">
        <v>340</v>
      </c>
      <c r="C6" s="101">
        <v>20.100000000000001</v>
      </c>
      <c r="D6" s="21" t="s">
        <v>513</v>
      </c>
      <c r="E6" t="s">
        <v>487</v>
      </c>
    </row>
    <row r="7" spans="1:8" x14ac:dyDescent="0.2">
      <c r="A7" t="s">
        <v>473</v>
      </c>
      <c r="B7" t="s">
        <v>352</v>
      </c>
      <c r="C7" s="101">
        <v>22.4</v>
      </c>
      <c r="D7" s="21" t="s">
        <v>594</v>
      </c>
      <c r="E7" t="s">
        <v>567</v>
      </c>
    </row>
    <row r="8" spans="1:8" x14ac:dyDescent="0.2">
      <c r="A8" t="s">
        <v>471</v>
      </c>
      <c r="B8" t="s">
        <v>472</v>
      </c>
      <c r="C8" s="101">
        <v>23.6</v>
      </c>
      <c r="D8" s="21" t="s">
        <v>593</v>
      </c>
      <c r="E8" t="s">
        <v>567</v>
      </c>
    </row>
    <row r="9" spans="1:8" x14ac:dyDescent="0.2">
      <c r="C9" s="101"/>
    </row>
    <row r="10" spans="1:8" x14ac:dyDescent="0.2">
      <c r="A10" s="19" t="s">
        <v>828</v>
      </c>
      <c r="B10" s="20"/>
      <c r="C10" s="20"/>
      <c r="D10" s="20"/>
      <c r="E10" s="20"/>
    </row>
    <row r="12" spans="1:8" x14ac:dyDescent="0.2">
      <c r="A12" s="3" t="s">
        <v>478</v>
      </c>
      <c r="B12" s="1"/>
      <c r="C12" s="1"/>
      <c r="D12" s="1"/>
      <c r="E12" s="1"/>
    </row>
    <row r="13" spans="1:8" x14ac:dyDescent="0.2">
      <c r="C13" t="s">
        <v>479</v>
      </c>
      <c r="D13" t="s">
        <v>481</v>
      </c>
      <c r="E13" t="s">
        <v>483</v>
      </c>
    </row>
    <row r="14" spans="1:8" x14ac:dyDescent="0.2">
      <c r="A14" s="187">
        <v>1</v>
      </c>
      <c r="B14" s="102" t="s">
        <v>841</v>
      </c>
      <c r="C14" s="102" t="s">
        <v>908</v>
      </c>
      <c r="D14" s="102" t="s">
        <v>352</v>
      </c>
      <c r="E14" s="102" t="s">
        <v>819</v>
      </c>
    </row>
    <row r="15" spans="1:8" x14ac:dyDescent="0.2">
      <c r="A15" s="187">
        <v>2</v>
      </c>
      <c r="B15" s="102" t="s">
        <v>814</v>
      </c>
      <c r="C15" s="213" t="s">
        <v>907</v>
      </c>
      <c r="D15" s="102" t="s">
        <v>340</v>
      </c>
      <c r="E15" s="102" t="s">
        <v>829</v>
      </c>
      <c r="F15" s="151"/>
      <c r="G15" s="2"/>
      <c r="H15" s="103"/>
    </row>
    <row r="16" spans="1:8" x14ac:dyDescent="0.2">
      <c r="A16" s="187">
        <v>3</v>
      </c>
      <c r="B16" s="102" t="s">
        <v>831</v>
      </c>
      <c r="C16" s="102" t="s">
        <v>905</v>
      </c>
      <c r="D16" s="102" t="s">
        <v>469</v>
      </c>
      <c r="E16" s="102" t="s">
        <v>832</v>
      </c>
    </row>
    <row r="17" spans="1:7" x14ac:dyDescent="0.2">
      <c r="A17" s="187">
        <v>4</v>
      </c>
      <c r="B17" s="102" t="s">
        <v>716</v>
      </c>
      <c r="C17" s="102" t="s">
        <v>906</v>
      </c>
      <c r="D17" s="102" t="s">
        <v>472</v>
      </c>
      <c r="E17" s="102" t="s">
        <v>846</v>
      </c>
    </row>
    <row r="18" spans="1:7" x14ac:dyDescent="0.2">
      <c r="A18" s="187">
        <v>5</v>
      </c>
      <c r="B18" s="102" t="s">
        <v>840</v>
      </c>
      <c r="C18" s="213" t="s">
        <v>839</v>
      </c>
      <c r="D18" s="102" t="s">
        <v>475</v>
      </c>
      <c r="E18" s="102"/>
    </row>
    <row r="19" spans="1:7" x14ac:dyDescent="0.2">
      <c r="D19" s="102"/>
      <c r="E19" s="102"/>
    </row>
    <row r="20" spans="1:7" x14ac:dyDescent="0.2">
      <c r="A20" s="3" t="s">
        <v>482</v>
      </c>
      <c r="B20" s="1"/>
      <c r="C20" s="1"/>
      <c r="D20" s="1"/>
      <c r="E20" s="1"/>
    </row>
    <row r="22" spans="1:7" x14ac:dyDescent="0.2">
      <c r="A22" s="21">
        <v>1</v>
      </c>
      <c r="B22" s="152" t="s">
        <v>815</v>
      </c>
      <c r="C22" s="153" t="s">
        <v>816</v>
      </c>
      <c r="D22" s="152" t="s">
        <v>469</v>
      </c>
      <c r="E22" s="152" t="s">
        <v>820</v>
      </c>
    </row>
    <row r="25" spans="1:7" x14ac:dyDescent="0.2">
      <c r="A25" s="19" t="s">
        <v>356</v>
      </c>
      <c r="B25" s="20"/>
      <c r="C25" s="20"/>
      <c r="D25" s="20"/>
      <c r="E25" s="20"/>
    </row>
    <row r="27" spans="1:7" x14ac:dyDescent="0.2">
      <c r="A27" s="4">
        <v>1</v>
      </c>
      <c r="B27" s="1" t="s">
        <v>357</v>
      </c>
      <c r="C27" s="1"/>
      <c r="D27" s="1"/>
      <c r="E27" s="1"/>
    </row>
    <row r="28" spans="1:7" x14ac:dyDescent="0.2">
      <c r="A28" s="21">
        <v>2</v>
      </c>
      <c r="B28" t="s">
        <v>358</v>
      </c>
    </row>
    <row r="29" spans="1:7" x14ac:dyDescent="0.2">
      <c r="A29" s="4">
        <v>3</v>
      </c>
      <c r="B29" s="1" t="s">
        <v>359</v>
      </c>
      <c r="C29" s="1"/>
      <c r="D29" s="1"/>
      <c r="E29" s="1"/>
    </row>
    <row r="30" spans="1:7" x14ac:dyDescent="0.2">
      <c r="A30" s="21">
        <v>4</v>
      </c>
      <c r="B30" t="s">
        <v>360</v>
      </c>
    </row>
    <row r="31" spans="1:7" x14ac:dyDescent="0.2">
      <c r="A31" s="4">
        <v>5</v>
      </c>
      <c r="B31" s="1" t="s">
        <v>386</v>
      </c>
      <c r="C31" s="1"/>
      <c r="D31" s="1"/>
      <c r="E31" s="1"/>
    </row>
    <row r="32" spans="1:7" x14ac:dyDescent="0.2">
      <c r="A32" s="21">
        <v>6</v>
      </c>
      <c r="B32" t="s">
        <v>510</v>
      </c>
      <c r="G32" t="s">
        <v>801</v>
      </c>
    </row>
    <row r="33" spans="1:5" x14ac:dyDescent="0.2">
      <c r="A33" s="4">
        <v>7</v>
      </c>
      <c r="B33" s="1" t="s">
        <v>547</v>
      </c>
      <c r="C33" s="1"/>
      <c r="D33" s="1"/>
      <c r="E33" s="1"/>
    </row>
    <row r="34" spans="1:5" x14ac:dyDescent="0.2">
      <c r="A34" s="21">
        <v>8</v>
      </c>
      <c r="B34" s="102" t="s">
        <v>913</v>
      </c>
    </row>
    <row r="35" spans="1:5" x14ac:dyDescent="0.2">
      <c r="A35" s="4">
        <v>9</v>
      </c>
      <c r="B35" s="1" t="s">
        <v>811</v>
      </c>
      <c r="C35" s="1"/>
      <c r="D35" s="1"/>
      <c r="E35" s="1"/>
    </row>
    <row r="36" spans="1:5" x14ac:dyDescent="0.2">
      <c r="A36" s="21">
        <v>10</v>
      </c>
      <c r="B36" s="102" t="s">
        <v>900</v>
      </c>
      <c r="C36" s="103"/>
    </row>
    <row r="37" spans="1:5" x14ac:dyDescent="0.2">
      <c r="A37" s="21"/>
      <c r="C37" s="103"/>
    </row>
    <row r="38" spans="1:5" x14ac:dyDescent="0.2">
      <c r="A38" s="21"/>
      <c r="C38" s="103"/>
    </row>
    <row r="39" spans="1:5" x14ac:dyDescent="0.2">
      <c r="A39" s="21"/>
      <c r="B39" s="87" t="s">
        <v>736</v>
      </c>
      <c r="C39" s="86"/>
      <c r="D39" s="87"/>
      <c r="E39" s="87" t="s">
        <v>909</v>
      </c>
    </row>
    <row r="40" spans="1:5" x14ac:dyDescent="0.2">
      <c r="A40" s="21"/>
      <c r="B40" s="161" t="s">
        <v>737</v>
      </c>
      <c r="C40" s="103" t="s">
        <v>743</v>
      </c>
      <c r="D40" t="s">
        <v>745</v>
      </c>
    </row>
    <row r="41" spans="1:5" x14ac:dyDescent="0.2">
      <c r="A41" s="21"/>
      <c r="B41" s="161" t="s">
        <v>738</v>
      </c>
      <c r="C41" s="103" t="s">
        <v>663</v>
      </c>
      <c r="D41" t="s">
        <v>440</v>
      </c>
    </row>
    <row r="42" spans="1:5" x14ac:dyDescent="0.2">
      <c r="A42" s="21"/>
      <c r="B42" s="161" t="s">
        <v>739</v>
      </c>
      <c r="C42" s="103" t="s">
        <v>741</v>
      </c>
      <c r="D42" t="s">
        <v>616</v>
      </c>
    </row>
    <row r="43" spans="1:5" x14ac:dyDescent="0.2">
      <c r="A43" s="21"/>
      <c r="B43" s="161" t="s">
        <v>740</v>
      </c>
      <c r="C43" s="103" t="s">
        <v>663</v>
      </c>
      <c r="D43" t="s">
        <v>698</v>
      </c>
    </row>
    <row r="44" spans="1:5" x14ac:dyDescent="0.2">
      <c r="B44" s="21">
        <v>2004</v>
      </c>
      <c r="C44" t="s">
        <v>742</v>
      </c>
      <c r="D44" t="s">
        <v>424</v>
      </c>
      <c r="E44" s="102" t="s">
        <v>663</v>
      </c>
    </row>
    <row r="45" spans="1:5" x14ac:dyDescent="0.2">
      <c r="B45" s="21">
        <v>2005</v>
      </c>
      <c r="C45" t="s">
        <v>741</v>
      </c>
      <c r="D45" t="s">
        <v>616</v>
      </c>
      <c r="E45" t="s">
        <v>742</v>
      </c>
    </row>
    <row r="46" spans="1:5" x14ac:dyDescent="0.2">
      <c r="B46" s="21">
        <v>2006</v>
      </c>
      <c r="C46" t="s">
        <v>741</v>
      </c>
      <c r="D46" t="s">
        <v>747</v>
      </c>
      <c r="E46" t="s">
        <v>741</v>
      </c>
    </row>
    <row r="47" spans="1:5" x14ac:dyDescent="0.2">
      <c r="B47" s="21">
        <v>2007</v>
      </c>
      <c r="C47" s="103" t="s">
        <v>743</v>
      </c>
      <c r="D47" t="s">
        <v>746</v>
      </c>
      <c r="E47" t="s">
        <v>741</v>
      </c>
    </row>
    <row r="48" spans="1:5" x14ac:dyDescent="0.2">
      <c r="B48" s="21">
        <v>2008</v>
      </c>
      <c r="C48" t="s">
        <v>663</v>
      </c>
      <c r="D48" t="s">
        <v>857</v>
      </c>
      <c r="E48" t="s">
        <v>663</v>
      </c>
    </row>
    <row r="49" spans="2:5" x14ac:dyDescent="0.2">
      <c r="B49" s="21">
        <v>2009</v>
      </c>
      <c r="C49" t="s">
        <v>743</v>
      </c>
      <c r="D49" s="102" t="s">
        <v>910</v>
      </c>
      <c r="E49" t="s">
        <v>663</v>
      </c>
    </row>
  </sheetData>
  <phoneticPr fontId="21" type="noConversion"/>
  <pageMargins left="0.75" right="0.75" top="1" bottom="1" header="0" footer="0"/>
  <pageSetup paperSize="9" scale="62" orientation="portrait" r:id="rId1"/>
  <headerFooter alignWithMargins="0"/>
  <extLst>
    <ext xmlns:mx="http://schemas.microsoft.com/office/mac/excel/2008/main" uri="http://schemas.microsoft.com/office/mac/excel/2008/main">
      <mx:PLV Mode="0" OnePage="0" WScale="0"/>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H38"/>
  <sheetViews>
    <sheetView workbookViewId="0">
      <selection activeCell="C7" sqref="C7"/>
    </sheetView>
  </sheetViews>
  <sheetFormatPr defaultColWidth="8.85546875" defaultRowHeight="12.75" x14ac:dyDescent="0.2"/>
  <cols>
    <col min="1" max="1" width="15.42578125" customWidth="1"/>
    <col min="2" max="4" width="20.5703125" customWidth="1"/>
    <col min="5" max="5" width="24.85546875" customWidth="1"/>
    <col min="6" max="6" width="18" customWidth="1"/>
  </cols>
  <sheetData>
    <row r="1" spans="1:6" ht="13.5" thickBot="1" x14ac:dyDescent="0.25"/>
    <row r="2" spans="1:6" ht="13.5" thickBot="1" x14ac:dyDescent="0.25">
      <c r="A2" s="22" t="s">
        <v>825</v>
      </c>
      <c r="B2" s="23"/>
      <c r="C2" s="23"/>
      <c r="D2" s="24"/>
    </row>
    <row r="3" spans="1:6" x14ac:dyDescent="0.2">
      <c r="A3" s="5" t="s">
        <v>350</v>
      </c>
      <c r="B3" s="6"/>
      <c r="C3" s="6" t="s">
        <v>363</v>
      </c>
      <c r="D3" s="7" t="s">
        <v>364</v>
      </c>
    </row>
    <row r="4" spans="1:6" x14ac:dyDescent="0.2">
      <c r="A4" s="17">
        <v>1</v>
      </c>
      <c r="B4" s="185" t="s">
        <v>469</v>
      </c>
      <c r="C4" s="8">
        <v>60</v>
      </c>
      <c r="D4" s="8">
        <v>4</v>
      </c>
    </row>
    <row r="5" spans="1:6" x14ac:dyDescent="0.2">
      <c r="A5" s="17">
        <v>2</v>
      </c>
      <c r="B5" s="185" t="s">
        <v>475</v>
      </c>
      <c r="C5" s="8">
        <v>48</v>
      </c>
      <c r="D5" s="8">
        <v>4</v>
      </c>
    </row>
    <row r="6" spans="1:6" x14ac:dyDescent="0.2">
      <c r="A6" s="17">
        <v>3</v>
      </c>
      <c r="B6" s="185" t="s">
        <v>340</v>
      </c>
      <c r="C6" s="8">
        <v>45</v>
      </c>
      <c r="D6" s="8">
        <v>5</v>
      </c>
      <c r="F6" s="85"/>
    </row>
    <row r="7" spans="1:6" x14ac:dyDescent="0.2">
      <c r="A7" s="17">
        <v>4</v>
      </c>
      <c r="B7" s="185" t="s">
        <v>352</v>
      </c>
      <c r="C7" s="8">
        <v>22</v>
      </c>
      <c r="D7" s="8">
        <v>5</v>
      </c>
    </row>
    <row r="8" spans="1:6" x14ac:dyDescent="0.2">
      <c r="A8" s="17">
        <v>5</v>
      </c>
      <c r="B8" s="185" t="s">
        <v>472</v>
      </c>
      <c r="C8" s="8">
        <v>15</v>
      </c>
      <c r="D8" s="8">
        <v>4</v>
      </c>
    </row>
    <row r="11" spans="1:6" ht="13.5" thickBot="1" x14ac:dyDescent="0.25">
      <c r="A11" s="19" t="s">
        <v>467</v>
      </c>
      <c r="B11" s="20"/>
      <c r="C11" s="20"/>
      <c r="D11" s="20"/>
      <c r="E11" s="20"/>
    </row>
    <row r="12" spans="1:6" x14ac:dyDescent="0.2">
      <c r="A12" s="5" t="s">
        <v>350</v>
      </c>
      <c r="B12" s="211" t="s">
        <v>901</v>
      </c>
      <c r="C12" s="211" t="s">
        <v>902</v>
      </c>
      <c r="D12" s="211" t="s">
        <v>903</v>
      </c>
      <c r="E12" s="212" t="s">
        <v>904</v>
      </c>
    </row>
    <row r="13" spans="1:6" hidden="1" x14ac:dyDescent="0.2">
      <c r="A13" s="17">
        <v>1</v>
      </c>
      <c r="B13" s="9">
        <v>16</v>
      </c>
      <c r="C13" s="10">
        <v>22</v>
      </c>
      <c r="D13" s="10">
        <v>29</v>
      </c>
      <c r="E13" s="11">
        <v>36</v>
      </c>
    </row>
    <row r="14" spans="1:6" x14ac:dyDescent="0.2">
      <c r="A14" s="17">
        <v>1</v>
      </c>
      <c r="B14" s="12">
        <v>11</v>
      </c>
      <c r="C14" s="8">
        <v>16</v>
      </c>
      <c r="D14" s="8">
        <v>22</v>
      </c>
      <c r="E14" s="13">
        <v>29</v>
      </c>
    </row>
    <row r="15" spans="1:6" x14ac:dyDescent="0.2">
      <c r="A15" s="17">
        <v>2</v>
      </c>
      <c r="B15" s="12">
        <v>7</v>
      </c>
      <c r="C15" s="8">
        <v>11</v>
      </c>
      <c r="D15" s="8">
        <v>16</v>
      </c>
      <c r="E15" s="13">
        <v>22</v>
      </c>
    </row>
    <row r="16" spans="1:6" x14ac:dyDescent="0.2">
      <c r="A16" s="17">
        <v>3</v>
      </c>
      <c r="B16" s="12">
        <v>4</v>
      </c>
      <c r="C16" s="8">
        <v>7</v>
      </c>
      <c r="D16" s="8">
        <v>11</v>
      </c>
      <c r="E16" s="13">
        <v>16</v>
      </c>
    </row>
    <row r="17" spans="1:8" x14ac:dyDescent="0.2">
      <c r="A17" s="17">
        <v>4</v>
      </c>
      <c r="B17" s="12">
        <v>2</v>
      </c>
      <c r="C17" s="8">
        <v>4</v>
      </c>
      <c r="D17" s="8">
        <v>7</v>
      </c>
      <c r="E17" s="13">
        <v>11</v>
      </c>
    </row>
    <row r="18" spans="1:8" ht="13.5" thickBot="1" x14ac:dyDescent="0.25">
      <c r="A18" s="18">
        <v>5</v>
      </c>
      <c r="B18" s="14">
        <v>1</v>
      </c>
      <c r="C18" s="15">
        <v>2</v>
      </c>
      <c r="D18" s="15">
        <v>4</v>
      </c>
      <c r="E18" s="16">
        <v>7</v>
      </c>
    </row>
    <row r="20" spans="1:8" x14ac:dyDescent="0.2">
      <c r="A20" t="s">
        <v>477</v>
      </c>
    </row>
    <row r="21" spans="1:8" x14ac:dyDescent="0.2">
      <c r="A21" t="s">
        <v>349</v>
      </c>
    </row>
    <row r="24" spans="1:8" x14ac:dyDescent="0.2">
      <c r="A24" s="3" t="s">
        <v>503</v>
      </c>
      <c r="B24" s="3" t="s">
        <v>802</v>
      </c>
      <c r="G24" s="102"/>
      <c r="H24" s="102"/>
    </row>
    <row r="25" spans="1:8" x14ac:dyDescent="0.2">
      <c r="B25" t="s">
        <v>352</v>
      </c>
      <c r="C25">
        <v>1</v>
      </c>
      <c r="D25" t="s">
        <v>838</v>
      </c>
    </row>
    <row r="26" spans="1:8" x14ac:dyDescent="0.2">
      <c r="B26" t="s">
        <v>472</v>
      </c>
      <c r="C26">
        <v>7</v>
      </c>
      <c r="D26" t="s">
        <v>844</v>
      </c>
    </row>
    <row r="27" spans="1:8" x14ac:dyDescent="0.2">
      <c r="B27" t="s">
        <v>469</v>
      </c>
      <c r="C27">
        <v>0</v>
      </c>
    </row>
    <row r="28" spans="1:8" x14ac:dyDescent="0.2">
      <c r="B28" t="s">
        <v>475</v>
      </c>
      <c r="C28">
        <v>3</v>
      </c>
      <c r="D28" t="s">
        <v>845</v>
      </c>
    </row>
    <row r="29" spans="1:8" x14ac:dyDescent="0.2">
      <c r="B29" t="s">
        <v>340</v>
      </c>
      <c r="C29">
        <v>1</v>
      </c>
      <c r="D29" t="s">
        <v>829</v>
      </c>
    </row>
    <row r="30" spans="1:8" x14ac:dyDescent="0.2">
      <c r="B30" s="104" t="s">
        <v>505</v>
      </c>
      <c r="C30" s="3">
        <f>SUM(C25:C29)</f>
        <v>12</v>
      </c>
    </row>
    <row r="32" spans="1:8" x14ac:dyDescent="0.2">
      <c r="A32" t="s">
        <v>827</v>
      </c>
    </row>
    <row r="35" spans="1:2" x14ac:dyDescent="0.2">
      <c r="B35" s="102"/>
    </row>
    <row r="37" spans="1:2" x14ac:dyDescent="0.2">
      <c r="A37" s="102"/>
      <c r="B37" s="102"/>
    </row>
    <row r="38" spans="1:2" x14ac:dyDescent="0.2">
      <c r="A38" s="102"/>
      <c r="B38" s="102"/>
    </row>
  </sheetData>
  <phoneticPr fontId="21" type="noConversion"/>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P32"/>
  <sheetViews>
    <sheetView workbookViewId="0">
      <selection activeCell="O24" sqref="O24"/>
    </sheetView>
  </sheetViews>
  <sheetFormatPr defaultColWidth="8.85546875" defaultRowHeight="12.75" x14ac:dyDescent="0.2"/>
  <cols>
    <col min="1" max="15" width="8.5703125" customWidth="1"/>
  </cols>
  <sheetData>
    <row r="1" spans="1:16" ht="13.5" thickBot="1" x14ac:dyDescent="0.25">
      <c r="A1" s="31"/>
      <c r="B1" s="32"/>
      <c r="C1" s="32"/>
      <c r="D1" s="32"/>
      <c r="E1" s="32"/>
      <c r="F1" s="32"/>
      <c r="G1" s="32"/>
      <c r="H1" s="32" t="s">
        <v>657</v>
      </c>
      <c r="I1" s="32"/>
      <c r="J1" s="32"/>
      <c r="K1" s="32"/>
      <c r="L1" s="32"/>
      <c r="M1" s="32"/>
      <c r="N1" s="32"/>
      <c r="O1" s="32"/>
      <c r="P1" t="s">
        <v>659</v>
      </c>
    </row>
    <row r="2" spans="1:16" x14ac:dyDescent="0.2">
      <c r="A2" s="40"/>
      <c r="B2" s="41"/>
      <c r="C2" s="41"/>
      <c r="D2" s="474" t="s">
        <v>352</v>
      </c>
      <c r="E2" s="475"/>
      <c r="F2" s="476"/>
      <c r="G2" s="477" t="s">
        <v>340</v>
      </c>
      <c r="H2" s="478"/>
      <c r="I2" s="479"/>
      <c r="J2" s="474" t="s">
        <v>475</v>
      </c>
      <c r="K2" s="475"/>
      <c r="L2" s="476"/>
      <c r="M2" s="477" t="s">
        <v>472</v>
      </c>
      <c r="N2" s="478"/>
      <c r="O2" s="479"/>
    </row>
    <row r="3" spans="1:16" x14ac:dyDescent="0.2">
      <c r="A3" s="57"/>
      <c r="B3" s="69"/>
      <c r="C3" s="69" t="s">
        <v>538</v>
      </c>
      <c r="D3" s="480">
        <v>26</v>
      </c>
      <c r="E3" s="481"/>
      <c r="F3" s="482"/>
      <c r="G3" s="483">
        <v>23</v>
      </c>
      <c r="H3" s="484"/>
      <c r="I3" s="485"/>
      <c r="J3" s="480">
        <v>15</v>
      </c>
      <c r="K3" s="481"/>
      <c r="L3" s="482"/>
      <c r="M3" s="483">
        <v>27</v>
      </c>
      <c r="N3" s="484"/>
      <c r="O3" s="485"/>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row>
    <row r="5" spans="1:16" x14ac:dyDescent="0.2">
      <c r="A5" s="42" t="s">
        <v>390</v>
      </c>
      <c r="B5" s="50">
        <v>11</v>
      </c>
      <c r="C5" s="50">
        <v>4</v>
      </c>
      <c r="D5" s="37">
        <v>7</v>
      </c>
      <c r="E5" s="37">
        <v>4</v>
      </c>
      <c r="F5" s="37">
        <f t="shared" ref="F5:F23" si="0">IF(($C5+INT(D$3/18)+IF(((D$3-INT(D$3/18)*18)-$B5)&gt;=0,1,0)-D5+2)&lt;0, 0, $C5+INT(D$3/18)+IF(((D$3-INT(D$3/18)*18)-$B5)&gt;=0,1,0)-D5+2)</f>
        <v>0</v>
      </c>
      <c r="G5" s="38">
        <v>5</v>
      </c>
      <c r="H5" s="38">
        <v>2</v>
      </c>
      <c r="I5" s="149">
        <f t="shared" ref="I5:I13" si="1">IF(($C5+INT(G$3/18)+IF(((G$3-INT(G$3/18)*18)-$B5)&gt;=0,1,0)-G5+2)&lt;0, 0, $C5+INT(G$3/18)+IF(((G$3-INT(G$3/18)*18)-$B5)&gt;=0,1,0)-G5+2)</f>
        <v>2</v>
      </c>
      <c r="J5" s="37">
        <v>5</v>
      </c>
      <c r="K5" s="37">
        <v>2</v>
      </c>
      <c r="L5" s="37">
        <f t="shared" ref="L5:L13" si="2">IF(($C5+INT(J$3/18)+IF(((J$3-INT(J$3/18)*18)-$B5)&gt;=0,1,0)-J5+2)&lt;0, 0, $C5+INT(J$3/18)+IF(((J$3-INT(J$3/18)*18)-$B5)&gt;=0,1,0)-J5+2)</f>
        <v>2</v>
      </c>
      <c r="M5" s="38">
        <v>6</v>
      </c>
      <c r="N5" s="38">
        <v>1</v>
      </c>
      <c r="O5" s="149">
        <f t="shared" ref="O5:O13" si="3">IF(($C5+INT(M$3/18)+IF(((M$3-INT(M$3/18)*18)-$B5)&gt;=0,1,0)-M5+2)&lt;0, 0, $C5+INT(M$3/18)+IF(((M$3-INT(M$3/18)*18)-$B5)&gt;=0,1,0)-M5+2)</f>
        <v>1</v>
      </c>
    </row>
    <row r="6" spans="1:16" x14ac:dyDescent="0.2">
      <c r="A6" s="42" t="s">
        <v>391</v>
      </c>
      <c r="B6" s="50">
        <v>17</v>
      </c>
      <c r="C6" s="50">
        <v>3</v>
      </c>
      <c r="D6" s="37">
        <v>4</v>
      </c>
      <c r="E6" s="37">
        <v>2</v>
      </c>
      <c r="F6" s="37">
        <f t="shared" si="0"/>
        <v>2</v>
      </c>
      <c r="G6" s="38">
        <v>4</v>
      </c>
      <c r="H6" s="38">
        <v>2</v>
      </c>
      <c r="I6" s="149">
        <f t="shared" si="1"/>
        <v>2</v>
      </c>
      <c r="J6" s="37">
        <v>5</v>
      </c>
      <c r="K6" s="37">
        <v>2</v>
      </c>
      <c r="L6" s="37">
        <f t="shared" si="2"/>
        <v>0</v>
      </c>
      <c r="M6" s="38">
        <v>6</v>
      </c>
      <c r="N6" s="38">
        <v>3</v>
      </c>
      <c r="O6" s="149">
        <f t="shared" si="3"/>
        <v>0</v>
      </c>
    </row>
    <row r="7" spans="1:16" x14ac:dyDescent="0.2">
      <c r="A7" s="42" t="s">
        <v>392</v>
      </c>
      <c r="B7" s="50">
        <v>1</v>
      </c>
      <c r="C7" s="50">
        <v>5</v>
      </c>
      <c r="D7" s="37">
        <v>9</v>
      </c>
      <c r="E7" s="37">
        <v>4</v>
      </c>
      <c r="F7" s="37">
        <f t="shared" si="0"/>
        <v>0</v>
      </c>
      <c r="G7" s="38">
        <v>6</v>
      </c>
      <c r="H7" s="38">
        <v>2</v>
      </c>
      <c r="I7" s="149">
        <f t="shared" si="1"/>
        <v>3</v>
      </c>
      <c r="J7" s="37">
        <v>8</v>
      </c>
      <c r="K7" s="37">
        <v>2</v>
      </c>
      <c r="L7" s="37">
        <f t="shared" si="2"/>
        <v>0</v>
      </c>
      <c r="M7" s="38">
        <v>8</v>
      </c>
      <c r="N7" s="38">
        <v>3</v>
      </c>
      <c r="O7" s="149">
        <f t="shared" si="3"/>
        <v>1</v>
      </c>
    </row>
    <row r="8" spans="1:16" x14ac:dyDescent="0.2">
      <c r="A8" s="42" t="s">
        <v>393</v>
      </c>
      <c r="B8" s="50">
        <v>5</v>
      </c>
      <c r="C8" s="50">
        <v>4</v>
      </c>
      <c r="D8" s="37">
        <v>6</v>
      </c>
      <c r="E8" s="37">
        <v>2</v>
      </c>
      <c r="F8" s="37">
        <f t="shared" si="0"/>
        <v>2</v>
      </c>
      <c r="G8" s="38">
        <v>6</v>
      </c>
      <c r="H8" s="38">
        <v>2</v>
      </c>
      <c r="I8" s="149">
        <f t="shared" si="1"/>
        <v>2</v>
      </c>
      <c r="J8" s="37">
        <v>5</v>
      </c>
      <c r="K8" s="37">
        <v>2</v>
      </c>
      <c r="L8" s="37">
        <f t="shared" si="2"/>
        <v>2</v>
      </c>
      <c r="M8" s="38">
        <v>10</v>
      </c>
      <c r="N8" s="38">
        <v>2</v>
      </c>
      <c r="O8" s="149">
        <f t="shared" si="3"/>
        <v>0</v>
      </c>
    </row>
    <row r="9" spans="1:16" x14ac:dyDescent="0.2">
      <c r="A9" s="42" t="s">
        <v>394</v>
      </c>
      <c r="B9" s="50">
        <v>13</v>
      </c>
      <c r="C9" s="50">
        <v>3</v>
      </c>
      <c r="D9" s="37">
        <v>4</v>
      </c>
      <c r="E9" s="37">
        <v>1</v>
      </c>
      <c r="F9" s="37">
        <f t="shared" si="0"/>
        <v>2</v>
      </c>
      <c r="G9" s="38">
        <v>3</v>
      </c>
      <c r="H9" s="38">
        <v>1</v>
      </c>
      <c r="I9" s="149">
        <f t="shared" si="1"/>
        <v>3</v>
      </c>
      <c r="J9" s="37">
        <v>5</v>
      </c>
      <c r="K9" s="37">
        <v>3</v>
      </c>
      <c r="L9" s="37">
        <f t="shared" si="2"/>
        <v>1</v>
      </c>
      <c r="M9" s="38">
        <v>5</v>
      </c>
      <c r="N9" s="38">
        <v>3</v>
      </c>
      <c r="O9" s="149">
        <f t="shared" si="3"/>
        <v>1</v>
      </c>
    </row>
    <row r="10" spans="1:16" x14ac:dyDescent="0.2">
      <c r="A10" s="42" t="s">
        <v>395</v>
      </c>
      <c r="B10" s="50">
        <v>3</v>
      </c>
      <c r="C10" s="50">
        <v>5</v>
      </c>
      <c r="D10" s="37">
        <v>8</v>
      </c>
      <c r="E10" s="37">
        <v>2</v>
      </c>
      <c r="F10" s="37">
        <f t="shared" si="0"/>
        <v>1</v>
      </c>
      <c r="G10" s="38">
        <v>7</v>
      </c>
      <c r="H10" s="38">
        <v>2</v>
      </c>
      <c r="I10" s="149">
        <f t="shared" si="1"/>
        <v>2</v>
      </c>
      <c r="J10" s="37">
        <v>5</v>
      </c>
      <c r="K10" s="37">
        <v>1</v>
      </c>
      <c r="L10" s="37">
        <f t="shared" si="2"/>
        <v>3</v>
      </c>
      <c r="M10" s="38">
        <v>6</v>
      </c>
      <c r="N10" s="38">
        <v>2</v>
      </c>
      <c r="O10" s="149">
        <f t="shared" si="3"/>
        <v>3</v>
      </c>
    </row>
    <row r="11" spans="1:16" x14ac:dyDescent="0.2">
      <c r="A11" s="42" t="s">
        <v>396</v>
      </c>
      <c r="B11" s="50">
        <v>7</v>
      </c>
      <c r="C11" s="50">
        <v>4</v>
      </c>
      <c r="D11" s="37">
        <v>5</v>
      </c>
      <c r="E11" s="37">
        <v>1</v>
      </c>
      <c r="F11" s="37">
        <f t="shared" si="0"/>
        <v>3</v>
      </c>
      <c r="G11" s="38">
        <v>7</v>
      </c>
      <c r="H11" s="38">
        <v>2</v>
      </c>
      <c r="I11" s="149">
        <f t="shared" si="1"/>
        <v>0</v>
      </c>
      <c r="J11" s="37">
        <v>6</v>
      </c>
      <c r="K11" s="37">
        <v>1</v>
      </c>
      <c r="L11" s="37">
        <f t="shared" si="2"/>
        <v>1</v>
      </c>
      <c r="M11" s="38">
        <v>7</v>
      </c>
      <c r="N11" s="38">
        <v>2</v>
      </c>
      <c r="O11" s="149">
        <f t="shared" si="3"/>
        <v>1</v>
      </c>
    </row>
    <row r="12" spans="1:16" x14ac:dyDescent="0.2">
      <c r="A12" s="42" t="s">
        <v>397</v>
      </c>
      <c r="B12" s="50">
        <v>9</v>
      </c>
      <c r="C12" s="50">
        <v>4</v>
      </c>
      <c r="D12" s="37">
        <v>7</v>
      </c>
      <c r="E12" s="37">
        <v>3</v>
      </c>
      <c r="F12" s="37">
        <f t="shared" si="0"/>
        <v>0</v>
      </c>
      <c r="G12" s="38">
        <v>4</v>
      </c>
      <c r="H12" s="38">
        <v>1</v>
      </c>
      <c r="I12" s="149">
        <f t="shared" si="1"/>
        <v>3</v>
      </c>
      <c r="J12" s="37">
        <v>5</v>
      </c>
      <c r="K12" s="37">
        <v>2</v>
      </c>
      <c r="L12" s="37">
        <f t="shared" si="2"/>
        <v>2</v>
      </c>
      <c r="M12" s="38">
        <v>5</v>
      </c>
      <c r="N12" s="38">
        <v>0</v>
      </c>
      <c r="O12" s="149">
        <f t="shared" si="3"/>
        <v>3</v>
      </c>
    </row>
    <row r="13" spans="1:16" ht="13.5" thickBot="1" x14ac:dyDescent="0.25">
      <c r="A13" s="52" t="s">
        <v>398</v>
      </c>
      <c r="B13" s="53">
        <v>15</v>
      </c>
      <c r="C13" s="53">
        <v>3</v>
      </c>
      <c r="D13" s="37">
        <v>4</v>
      </c>
      <c r="E13" s="54">
        <v>2</v>
      </c>
      <c r="F13" s="37">
        <f t="shared" si="0"/>
        <v>2</v>
      </c>
      <c r="G13" s="38">
        <v>5</v>
      </c>
      <c r="H13" s="55">
        <v>2</v>
      </c>
      <c r="I13" s="149">
        <f t="shared" si="1"/>
        <v>1</v>
      </c>
      <c r="J13" s="37">
        <v>3</v>
      </c>
      <c r="K13" s="54">
        <v>2</v>
      </c>
      <c r="L13" s="37">
        <f t="shared" si="2"/>
        <v>3</v>
      </c>
      <c r="M13" s="38">
        <v>4</v>
      </c>
      <c r="N13" s="55">
        <v>2</v>
      </c>
      <c r="O13" s="149">
        <f t="shared" si="3"/>
        <v>2</v>
      </c>
    </row>
    <row r="14" spans="1:16" ht="13.5" thickBot="1" x14ac:dyDescent="0.25">
      <c r="A14" s="61" t="s">
        <v>412</v>
      </c>
      <c r="B14" s="62"/>
      <c r="C14" s="74">
        <f t="shared" ref="C14:L14" si="4">SUM(C5:C13)</f>
        <v>35</v>
      </c>
      <c r="D14" s="63">
        <f t="shared" si="4"/>
        <v>54</v>
      </c>
      <c r="E14" s="63">
        <f t="shared" si="4"/>
        <v>21</v>
      </c>
      <c r="F14" s="63">
        <f t="shared" si="4"/>
        <v>12</v>
      </c>
      <c r="G14" s="64">
        <f t="shared" si="4"/>
        <v>47</v>
      </c>
      <c r="H14" s="64">
        <f t="shared" si="4"/>
        <v>16</v>
      </c>
      <c r="I14" s="215">
        <f t="shared" si="4"/>
        <v>18</v>
      </c>
      <c r="J14" s="63">
        <f t="shared" si="4"/>
        <v>47</v>
      </c>
      <c r="K14" s="63">
        <f t="shared" si="4"/>
        <v>17</v>
      </c>
      <c r="L14" s="88">
        <f t="shared" si="4"/>
        <v>14</v>
      </c>
      <c r="M14" s="64">
        <f>SUM(M5:M13)</f>
        <v>57</v>
      </c>
      <c r="N14" s="64">
        <f>SUM(N5:N13)</f>
        <v>18</v>
      </c>
      <c r="O14" s="89">
        <f>SUM(O5:O13)</f>
        <v>12</v>
      </c>
    </row>
    <row r="15" spans="1:16" x14ac:dyDescent="0.2">
      <c r="A15" s="57" t="s">
        <v>399</v>
      </c>
      <c r="B15" s="58">
        <v>4</v>
      </c>
      <c r="C15" s="58">
        <v>5</v>
      </c>
      <c r="D15" s="37">
        <v>8</v>
      </c>
      <c r="E15" s="39">
        <v>2</v>
      </c>
      <c r="F15" s="37">
        <f t="shared" si="0"/>
        <v>1</v>
      </c>
      <c r="G15" s="38">
        <v>5</v>
      </c>
      <c r="H15" s="59">
        <v>1</v>
      </c>
      <c r="I15" s="149">
        <f t="shared" ref="I15:I23" si="5">IF(($C15+INT(G$3/18)+IF(((G$3-INT(G$3/18)*18)-$B15)&gt;=0,1,0)-G15+2)&lt;0, 0, $C15+INT(G$3/18)+IF(((G$3-INT(G$3/18)*18)-$B15)&gt;=0,1,0)-G15+2)</f>
        <v>4</v>
      </c>
      <c r="J15" s="37">
        <v>5</v>
      </c>
      <c r="K15" s="39">
        <v>2</v>
      </c>
      <c r="L15" s="37">
        <f t="shared" ref="L15:L23" si="6">IF(($C15+INT(J$3/18)+IF(((J$3-INT(J$3/18)*18)-$B15)&gt;=0,1,0)-J15+2)&lt;0, 0, $C15+INT(J$3/18)+IF(((J$3-INT(J$3/18)*18)-$B15)&gt;=0,1,0)-J15+2)</f>
        <v>3</v>
      </c>
      <c r="M15" s="38">
        <v>7</v>
      </c>
      <c r="N15" s="59">
        <v>2</v>
      </c>
      <c r="O15" s="149">
        <f t="shared" ref="O15:O23" si="7">IF(($C15+INT(M$3/18)+IF(((M$3-INT(M$3/18)*18)-$B15)&gt;=0,1,0)-M15+2)&lt;0, 0, $C15+INT(M$3/18)+IF(((M$3-INT(M$3/18)*18)-$B15)&gt;=0,1,0)-M15+2)</f>
        <v>2</v>
      </c>
    </row>
    <row r="16" spans="1:16" x14ac:dyDescent="0.2">
      <c r="A16" s="42" t="s">
        <v>400</v>
      </c>
      <c r="B16" s="50">
        <v>2</v>
      </c>
      <c r="C16" s="50">
        <v>5</v>
      </c>
      <c r="D16" s="37">
        <v>5</v>
      </c>
      <c r="E16" s="37">
        <v>2</v>
      </c>
      <c r="F16" s="37">
        <f t="shared" si="0"/>
        <v>4</v>
      </c>
      <c r="G16" s="38">
        <v>6</v>
      </c>
      <c r="H16" s="38">
        <v>2</v>
      </c>
      <c r="I16" s="149">
        <f t="shared" si="5"/>
        <v>3</v>
      </c>
      <c r="J16" s="37">
        <v>9</v>
      </c>
      <c r="K16" s="37">
        <v>3</v>
      </c>
      <c r="L16" s="37">
        <f t="shared" si="6"/>
        <v>0</v>
      </c>
      <c r="M16" s="38">
        <v>8</v>
      </c>
      <c r="N16" s="38">
        <v>1</v>
      </c>
      <c r="O16" s="149">
        <f t="shared" si="7"/>
        <v>1</v>
      </c>
    </row>
    <row r="17" spans="1:15" x14ac:dyDescent="0.2">
      <c r="A17" s="42" t="s">
        <v>401</v>
      </c>
      <c r="B17" s="50">
        <v>18</v>
      </c>
      <c r="C17" s="50">
        <v>3</v>
      </c>
      <c r="D17" s="37">
        <v>3</v>
      </c>
      <c r="E17" s="37">
        <v>2</v>
      </c>
      <c r="F17" s="37">
        <f t="shared" si="0"/>
        <v>3</v>
      </c>
      <c r="G17" s="38">
        <v>4</v>
      </c>
      <c r="H17" s="38">
        <v>1</v>
      </c>
      <c r="I17" s="149">
        <f t="shared" si="5"/>
        <v>2</v>
      </c>
      <c r="J17" s="37">
        <v>5</v>
      </c>
      <c r="K17" s="37">
        <v>0</v>
      </c>
      <c r="L17" s="37">
        <f t="shared" si="6"/>
        <v>0</v>
      </c>
      <c r="M17" s="38">
        <v>3</v>
      </c>
      <c r="N17" s="38">
        <v>2</v>
      </c>
      <c r="O17" s="149">
        <f t="shared" si="7"/>
        <v>3</v>
      </c>
    </row>
    <row r="18" spans="1:15" x14ac:dyDescent="0.2">
      <c r="A18" s="42" t="s">
        <v>402</v>
      </c>
      <c r="B18" s="50">
        <v>12</v>
      </c>
      <c r="C18" s="50">
        <v>4</v>
      </c>
      <c r="D18" s="37">
        <v>6</v>
      </c>
      <c r="E18" s="37">
        <v>3</v>
      </c>
      <c r="F18" s="37">
        <f t="shared" si="0"/>
        <v>1</v>
      </c>
      <c r="G18" s="38">
        <v>5</v>
      </c>
      <c r="H18" s="38">
        <v>2</v>
      </c>
      <c r="I18" s="149">
        <f t="shared" si="5"/>
        <v>2</v>
      </c>
      <c r="J18" s="37">
        <v>10</v>
      </c>
      <c r="K18" s="37">
        <v>2</v>
      </c>
      <c r="L18" s="37">
        <f t="shared" si="6"/>
        <v>0</v>
      </c>
      <c r="M18" s="38">
        <v>6</v>
      </c>
      <c r="N18" s="38">
        <v>2</v>
      </c>
      <c r="O18" s="149">
        <f t="shared" si="7"/>
        <v>1</v>
      </c>
    </row>
    <row r="19" spans="1:15" x14ac:dyDescent="0.2">
      <c r="A19" s="42" t="s">
        <v>403</v>
      </c>
      <c r="B19" s="50">
        <v>10</v>
      </c>
      <c r="C19" s="50">
        <v>4</v>
      </c>
      <c r="D19" s="37">
        <v>5</v>
      </c>
      <c r="E19" s="37">
        <v>1</v>
      </c>
      <c r="F19" s="37">
        <f t="shared" si="0"/>
        <v>2</v>
      </c>
      <c r="G19" s="38">
        <v>6</v>
      </c>
      <c r="H19" s="38">
        <v>2</v>
      </c>
      <c r="I19" s="149">
        <f t="shared" si="5"/>
        <v>1</v>
      </c>
      <c r="J19" s="37">
        <v>5</v>
      </c>
      <c r="K19" s="37">
        <v>2</v>
      </c>
      <c r="L19" s="37">
        <f t="shared" si="6"/>
        <v>2</v>
      </c>
      <c r="M19" s="38">
        <v>6</v>
      </c>
      <c r="N19" s="38">
        <v>2</v>
      </c>
      <c r="O19" s="149">
        <f t="shared" si="7"/>
        <v>1</v>
      </c>
    </row>
    <row r="20" spans="1:15" x14ac:dyDescent="0.2">
      <c r="A20" s="42" t="s">
        <v>404</v>
      </c>
      <c r="B20" s="50">
        <v>6</v>
      </c>
      <c r="C20" s="50">
        <v>4</v>
      </c>
      <c r="D20" s="37">
        <v>10</v>
      </c>
      <c r="E20" s="37">
        <v>2</v>
      </c>
      <c r="F20" s="37">
        <f t="shared" si="0"/>
        <v>0</v>
      </c>
      <c r="G20" s="38">
        <v>6</v>
      </c>
      <c r="H20" s="38">
        <v>2</v>
      </c>
      <c r="I20" s="149">
        <f t="shared" si="5"/>
        <v>1</v>
      </c>
      <c r="J20" s="37">
        <v>7</v>
      </c>
      <c r="K20" s="37">
        <v>3</v>
      </c>
      <c r="L20" s="37">
        <f t="shared" si="6"/>
        <v>0</v>
      </c>
      <c r="M20" s="38">
        <v>8</v>
      </c>
      <c r="N20" s="38">
        <v>2</v>
      </c>
      <c r="O20" s="149">
        <f t="shared" si="7"/>
        <v>0</v>
      </c>
    </row>
    <row r="21" spans="1:15" x14ac:dyDescent="0.2">
      <c r="A21" s="42" t="s">
        <v>405</v>
      </c>
      <c r="B21" s="50">
        <v>14</v>
      </c>
      <c r="C21" s="50">
        <v>4</v>
      </c>
      <c r="D21" s="37">
        <v>6</v>
      </c>
      <c r="E21" s="37">
        <v>2</v>
      </c>
      <c r="F21" s="37">
        <f t="shared" si="0"/>
        <v>1</v>
      </c>
      <c r="G21" s="38">
        <v>6</v>
      </c>
      <c r="H21" s="38">
        <v>2</v>
      </c>
      <c r="I21" s="149">
        <f t="shared" si="5"/>
        <v>1</v>
      </c>
      <c r="J21" s="37">
        <v>5</v>
      </c>
      <c r="K21" s="37">
        <v>2</v>
      </c>
      <c r="L21" s="37">
        <f t="shared" si="6"/>
        <v>2</v>
      </c>
      <c r="M21" s="38">
        <v>5</v>
      </c>
      <c r="N21" s="38">
        <v>2</v>
      </c>
      <c r="O21" s="149">
        <f t="shared" si="7"/>
        <v>2</v>
      </c>
    </row>
    <row r="22" spans="1:15" x14ac:dyDescent="0.2">
      <c r="A22" s="42" t="s">
        <v>406</v>
      </c>
      <c r="B22" s="50">
        <v>16</v>
      </c>
      <c r="C22" s="50">
        <v>3</v>
      </c>
      <c r="D22" s="37">
        <v>6</v>
      </c>
      <c r="E22" s="37">
        <v>3</v>
      </c>
      <c r="F22" s="37">
        <f t="shared" si="0"/>
        <v>0</v>
      </c>
      <c r="G22" s="38">
        <v>4</v>
      </c>
      <c r="H22" s="38">
        <v>2</v>
      </c>
      <c r="I22" s="149">
        <f t="shared" si="5"/>
        <v>2</v>
      </c>
      <c r="J22" s="37">
        <v>5</v>
      </c>
      <c r="K22" s="37">
        <v>1</v>
      </c>
      <c r="L22" s="37">
        <f t="shared" si="6"/>
        <v>0</v>
      </c>
      <c r="M22" s="38">
        <v>4</v>
      </c>
      <c r="N22" s="38">
        <v>1</v>
      </c>
      <c r="O22" s="149">
        <f t="shared" si="7"/>
        <v>2</v>
      </c>
    </row>
    <row r="23" spans="1:15" ht="13.5" thickBot="1" x14ac:dyDescent="0.25">
      <c r="A23" s="45" t="s">
        <v>407</v>
      </c>
      <c r="B23" s="51">
        <v>8</v>
      </c>
      <c r="C23" s="51">
        <v>4</v>
      </c>
      <c r="D23" s="37">
        <v>10</v>
      </c>
      <c r="E23" s="46">
        <v>2</v>
      </c>
      <c r="F23" s="37">
        <f t="shared" si="0"/>
        <v>0</v>
      </c>
      <c r="G23" s="38">
        <v>8</v>
      </c>
      <c r="H23" s="47">
        <v>2</v>
      </c>
      <c r="I23" s="149">
        <f t="shared" si="5"/>
        <v>0</v>
      </c>
      <c r="J23" s="37">
        <v>6</v>
      </c>
      <c r="K23" s="46">
        <v>1</v>
      </c>
      <c r="L23" s="37">
        <f t="shared" si="6"/>
        <v>1</v>
      </c>
      <c r="M23" s="38">
        <v>6</v>
      </c>
      <c r="N23" s="47">
        <v>2</v>
      </c>
      <c r="O23" s="149">
        <f t="shared" si="7"/>
        <v>2</v>
      </c>
    </row>
    <row r="24" spans="1:15" ht="13.5" thickBot="1" x14ac:dyDescent="0.25">
      <c r="A24" s="66" t="s">
        <v>413</v>
      </c>
      <c r="B24" s="63"/>
      <c r="C24" s="63">
        <f t="shared" ref="C24:L24" si="8">SUM(C15:C23)</f>
        <v>36</v>
      </c>
      <c r="D24" s="63">
        <f t="shared" si="8"/>
        <v>59</v>
      </c>
      <c r="E24" s="63">
        <f t="shared" si="8"/>
        <v>19</v>
      </c>
      <c r="F24" s="63">
        <f t="shared" si="8"/>
        <v>12</v>
      </c>
      <c r="G24" s="64">
        <f t="shared" si="8"/>
        <v>50</v>
      </c>
      <c r="H24" s="64">
        <f t="shared" si="8"/>
        <v>16</v>
      </c>
      <c r="I24" s="74">
        <f t="shared" si="8"/>
        <v>16</v>
      </c>
      <c r="J24" s="63">
        <f t="shared" si="8"/>
        <v>57</v>
      </c>
      <c r="K24" s="63">
        <f t="shared" si="8"/>
        <v>16</v>
      </c>
      <c r="L24" s="63">
        <f t="shared" si="8"/>
        <v>8</v>
      </c>
      <c r="M24" s="64">
        <f>SUM(M15:M23)</f>
        <v>53</v>
      </c>
      <c r="N24" s="64">
        <f>SUM(N15:N23)</f>
        <v>16</v>
      </c>
      <c r="O24" s="64">
        <f>SUM(O15:O23)</f>
        <v>14</v>
      </c>
    </row>
    <row r="25" spans="1:15" ht="13.5" thickBot="1" x14ac:dyDescent="0.25">
      <c r="A25" s="70" t="s">
        <v>414</v>
      </c>
      <c r="B25" s="71"/>
      <c r="C25" s="71">
        <f t="shared" ref="C25:L25" si="9">C24+C14</f>
        <v>71</v>
      </c>
      <c r="D25" s="71">
        <f t="shared" si="9"/>
        <v>113</v>
      </c>
      <c r="E25" s="71">
        <f t="shared" si="9"/>
        <v>40</v>
      </c>
      <c r="F25" s="71">
        <f t="shared" si="9"/>
        <v>24</v>
      </c>
      <c r="G25" s="72">
        <f t="shared" si="9"/>
        <v>97</v>
      </c>
      <c r="H25" s="72">
        <f t="shared" si="9"/>
        <v>32</v>
      </c>
      <c r="I25" s="216">
        <f t="shared" si="9"/>
        <v>34</v>
      </c>
      <c r="J25" s="71">
        <f t="shared" si="9"/>
        <v>104</v>
      </c>
      <c r="K25" s="71">
        <f t="shared" si="9"/>
        <v>33</v>
      </c>
      <c r="L25" s="71">
        <f t="shared" si="9"/>
        <v>22</v>
      </c>
      <c r="M25" s="72">
        <f>M24+M14</f>
        <v>110</v>
      </c>
      <c r="N25" s="72">
        <f>N24+N14</f>
        <v>34</v>
      </c>
      <c r="O25" s="72">
        <f>O24+O14</f>
        <v>26</v>
      </c>
    </row>
    <row r="26" spans="1:15" x14ac:dyDescent="0.2">
      <c r="A26" s="67" t="s">
        <v>350</v>
      </c>
      <c r="B26" s="39"/>
      <c r="C26" s="39"/>
      <c r="D26" s="486">
        <v>3</v>
      </c>
      <c r="E26" s="487"/>
      <c r="F26" s="488"/>
      <c r="G26" s="489">
        <v>1</v>
      </c>
      <c r="H26" s="490"/>
      <c r="I26" s="491"/>
      <c r="J26" s="486">
        <v>4</v>
      </c>
      <c r="K26" s="487"/>
      <c r="L26" s="488"/>
      <c r="M26" s="489">
        <v>2</v>
      </c>
      <c r="N26" s="490"/>
      <c r="O26" s="491"/>
    </row>
    <row r="27" spans="1:15" ht="13.5" thickBot="1" x14ac:dyDescent="0.25">
      <c r="A27" s="49" t="s">
        <v>415</v>
      </c>
      <c r="B27" s="46"/>
      <c r="C27" s="46"/>
      <c r="D27" s="492">
        <v>4</v>
      </c>
      <c r="E27" s="493"/>
      <c r="F27" s="494"/>
      <c r="G27" s="495">
        <v>11</v>
      </c>
      <c r="H27" s="496"/>
      <c r="I27" s="497"/>
      <c r="J27" s="492">
        <v>2</v>
      </c>
      <c r="K27" s="493"/>
      <c r="L27" s="494"/>
      <c r="M27" s="495">
        <v>7</v>
      </c>
      <c r="N27" s="496"/>
      <c r="O27" s="497"/>
    </row>
    <row r="29" spans="1:15" x14ac:dyDescent="0.2">
      <c r="A29" s="30" t="s">
        <v>867</v>
      </c>
      <c r="B29" s="30"/>
      <c r="C29" s="30"/>
      <c r="D29" s="30"/>
      <c r="E29" s="30"/>
      <c r="F29" s="30"/>
      <c r="G29" s="30"/>
      <c r="H29" s="30"/>
      <c r="I29" s="30"/>
      <c r="J29" s="30"/>
      <c r="K29" s="30"/>
      <c r="L29" s="30"/>
    </row>
    <row r="30" spans="1:15" x14ac:dyDescent="0.2">
      <c r="A30" s="30"/>
      <c r="B30" s="30"/>
      <c r="C30" s="30"/>
      <c r="D30" s="30"/>
      <c r="E30" s="30"/>
      <c r="F30" s="30"/>
      <c r="G30" s="30"/>
      <c r="H30" s="30"/>
      <c r="I30" s="30"/>
      <c r="J30" s="30"/>
      <c r="K30" s="30"/>
      <c r="L30" s="30"/>
    </row>
    <row r="31" spans="1:15" x14ac:dyDescent="0.2">
      <c r="A31" s="92"/>
      <c r="B31" s="30" t="s">
        <v>450</v>
      </c>
      <c r="C31" s="30"/>
      <c r="D31" s="30"/>
      <c r="E31" s="30"/>
      <c r="F31" s="30"/>
      <c r="G31" s="30"/>
      <c r="H31" s="30"/>
      <c r="I31" s="30"/>
      <c r="J31" s="30"/>
      <c r="K31" s="30"/>
      <c r="L31" s="30"/>
    </row>
    <row r="32" spans="1:15" x14ac:dyDescent="0.2">
      <c r="A32" s="97"/>
      <c r="B32" s="30" t="s">
        <v>603</v>
      </c>
      <c r="C32" s="30"/>
      <c r="D32" s="30"/>
      <c r="E32" s="30"/>
      <c r="F32" s="30"/>
      <c r="G32" s="30"/>
      <c r="H32" s="30"/>
      <c r="I32" s="30"/>
      <c r="J32" s="30"/>
      <c r="K32" s="30"/>
      <c r="L32" s="30"/>
    </row>
  </sheetData>
  <mergeCells count="16">
    <mergeCell ref="D3:F3"/>
    <mergeCell ref="G3:I3"/>
    <mergeCell ref="J3:L3"/>
    <mergeCell ref="M3:O3"/>
    <mergeCell ref="D2:F2"/>
    <mergeCell ref="G2:I2"/>
    <mergeCell ref="J2:L2"/>
    <mergeCell ref="M2:O2"/>
    <mergeCell ref="D27:F27"/>
    <mergeCell ref="G27:I27"/>
    <mergeCell ref="J27:L27"/>
    <mergeCell ref="M27:O27"/>
    <mergeCell ref="D26:F26"/>
    <mergeCell ref="G26:I26"/>
    <mergeCell ref="J26:L26"/>
    <mergeCell ref="M26:O26"/>
  </mergeCells>
  <phoneticPr fontId="8" type="noConversion"/>
  <conditionalFormatting sqref="G5:G13 G15:G23 D5:D13 D15:D23 J5:J13 J15:J23 M5:M13 M15:M23">
    <cfRule type="cellIs" dxfId="91" priority="1" stopIfTrue="1" operator="equal">
      <formula>$C5</formula>
    </cfRule>
    <cfRule type="cellIs" dxfId="90"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S65"/>
  <sheetViews>
    <sheetView topLeftCell="A26" workbookViewId="0">
      <selection activeCell="N67" sqref="N67"/>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11" customWidth="1"/>
  </cols>
  <sheetData>
    <row r="1" spans="1:19" ht="13.5" thickBot="1" x14ac:dyDescent="0.25">
      <c r="A1" s="31"/>
      <c r="B1" s="32"/>
      <c r="C1" s="32"/>
      <c r="D1" s="32" t="s">
        <v>842</v>
      </c>
      <c r="E1" s="32"/>
      <c r="F1" s="32"/>
      <c r="G1" s="32"/>
      <c r="H1" s="32"/>
      <c r="I1" s="32"/>
      <c r="J1" s="32"/>
      <c r="K1" s="32"/>
      <c r="L1" s="32"/>
      <c r="M1" s="32"/>
      <c r="N1" s="32"/>
      <c r="O1" s="32"/>
      <c r="P1" s="32"/>
      <c r="Q1" s="32"/>
      <c r="R1" s="32"/>
      <c r="S1" s="68" t="s">
        <v>416</v>
      </c>
    </row>
    <row r="2" spans="1:19" x14ac:dyDescent="0.2">
      <c r="A2" s="40"/>
      <c r="B2" s="41"/>
      <c r="C2" s="41"/>
      <c r="D2" s="474" t="s">
        <v>475</v>
      </c>
      <c r="E2" s="475"/>
      <c r="F2" s="476"/>
      <c r="G2" s="477" t="s">
        <v>469</v>
      </c>
      <c r="H2" s="478"/>
      <c r="I2" s="479"/>
      <c r="J2" s="474" t="s">
        <v>352</v>
      </c>
      <c r="K2" s="475"/>
      <c r="L2" s="476"/>
      <c r="M2" s="477" t="s">
        <v>340</v>
      </c>
      <c r="N2" s="478"/>
      <c r="O2" s="479"/>
      <c r="P2" s="474" t="s">
        <v>472</v>
      </c>
      <c r="Q2" s="475"/>
      <c r="R2" s="476"/>
      <c r="S2" s="21"/>
    </row>
    <row r="3" spans="1:19" x14ac:dyDescent="0.2">
      <c r="A3" s="57"/>
      <c r="B3" s="69"/>
      <c r="C3" s="69" t="s">
        <v>538</v>
      </c>
      <c r="D3" s="480">
        <v>14</v>
      </c>
      <c r="E3" s="481"/>
      <c r="F3" s="482"/>
      <c r="G3" s="483">
        <v>6</v>
      </c>
      <c r="H3" s="484"/>
      <c r="I3" s="485"/>
      <c r="J3" s="480">
        <v>25</v>
      </c>
      <c r="K3" s="481"/>
      <c r="L3" s="482"/>
      <c r="M3" s="483">
        <v>22</v>
      </c>
      <c r="N3" s="484"/>
      <c r="O3" s="485"/>
      <c r="P3" s="480">
        <v>26</v>
      </c>
      <c r="Q3" s="481"/>
      <c r="R3" s="482"/>
      <c r="S3" s="21"/>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19" x14ac:dyDescent="0.2">
      <c r="A5" s="42" t="s">
        <v>390</v>
      </c>
      <c r="B5" s="50">
        <v>17</v>
      </c>
      <c r="C5" s="50">
        <v>4</v>
      </c>
      <c r="D5" s="37">
        <v>6</v>
      </c>
      <c r="E5" s="37">
        <v>4</v>
      </c>
      <c r="F5" s="37">
        <f t="shared" ref="F5:F13" si="0">IF(($C5+INT(D$3/18)+IF(((D$3-INT(D$3/18)*18)-$B5)&gt;=0,1,0)-D5+2)&lt;0, 0, $C5+INT(D$3/18)+IF(((D$3-INT(D$3/18)*18)-$B5)&gt;=0,1,0)-D5+2)</f>
        <v>0</v>
      </c>
      <c r="G5" s="38">
        <v>5</v>
      </c>
      <c r="H5" s="38">
        <v>2</v>
      </c>
      <c r="I5" s="78">
        <f t="shared" ref="I5:I13" si="1">IF(($C5+INT(G$3/18)+IF(((G$3-INT(G$3/18)*18)-$B5)&gt;=0,1,0)-G5+2)&lt;0, 0, $C5+INT(G$3/18)+IF(((G$3-INT(G$3/18)*18)-$B5)&gt;=0,1,0)-G5+2)</f>
        <v>1</v>
      </c>
      <c r="J5" s="37">
        <v>5</v>
      </c>
      <c r="K5" s="37">
        <v>2</v>
      </c>
      <c r="L5" s="37">
        <f t="shared" ref="L5:L13" si="2">IF(($C5+INT(J$3/18)+IF(((J$3-INT(J$3/18)*18)-$B5)&gt;=0,1,0)-J5+2)&lt;0, 0, $C5+INT(J$3/18)+IF(((J$3-INT(J$3/18)*18)-$B5)&gt;=0,1,0)-J5+2)</f>
        <v>2</v>
      </c>
      <c r="M5" s="38">
        <v>6</v>
      </c>
      <c r="N5" s="38">
        <v>3</v>
      </c>
      <c r="O5" s="78">
        <f t="shared" ref="O5:O13" si="3">IF(($C5+INT(M$3/18)+IF(((M$3-INT(M$3/18)*18)-$B5)&gt;=0,1,0)-M5+2)&lt;0, 0, $C5+INT(M$3/18)+IF(((M$3-INT(M$3/18)*18)-$B5)&gt;=0,1,0)-M5+2)</f>
        <v>1</v>
      </c>
      <c r="P5" s="37">
        <v>5</v>
      </c>
      <c r="Q5" s="37">
        <v>2</v>
      </c>
      <c r="R5" s="37">
        <f t="shared" ref="R5:R13" si="4">IF(($C5+INT(P$3/18)+IF(((P$3-INT(P$3/18)*18)-$B5)&gt;=0,1,0)-P5+2)&lt;0, 0, $C5+INT(P$3/18)+IF(((P$3-INT(P$3/18)*18)-$B5)&gt;=0,1,0)-P5+2)</f>
        <v>2</v>
      </c>
      <c r="S5" s="21"/>
    </row>
    <row r="6" spans="1:19" x14ac:dyDescent="0.2">
      <c r="A6" s="42" t="s">
        <v>391</v>
      </c>
      <c r="B6" s="50">
        <v>3</v>
      </c>
      <c r="C6" s="50">
        <v>4</v>
      </c>
      <c r="D6" s="37">
        <v>4</v>
      </c>
      <c r="E6" s="37">
        <v>1</v>
      </c>
      <c r="F6" s="37">
        <f t="shared" si="0"/>
        <v>3</v>
      </c>
      <c r="G6" s="38">
        <v>4</v>
      </c>
      <c r="H6" s="38">
        <v>1</v>
      </c>
      <c r="I6" s="78">
        <f t="shared" si="1"/>
        <v>3</v>
      </c>
      <c r="J6" s="37">
        <v>6</v>
      </c>
      <c r="K6" s="37">
        <v>2</v>
      </c>
      <c r="L6" s="37">
        <f t="shared" si="2"/>
        <v>2</v>
      </c>
      <c r="M6" s="38">
        <v>6</v>
      </c>
      <c r="N6" s="38">
        <v>1</v>
      </c>
      <c r="O6" s="78">
        <f t="shared" si="3"/>
        <v>2</v>
      </c>
      <c r="P6" s="37">
        <v>6</v>
      </c>
      <c r="Q6" s="37">
        <v>1</v>
      </c>
      <c r="R6" s="37">
        <f t="shared" si="4"/>
        <v>2</v>
      </c>
      <c r="S6" s="21"/>
    </row>
    <row r="7" spans="1:19" x14ac:dyDescent="0.2">
      <c r="A7" s="42" t="s">
        <v>392</v>
      </c>
      <c r="B7" s="50">
        <v>15</v>
      </c>
      <c r="C7" s="50">
        <v>4</v>
      </c>
      <c r="D7" s="37">
        <v>5</v>
      </c>
      <c r="E7" s="37">
        <v>2</v>
      </c>
      <c r="F7" s="37">
        <f t="shared" si="0"/>
        <v>1</v>
      </c>
      <c r="G7" s="38">
        <v>5</v>
      </c>
      <c r="H7" s="38">
        <v>2</v>
      </c>
      <c r="I7" s="78">
        <f t="shared" si="1"/>
        <v>1</v>
      </c>
      <c r="J7" s="37">
        <v>6</v>
      </c>
      <c r="K7" s="37">
        <v>3</v>
      </c>
      <c r="L7" s="37">
        <f t="shared" si="2"/>
        <v>1</v>
      </c>
      <c r="M7" s="38">
        <v>5</v>
      </c>
      <c r="N7" s="38">
        <v>2</v>
      </c>
      <c r="O7" s="78">
        <f t="shared" si="3"/>
        <v>2</v>
      </c>
      <c r="P7" s="37">
        <v>5</v>
      </c>
      <c r="Q7" s="37">
        <v>2</v>
      </c>
      <c r="R7" s="37">
        <f t="shared" si="4"/>
        <v>2</v>
      </c>
      <c r="S7" s="21"/>
    </row>
    <row r="8" spans="1:19" x14ac:dyDescent="0.2">
      <c r="A8" s="42" t="s">
        <v>393</v>
      </c>
      <c r="B8" s="50">
        <v>13</v>
      </c>
      <c r="C8" s="50">
        <v>3</v>
      </c>
      <c r="D8" s="37">
        <v>4</v>
      </c>
      <c r="E8" s="37">
        <v>1</v>
      </c>
      <c r="F8" s="37">
        <f t="shared" si="0"/>
        <v>2</v>
      </c>
      <c r="G8" s="38">
        <v>3</v>
      </c>
      <c r="H8" s="38">
        <v>2</v>
      </c>
      <c r="I8" s="78">
        <f t="shared" si="1"/>
        <v>2</v>
      </c>
      <c r="J8" s="37">
        <v>6</v>
      </c>
      <c r="K8" s="37">
        <v>2</v>
      </c>
      <c r="L8" s="37">
        <f t="shared" si="2"/>
        <v>0</v>
      </c>
      <c r="M8" s="38">
        <v>3</v>
      </c>
      <c r="N8" s="38">
        <v>2</v>
      </c>
      <c r="O8" s="78">
        <f t="shared" si="3"/>
        <v>3</v>
      </c>
      <c r="P8" s="37">
        <v>4</v>
      </c>
      <c r="Q8" s="37">
        <v>2</v>
      </c>
      <c r="R8" s="37">
        <f t="shared" si="4"/>
        <v>2</v>
      </c>
      <c r="S8" s="21"/>
    </row>
    <row r="9" spans="1:19" x14ac:dyDescent="0.2">
      <c r="A9" s="42" t="s">
        <v>394</v>
      </c>
      <c r="B9" s="50">
        <v>5</v>
      </c>
      <c r="C9" s="50">
        <v>5</v>
      </c>
      <c r="D9" s="37">
        <v>8</v>
      </c>
      <c r="E9" s="37">
        <v>1</v>
      </c>
      <c r="F9" s="37">
        <f t="shared" si="0"/>
        <v>0</v>
      </c>
      <c r="G9" s="38">
        <v>7</v>
      </c>
      <c r="H9" s="38">
        <v>3</v>
      </c>
      <c r="I9" s="78">
        <f t="shared" si="1"/>
        <v>1</v>
      </c>
      <c r="J9" s="37">
        <v>8</v>
      </c>
      <c r="K9" s="37">
        <v>3</v>
      </c>
      <c r="L9" s="37">
        <f t="shared" si="2"/>
        <v>1</v>
      </c>
      <c r="M9" s="38">
        <v>8</v>
      </c>
      <c r="N9" s="38">
        <v>1</v>
      </c>
      <c r="O9" s="78">
        <f t="shared" si="3"/>
        <v>0</v>
      </c>
      <c r="P9" s="37">
        <v>6</v>
      </c>
      <c r="Q9" s="37">
        <v>2</v>
      </c>
      <c r="R9" s="37">
        <f t="shared" si="4"/>
        <v>3</v>
      </c>
      <c r="S9" s="21"/>
    </row>
    <row r="10" spans="1:19" x14ac:dyDescent="0.2">
      <c r="A10" s="42" t="s">
        <v>395</v>
      </c>
      <c r="B10" s="50">
        <v>11</v>
      </c>
      <c r="C10" s="50">
        <v>3</v>
      </c>
      <c r="D10" s="37">
        <v>4</v>
      </c>
      <c r="E10" s="37">
        <v>2</v>
      </c>
      <c r="F10" s="37">
        <f t="shared" si="0"/>
        <v>2</v>
      </c>
      <c r="G10" s="38">
        <v>5</v>
      </c>
      <c r="H10" s="38">
        <v>1</v>
      </c>
      <c r="I10" s="78">
        <f t="shared" si="1"/>
        <v>0</v>
      </c>
      <c r="J10" s="37">
        <v>10</v>
      </c>
      <c r="K10" s="37">
        <v>2</v>
      </c>
      <c r="L10" s="37">
        <f t="shared" si="2"/>
        <v>0</v>
      </c>
      <c r="M10" s="38">
        <v>4</v>
      </c>
      <c r="N10" s="38">
        <v>3</v>
      </c>
      <c r="O10" s="78">
        <f t="shared" si="3"/>
        <v>2</v>
      </c>
      <c r="P10" s="37">
        <v>5</v>
      </c>
      <c r="Q10" s="37">
        <v>2</v>
      </c>
      <c r="R10" s="37">
        <f t="shared" si="4"/>
        <v>1</v>
      </c>
      <c r="S10" s="21"/>
    </row>
    <row r="11" spans="1:19" x14ac:dyDescent="0.2">
      <c r="A11" s="42" t="s">
        <v>396</v>
      </c>
      <c r="B11" s="50">
        <v>9</v>
      </c>
      <c r="C11" s="50">
        <v>4</v>
      </c>
      <c r="D11" s="37">
        <v>6</v>
      </c>
      <c r="E11" s="37">
        <v>2</v>
      </c>
      <c r="F11" s="37">
        <f t="shared" si="0"/>
        <v>1</v>
      </c>
      <c r="G11" s="38">
        <v>4</v>
      </c>
      <c r="H11" s="38">
        <v>1</v>
      </c>
      <c r="I11" s="78">
        <f t="shared" si="1"/>
        <v>2</v>
      </c>
      <c r="J11" s="37">
        <v>6</v>
      </c>
      <c r="K11" s="37">
        <v>2</v>
      </c>
      <c r="L11" s="37">
        <f t="shared" si="2"/>
        <v>1</v>
      </c>
      <c r="M11" s="38">
        <v>5</v>
      </c>
      <c r="N11" s="38">
        <v>2</v>
      </c>
      <c r="O11" s="78">
        <f t="shared" si="3"/>
        <v>2</v>
      </c>
      <c r="P11" s="37">
        <v>6</v>
      </c>
      <c r="Q11" s="37">
        <v>2</v>
      </c>
      <c r="R11" s="37">
        <f t="shared" si="4"/>
        <v>1</v>
      </c>
      <c r="S11" s="21"/>
    </row>
    <row r="12" spans="1:19" x14ac:dyDescent="0.2">
      <c r="A12" s="42" t="s">
        <v>397</v>
      </c>
      <c r="B12" s="50">
        <v>7</v>
      </c>
      <c r="C12" s="50">
        <v>5</v>
      </c>
      <c r="D12" s="37">
        <v>5</v>
      </c>
      <c r="E12" s="37">
        <v>2</v>
      </c>
      <c r="F12" s="37">
        <f t="shared" si="0"/>
        <v>3</v>
      </c>
      <c r="G12" s="38">
        <v>6</v>
      </c>
      <c r="H12" s="38">
        <v>2</v>
      </c>
      <c r="I12" s="78">
        <f t="shared" si="1"/>
        <v>1</v>
      </c>
      <c r="J12" s="37">
        <v>6</v>
      </c>
      <c r="K12" s="37">
        <v>2</v>
      </c>
      <c r="L12" s="37">
        <f t="shared" si="2"/>
        <v>3</v>
      </c>
      <c r="M12" s="38">
        <v>8</v>
      </c>
      <c r="N12" s="38">
        <v>2</v>
      </c>
      <c r="O12" s="78">
        <f t="shared" si="3"/>
        <v>0</v>
      </c>
      <c r="P12" s="37">
        <v>8</v>
      </c>
      <c r="Q12" s="37">
        <v>2</v>
      </c>
      <c r="R12" s="37">
        <f t="shared" si="4"/>
        <v>1</v>
      </c>
      <c r="S12" s="21"/>
    </row>
    <row r="13" spans="1:19" ht="13.5" thickBot="1" x14ac:dyDescent="0.25">
      <c r="A13" s="52" t="s">
        <v>398</v>
      </c>
      <c r="B13" s="53">
        <v>1</v>
      </c>
      <c r="C13" s="53">
        <v>4</v>
      </c>
      <c r="D13" s="37">
        <v>4</v>
      </c>
      <c r="E13" s="54">
        <v>1</v>
      </c>
      <c r="F13" s="37">
        <f t="shared" si="0"/>
        <v>3</v>
      </c>
      <c r="G13" s="38">
        <v>5</v>
      </c>
      <c r="H13" s="55">
        <v>2</v>
      </c>
      <c r="I13" s="77">
        <f t="shared" si="1"/>
        <v>2</v>
      </c>
      <c r="J13" s="37">
        <v>5</v>
      </c>
      <c r="K13" s="54">
        <v>2</v>
      </c>
      <c r="L13" s="37">
        <f t="shared" si="2"/>
        <v>3</v>
      </c>
      <c r="M13" s="38">
        <v>6</v>
      </c>
      <c r="N13" s="55">
        <v>2</v>
      </c>
      <c r="O13" s="77">
        <f t="shared" si="3"/>
        <v>2</v>
      </c>
      <c r="P13" s="37">
        <v>7</v>
      </c>
      <c r="Q13" s="54">
        <v>2</v>
      </c>
      <c r="R13" s="37">
        <f t="shared" si="4"/>
        <v>1</v>
      </c>
      <c r="S13" s="21"/>
    </row>
    <row r="14" spans="1:19" ht="13.5" thickBot="1" x14ac:dyDescent="0.25">
      <c r="A14" s="61" t="s">
        <v>412</v>
      </c>
      <c r="B14" s="62"/>
      <c r="C14" s="74">
        <f t="shared" ref="C14:R14" si="5">SUM(C5:C13)</f>
        <v>36</v>
      </c>
      <c r="D14" s="63">
        <f t="shared" si="5"/>
        <v>46</v>
      </c>
      <c r="E14" s="63">
        <f t="shared" si="5"/>
        <v>16</v>
      </c>
      <c r="F14" s="63">
        <f t="shared" si="5"/>
        <v>15</v>
      </c>
      <c r="G14" s="64">
        <f t="shared" si="5"/>
        <v>44</v>
      </c>
      <c r="H14" s="64">
        <f t="shared" si="5"/>
        <v>16</v>
      </c>
      <c r="I14" s="89">
        <f t="shared" si="5"/>
        <v>13</v>
      </c>
      <c r="J14" s="63">
        <f t="shared" si="5"/>
        <v>58</v>
      </c>
      <c r="K14" s="63">
        <f t="shared" si="5"/>
        <v>20</v>
      </c>
      <c r="L14" s="88">
        <f t="shared" si="5"/>
        <v>13</v>
      </c>
      <c r="M14" s="64">
        <f t="shared" si="5"/>
        <v>51</v>
      </c>
      <c r="N14" s="64">
        <f t="shared" si="5"/>
        <v>18</v>
      </c>
      <c r="O14" s="89">
        <f t="shared" si="5"/>
        <v>14</v>
      </c>
      <c r="P14" s="63">
        <f t="shared" si="5"/>
        <v>52</v>
      </c>
      <c r="Q14" s="63">
        <f t="shared" si="5"/>
        <v>17</v>
      </c>
      <c r="R14" s="88">
        <f t="shared" si="5"/>
        <v>15</v>
      </c>
      <c r="S14" s="21"/>
    </row>
    <row r="15" spans="1:19" x14ac:dyDescent="0.2">
      <c r="A15" s="57" t="s">
        <v>399</v>
      </c>
      <c r="B15" s="58">
        <v>16</v>
      </c>
      <c r="C15" s="58">
        <v>4</v>
      </c>
      <c r="D15" s="37">
        <v>5</v>
      </c>
      <c r="E15" s="39">
        <v>1</v>
      </c>
      <c r="F15" s="37">
        <f t="shared" ref="F15:F23" si="6">IF(($C15+INT(D$3/18)+IF(((D$3-INT(D$3/18)*18)-$B15)&gt;=0,1,0)-D15+2)&lt;0, 0, $C15+INT(D$3/18)+IF(((D$3-INT(D$3/18)*18)-$B15)&gt;=0,1,0)-D15+2)</f>
        <v>1</v>
      </c>
      <c r="G15" s="38">
        <v>5</v>
      </c>
      <c r="H15" s="59">
        <v>2</v>
      </c>
      <c r="I15" s="82">
        <f t="shared" ref="I15:I23" si="7">IF(($C15+INT(G$3/18)+IF(((G$3-INT(G$3/18)*18)-$B15)&gt;=0,1,0)-G15+2)&lt;0, 0, $C15+INT(G$3/18)+IF(((G$3-INT(G$3/18)*18)-$B15)&gt;=0,1,0)-G15+2)</f>
        <v>1</v>
      </c>
      <c r="J15" s="37">
        <v>5</v>
      </c>
      <c r="K15" s="39">
        <v>2</v>
      </c>
      <c r="L15" s="37">
        <f t="shared" ref="L15:L23" si="8">IF(($C15+INT(J$3/18)+IF(((J$3-INT(J$3/18)*18)-$B15)&gt;=0,1,0)-J15+2)&lt;0, 0, $C15+INT(J$3/18)+IF(((J$3-INT(J$3/18)*18)-$B15)&gt;=0,1,0)-J15+2)</f>
        <v>2</v>
      </c>
      <c r="M15" s="38">
        <v>4</v>
      </c>
      <c r="N15" s="59">
        <v>2</v>
      </c>
      <c r="O15" s="82">
        <f t="shared" ref="O15:O23" si="9">IF(($C15+INT(M$3/18)+IF(((M$3-INT(M$3/18)*18)-$B15)&gt;=0,1,0)-M15+2)&lt;0, 0, $C15+INT(M$3/18)+IF(((M$3-INT(M$3/18)*18)-$B15)&gt;=0,1,0)-M15+2)</f>
        <v>3</v>
      </c>
      <c r="P15" s="37">
        <v>5</v>
      </c>
      <c r="Q15" s="39">
        <v>2</v>
      </c>
      <c r="R15" s="37">
        <f t="shared" ref="R15:R23" si="10">IF(($C15+INT(P$3/18)+IF(((P$3-INT(P$3/18)*18)-$B15)&gt;=0,1,0)-P15+2)&lt;0, 0, $C15+INT(P$3/18)+IF(((P$3-INT(P$3/18)*18)-$B15)&gt;=0,1,0)-P15+2)</f>
        <v>2</v>
      </c>
      <c r="S15" s="21"/>
    </row>
    <row r="16" spans="1:19" x14ac:dyDescent="0.2">
      <c r="A16" s="42" t="s">
        <v>400</v>
      </c>
      <c r="B16" s="50">
        <v>12</v>
      </c>
      <c r="C16" s="50">
        <v>3</v>
      </c>
      <c r="D16" s="37">
        <v>4</v>
      </c>
      <c r="E16" s="37">
        <v>2</v>
      </c>
      <c r="F16" s="37">
        <f t="shared" si="6"/>
        <v>2</v>
      </c>
      <c r="G16" s="38">
        <v>3</v>
      </c>
      <c r="H16" s="38">
        <v>1</v>
      </c>
      <c r="I16" s="78">
        <f t="shared" si="7"/>
        <v>2</v>
      </c>
      <c r="J16" s="37">
        <v>6</v>
      </c>
      <c r="K16" s="37">
        <v>3</v>
      </c>
      <c r="L16" s="37">
        <f t="shared" si="8"/>
        <v>0</v>
      </c>
      <c r="M16" s="38">
        <v>4</v>
      </c>
      <c r="N16" s="38">
        <v>1</v>
      </c>
      <c r="O16" s="78">
        <f t="shared" si="9"/>
        <v>2</v>
      </c>
      <c r="P16" s="37">
        <v>5</v>
      </c>
      <c r="Q16" s="37">
        <v>3</v>
      </c>
      <c r="R16" s="37">
        <f t="shared" si="10"/>
        <v>1</v>
      </c>
      <c r="S16" s="21"/>
    </row>
    <row r="17" spans="1:19" x14ac:dyDescent="0.2">
      <c r="A17" s="42" t="s">
        <v>401</v>
      </c>
      <c r="B17" s="50">
        <v>6</v>
      </c>
      <c r="C17" s="50">
        <v>4</v>
      </c>
      <c r="D17" s="37">
        <v>5</v>
      </c>
      <c r="E17" s="37">
        <v>1</v>
      </c>
      <c r="F17" s="37">
        <f t="shared" si="6"/>
        <v>2</v>
      </c>
      <c r="G17" s="38">
        <v>5</v>
      </c>
      <c r="H17" s="38">
        <v>2</v>
      </c>
      <c r="I17" s="78">
        <f t="shared" si="7"/>
        <v>2</v>
      </c>
      <c r="J17" s="37">
        <v>10</v>
      </c>
      <c r="K17" s="37">
        <v>2</v>
      </c>
      <c r="L17" s="37">
        <f t="shared" si="8"/>
        <v>0</v>
      </c>
      <c r="M17" s="38">
        <v>5</v>
      </c>
      <c r="N17" s="38">
        <v>2</v>
      </c>
      <c r="O17" s="78">
        <f t="shared" si="9"/>
        <v>2</v>
      </c>
      <c r="P17" s="37">
        <v>6</v>
      </c>
      <c r="Q17" s="37">
        <v>2</v>
      </c>
      <c r="R17" s="37">
        <f t="shared" si="10"/>
        <v>2</v>
      </c>
      <c r="S17" s="21"/>
    </row>
    <row r="18" spans="1:19" x14ac:dyDescent="0.2">
      <c r="A18" s="42" t="s">
        <v>402</v>
      </c>
      <c r="B18" s="50">
        <v>14</v>
      </c>
      <c r="C18" s="50">
        <v>3</v>
      </c>
      <c r="D18" s="37">
        <v>6</v>
      </c>
      <c r="E18" s="37">
        <v>2</v>
      </c>
      <c r="F18" s="37">
        <f t="shared" si="6"/>
        <v>0</v>
      </c>
      <c r="G18" s="38">
        <v>4</v>
      </c>
      <c r="H18" s="38">
        <v>2</v>
      </c>
      <c r="I18" s="78">
        <f t="shared" si="7"/>
        <v>1</v>
      </c>
      <c r="J18" s="37">
        <v>4</v>
      </c>
      <c r="K18" s="37">
        <v>2</v>
      </c>
      <c r="L18" s="37">
        <f t="shared" si="8"/>
        <v>2</v>
      </c>
      <c r="M18" s="38">
        <v>3</v>
      </c>
      <c r="N18" s="38">
        <v>2</v>
      </c>
      <c r="O18" s="78">
        <f t="shared" si="9"/>
        <v>3</v>
      </c>
      <c r="P18" s="37">
        <v>4</v>
      </c>
      <c r="Q18" s="37">
        <v>2</v>
      </c>
      <c r="R18" s="37">
        <f t="shared" si="10"/>
        <v>2</v>
      </c>
      <c r="S18" s="21"/>
    </row>
    <row r="19" spans="1:19" x14ac:dyDescent="0.2">
      <c r="A19" s="42" t="s">
        <v>403</v>
      </c>
      <c r="B19" s="50">
        <v>4</v>
      </c>
      <c r="C19" s="50">
        <v>4</v>
      </c>
      <c r="D19" s="37">
        <v>5</v>
      </c>
      <c r="E19" s="37">
        <v>2</v>
      </c>
      <c r="F19" s="37">
        <f t="shared" si="6"/>
        <v>2</v>
      </c>
      <c r="G19" s="38">
        <v>5</v>
      </c>
      <c r="H19" s="38">
        <v>1</v>
      </c>
      <c r="I19" s="78">
        <f t="shared" si="7"/>
        <v>2</v>
      </c>
      <c r="J19" s="37">
        <v>6</v>
      </c>
      <c r="K19" s="37">
        <v>2</v>
      </c>
      <c r="L19" s="37">
        <f t="shared" si="8"/>
        <v>2</v>
      </c>
      <c r="M19" s="38">
        <v>6</v>
      </c>
      <c r="N19" s="38">
        <v>2</v>
      </c>
      <c r="O19" s="78">
        <f t="shared" si="9"/>
        <v>2</v>
      </c>
      <c r="P19" s="37">
        <v>7</v>
      </c>
      <c r="Q19" s="37">
        <v>1</v>
      </c>
      <c r="R19" s="37">
        <f t="shared" si="10"/>
        <v>1</v>
      </c>
      <c r="S19" s="21"/>
    </row>
    <row r="20" spans="1:19" x14ac:dyDescent="0.2">
      <c r="A20" s="42" t="s">
        <v>404</v>
      </c>
      <c r="B20" s="50">
        <v>2</v>
      </c>
      <c r="C20" s="50">
        <v>4</v>
      </c>
      <c r="D20" s="37">
        <v>6</v>
      </c>
      <c r="E20" s="37">
        <v>2</v>
      </c>
      <c r="F20" s="37">
        <f t="shared" si="6"/>
        <v>1</v>
      </c>
      <c r="G20" s="38">
        <v>6</v>
      </c>
      <c r="H20" s="38">
        <v>3</v>
      </c>
      <c r="I20" s="78">
        <f t="shared" si="7"/>
        <v>1</v>
      </c>
      <c r="J20" s="37">
        <v>6</v>
      </c>
      <c r="K20" s="37">
        <v>2</v>
      </c>
      <c r="L20" s="37">
        <f t="shared" si="8"/>
        <v>2</v>
      </c>
      <c r="M20" s="38">
        <v>7</v>
      </c>
      <c r="N20" s="38">
        <v>2</v>
      </c>
      <c r="O20" s="78">
        <f t="shared" si="9"/>
        <v>1</v>
      </c>
      <c r="P20" s="37">
        <v>7</v>
      </c>
      <c r="Q20" s="37">
        <v>2</v>
      </c>
      <c r="R20" s="37">
        <f t="shared" si="10"/>
        <v>1</v>
      </c>
      <c r="S20" s="21"/>
    </row>
    <row r="21" spans="1:19" x14ac:dyDescent="0.2">
      <c r="A21" s="42" t="s">
        <v>405</v>
      </c>
      <c r="B21" s="50">
        <v>10</v>
      </c>
      <c r="C21" s="50">
        <v>5</v>
      </c>
      <c r="D21" s="37">
        <v>6</v>
      </c>
      <c r="E21" s="37">
        <v>2</v>
      </c>
      <c r="F21" s="37">
        <f t="shared" si="6"/>
        <v>2</v>
      </c>
      <c r="G21" s="38">
        <v>5</v>
      </c>
      <c r="H21" s="38">
        <v>1</v>
      </c>
      <c r="I21" s="78">
        <f t="shared" si="7"/>
        <v>2</v>
      </c>
      <c r="J21" s="37">
        <v>7</v>
      </c>
      <c r="K21" s="37">
        <v>3</v>
      </c>
      <c r="L21" s="37">
        <f t="shared" si="8"/>
        <v>1</v>
      </c>
      <c r="M21" s="38">
        <v>6</v>
      </c>
      <c r="N21" s="38">
        <v>2</v>
      </c>
      <c r="O21" s="78">
        <f t="shared" si="9"/>
        <v>2</v>
      </c>
      <c r="P21" s="37">
        <v>8</v>
      </c>
      <c r="Q21" s="37">
        <v>2</v>
      </c>
      <c r="R21" s="37">
        <f t="shared" si="10"/>
        <v>0</v>
      </c>
      <c r="S21" s="21"/>
    </row>
    <row r="22" spans="1:19" x14ac:dyDescent="0.2">
      <c r="A22" s="42" t="s">
        <v>406</v>
      </c>
      <c r="B22" s="50">
        <v>18</v>
      </c>
      <c r="C22" s="50">
        <v>3</v>
      </c>
      <c r="D22" s="37">
        <v>3</v>
      </c>
      <c r="E22" s="37">
        <v>2</v>
      </c>
      <c r="F22" s="37">
        <f t="shared" si="6"/>
        <v>2</v>
      </c>
      <c r="G22" s="38">
        <v>3</v>
      </c>
      <c r="H22" s="38">
        <v>2</v>
      </c>
      <c r="I22" s="78">
        <f t="shared" si="7"/>
        <v>2</v>
      </c>
      <c r="J22" s="37">
        <v>6</v>
      </c>
      <c r="K22" s="37">
        <v>3</v>
      </c>
      <c r="L22" s="37">
        <f t="shared" si="8"/>
        <v>0</v>
      </c>
      <c r="M22" s="38">
        <v>4</v>
      </c>
      <c r="N22" s="38">
        <v>2</v>
      </c>
      <c r="O22" s="78">
        <f t="shared" si="9"/>
        <v>2</v>
      </c>
      <c r="P22" s="37">
        <v>4</v>
      </c>
      <c r="Q22" s="37">
        <v>2</v>
      </c>
      <c r="R22" s="37">
        <f t="shared" si="10"/>
        <v>2</v>
      </c>
      <c r="S22" s="21"/>
    </row>
    <row r="23" spans="1:19" ht="13.5" thickBot="1" x14ac:dyDescent="0.25">
      <c r="A23" s="45" t="s">
        <v>407</v>
      </c>
      <c r="B23" s="51">
        <v>8</v>
      </c>
      <c r="C23" s="51">
        <v>5</v>
      </c>
      <c r="D23" s="37">
        <v>5</v>
      </c>
      <c r="E23" s="46">
        <v>2</v>
      </c>
      <c r="F23" s="37">
        <f t="shared" si="6"/>
        <v>3</v>
      </c>
      <c r="G23" s="38">
        <v>6</v>
      </c>
      <c r="H23" s="47">
        <v>2</v>
      </c>
      <c r="I23" s="84">
        <f t="shared" si="7"/>
        <v>1</v>
      </c>
      <c r="J23" s="37">
        <v>9</v>
      </c>
      <c r="K23" s="46">
        <v>2</v>
      </c>
      <c r="L23" s="37">
        <f t="shared" si="8"/>
        <v>0</v>
      </c>
      <c r="M23" s="38">
        <v>7</v>
      </c>
      <c r="N23" s="47">
        <v>2</v>
      </c>
      <c r="O23" s="84">
        <f t="shared" si="9"/>
        <v>1</v>
      </c>
      <c r="P23" s="37">
        <v>6</v>
      </c>
      <c r="Q23" s="46">
        <v>1</v>
      </c>
      <c r="R23" s="37">
        <f t="shared" si="10"/>
        <v>3</v>
      </c>
      <c r="S23" s="21"/>
    </row>
    <row r="24" spans="1:19" ht="13.5" thickBot="1" x14ac:dyDescent="0.25">
      <c r="A24" s="66" t="s">
        <v>413</v>
      </c>
      <c r="B24" s="63"/>
      <c r="C24" s="63">
        <f t="shared" ref="C24:R24" si="11">SUM(C15:C23)</f>
        <v>35</v>
      </c>
      <c r="D24" s="63">
        <f t="shared" si="11"/>
        <v>45</v>
      </c>
      <c r="E24" s="63">
        <f t="shared" si="11"/>
        <v>16</v>
      </c>
      <c r="F24" s="63">
        <f t="shared" si="11"/>
        <v>15</v>
      </c>
      <c r="G24" s="64">
        <f t="shared" si="11"/>
        <v>42</v>
      </c>
      <c r="H24" s="64">
        <f t="shared" si="11"/>
        <v>16</v>
      </c>
      <c r="I24" s="64">
        <f t="shared" si="11"/>
        <v>14</v>
      </c>
      <c r="J24" s="63">
        <f t="shared" si="11"/>
        <v>59</v>
      </c>
      <c r="K24" s="63">
        <f t="shared" si="11"/>
        <v>21</v>
      </c>
      <c r="L24" s="63">
        <f t="shared" si="11"/>
        <v>9</v>
      </c>
      <c r="M24" s="64">
        <f t="shared" si="11"/>
        <v>46</v>
      </c>
      <c r="N24" s="64">
        <f t="shared" si="11"/>
        <v>17</v>
      </c>
      <c r="O24" s="64">
        <f t="shared" si="11"/>
        <v>18</v>
      </c>
      <c r="P24" s="63">
        <f t="shared" si="11"/>
        <v>52</v>
      </c>
      <c r="Q24" s="63">
        <f t="shared" si="11"/>
        <v>17</v>
      </c>
      <c r="R24" s="63">
        <f t="shared" si="11"/>
        <v>14</v>
      </c>
    </row>
    <row r="25" spans="1:19" ht="13.5" thickBot="1" x14ac:dyDescent="0.25">
      <c r="A25" s="70" t="s">
        <v>414</v>
      </c>
      <c r="B25" s="71"/>
      <c r="C25" s="71">
        <f t="shared" ref="C25:R25" si="12">C24+C14</f>
        <v>71</v>
      </c>
      <c r="D25" s="71">
        <f t="shared" si="12"/>
        <v>91</v>
      </c>
      <c r="E25" s="71">
        <f t="shared" si="12"/>
        <v>32</v>
      </c>
      <c r="F25" s="71">
        <f t="shared" si="12"/>
        <v>30</v>
      </c>
      <c r="G25" s="72">
        <f t="shared" si="12"/>
        <v>86</v>
      </c>
      <c r="H25" s="72">
        <f t="shared" si="12"/>
        <v>32</v>
      </c>
      <c r="I25" s="72">
        <f t="shared" si="12"/>
        <v>27</v>
      </c>
      <c r="J25" s="71">
        <f t="shared" si="12"/>
        <v>117</v>
      </c>
      <c r="K25" s="71">
        <f t="shared" si="12"/>
        <v>41</v>
      </c>
      <c r="L25" s="71">
        <f t="shared" si="12"/>
        <v>22</v>
      </c>
      <c r="M25" s="72">
        <f t="shared" si="12"/>
        <v>97</v>
      </c>
      <c r="N25" s="72">
        <f t="shared" si="12"/>
        <v>35</v>
      </c>
      <c r="O25" s="72">
        <f t="shared" si="12"/>
        <v>32</v>
      </c>
      <c r="P25" s="71">
        <f t="shared" si="12"/>
        <v>104</v>
      </c>
      <c r="Q25" s="71">
        <f t="shared" si="12"/>
        <v>34</v>
      </c>
      <c r="R25" s="71">
        <f t="shared" si="12"/>
        <v>29</v>
      </c>
    </row>
    <row r="27" spans="1:19" ht="13.5" thickBot="1" x14ac:dyDescent="0.25"/>
    <row r="28" spans="1:19" ht="13.5" thickBot="1" x14ac:dyDescent="0.25">
      <c r="A28" s="31"/>
      <c r="B28" s="32"/>
      <c r="C28" s="32"/>
      <c r="D28" s="32" t="s">
        <v>843</v>
      </c>
      <c r="E28" s="32"/>
      <c r="F28" s="32"/>
      <c r="G28" s="32"/>
      <c r="H28" s="32"/>
      <c r="I28" s="32"/>
      <c r="J28" s="32"/>
      <c r="K28" s="32"/>
      <c r="L28" s="32"/>
      <c r="M28" s="32"/>
      <c r="N28" s="32"/>
      <c r="O28" s="32"/>
      <c r="P28" s="32"/>
      <c r="Q28" s="32"/>
      <c r="R28" s="32"/>
      <c r="S28" s="68" t="s">
        <v>416</v>
      </c>
    </row>
    <row r="29" spans="1:19" x14ac:dyDescent="0.2">
      <c r="A29" s="40"/>
      <c r="B29" s="41"/>
      <c r="C29" s="41"/>
      <c r="D29" s="474" t="s">
        <v>475</v>
      </c>
      <c r="E29" s="475"/>
      <c r="F29" s="476"/>
      <c r="G29" s="477" t="s">
        <v>469</v>
      </c>
      <c r="H29" s="478"/>
      <c r="I29" s="479"/>
      <c r="J29" s="474" t="s">
        <v>352</v>
      </c>
      <c r="K29" s="475"/>
      <c r="L29" s="476"/>
      <c r="M29" s="477" t="s">
        <v>340</v>
      </c>
      <c r="N29" s="478"/>
      <c r="O29" s="479"/>
      <c r="P29" s="474" t="s">
        <v>472</v>
      </c>
      <c r="Q29" s="475"/>
      <c r="R29" s="476"/>
    </row>
    <row r="30" spans="1:19" x14ac:dyDescent="0.2">
      <c r="A30" s="57"/>
      <c r="B30" s="69"/>
      <c r="C30" s="69" t="s">
        <v>538</v>
      </c>
      <c r="D30" s="480">
        <v>14</v>
      </c>
      <c r="E30" s="481"/>
      <c r="F30" s="482"/>
      <c r="G30" s="483">
        <v>6</v>
      </c>
      <c r="H30" s="484"/>
      <c r="I30" s="485"/>
      <c r="J30" s="480">
        <v>25</v>
      </c>
      <c r="K30" s="481"/>
      <c r="L30" s="482"/>
      <c r="M30" s="483">
        <v>22</v>
      </c>
      <c r="N30" s="484"/>
      <c r="O30" s="485"/>
      <c r="P30" s="480">
        <v>26</v>
      </c>
      <c r="Q30" s="481"/>
      <c r="R30" s="482"/>
    </row>
    <row r="31" spans="1:19" x14ac:dyDescent="0.2">
      <c r="A31" s="42"/>
      <c r="B31" s="34" t="s">
        <v>355</v>
      </c>
      <c r="C31" s="34" t="s">
        <v>408</v>
      </c>
      <c r="D31" s="35" t="s">
        <v>409</v>
      </c>
      <c r="E31" s="35" t="s">
        <v>410</v>
      </c>
      <c r="F31" s="35" t="s">
        <v>363</v>
      </c>
      <c r="G31" s="36" t="s">
        <v>409</v>
      </c>
      <c r="H31" s="36" t="s">
        <v>410</v>
      </c>
      <c r="I31" s="36" t="s">
        <v>363</v>
      </c>
      <c r="J31" s="35" t="s">
        <v>409</v>
      </c>
      <c r="K31" s="35" t="s">
        <v>410</v>
      </c>
      <c r="L31" s="35" t="s">
        <v>363</v>
      </c>
      <c r="M31" s="36" t="s">
        <v>409</v>
      </c>
      <c r="N31" s="36" t="s">
        <v>410</v>
      </c>
      <c r="O31" s="36" t="s">
        <v>363</v>
      </c>
      <c r="P31" s="35" t="s">
        <v>409</v>
      </c>
      <c r="Q31" s="35" t="s">
        <v>410</v>
      </c>
      <c r="R31" s="35" t="s">
        <v>363</v>
      </c>
    </row>
    <row r="32" spans="1:19" x14ac:dyDescent="0.2">
      <c r="A32" s="42" t="s">
        <v>390</v>
      </c>
      <c r="B32" s="50">
        <v>17</v>
      </c>
      <c r="C32" s="50">
        <v>4</v>
      </c>
      <c r="D32" s="37">
        <v>5</v>
      </c>
      <c r="E32" s="37">
        <v>2</v>
      </c>
      <c r="F32" s="37">
        <f t="shared" ref="F32:F40" si="13">IF(($C32+INT(D$3/18)+IF(((D$3-INT(D$3/18)*18)-$B32)&gt;=0,1,0)-D32+2)&lt;0, 0, $C32+INT(D$3/18)+IF(((D$3-INT(D$3/18)*18)-$B32)&gt;=0,1,0)-D32+2)</f>
        <v>1</v>
      </c>
      <c r="G32" s="38">
        <v>4</v>
      </c>
      <c r="H32" s="38">
        <v>2</v>
      </c>
      <c r="I32" s="78">
        <f t="shared" ref="I32:I40" si="14">IF(($C32+INT(G$3/18)+IF(((G$3-INT(G$3/18)*18)-$B32)&gt;=0,1,0)-G32+2)&lt;0, 0, $C32+INT(G$3/18)+IF(((G$3-INT(G$3/18)*18)-$B32)&gt;=0,1,0)-G32+2)</f>
        <v>2</v>
      </c>
      <c r="J32" s="37">
        <v>7</v>
      </c>
      <c r="K32" s="37">
        <v>1</v>
      </c>
      <c r="L32" s="37">
        <f t="shared" ref="L32:L40" si="15">IF(($C32+INT(J$3/18)+IF(((J$3-INT(J$3/18)*18)-$B32)&gt;=0,1,0)-J32+2)&lt;0, 0, $C32+INT(J$3/18)+IF(((J$3-INT(J$3/18)*18)-$B32)&gt;=0,1,0)-J32+2)</f>
        <v>0</v>
      </c>
      <c r="M32" s="38">
        <v>6</v>
      </c>
      <c r="N32" s="38">
        <v>2</v>
      </c>
      <c r="O32" s="78">
        <f t="shared" ref="O32:O40" si="16">IF(($C32+INT(M$3/18)+IF(((M$3-INT(M$3/18)*18)-$B32)&gt;=0,1,0)-M32+2)&lt;0, 0, $C32+INT(M$3/18)+IF(((M$3-INT(M$3/18)*18)-$B32)&gt;=0,1,0)-M32+2)</f>
        <v>1</v>
      </c>
      <c r="P32" s="37">
        <v>5</v>
      </c>
      <c r="Q32" s="37">
        <v>1</v>
      </c>
      <c r="R32" s="37">
        <f t="shared" ref="R32:R40" si="17">IF(($C32+INT(P$3/18)+IF(((P$3-INT(P$3/18)*18)-$B32)&gt;=0,1,0)-P32+2)&lt;0, 0, $C32+INT(P$3/18)+IF(((P$3-INT(P$3/18)*18)-$B32)&gt;=0,1,0)-P32+2)</f>
        <v>2</v>
      </c>
    </row>
    <row r="33" spans="1:19" x14ac:dyDescent="0.2">
      <c r="A33" s="42" t="s">
        <v>391</v>
      </c>
      <c r="B33" s="50">
        <v>3</v>
      </c>
      <c r="C33" s="50">
        <v>4</v>
      </c>
      <c r="D33" s="37">
        <v>7</v>
      </c>
      <c r="E33" s="37">
        <v>2</v>
      </c>
      <c r="F33" s="37">
        <f t="shared" si="13"/>
        <v>0</v>
      </c>
      <c r="G33" s="38">
        <v>5</v>
      </c>
      <c r="H33" s="38">
        <v>2</v>
      </c>
      <c r="I33" s="78">
        <f t="shared" si="14"/>
        <v>2</v>
      </c>
      <c r="J33" s="37">
        <v>8</v>
      </c>
      <c r="K33" s="37">
        <v>2</v>
      </c>
      <c r="L33" s="37">
        <f t="shared" si="15"/>
        <v>0</v>
      </c>
      <c r="M33" s="38">
        <v>7</v>
      </c>
      <c r="N33" s="38">
        <v>1</v>
      </c>
      <c r="O33" s="78">
        <f t="shared" si="16"/>
        <v>1</v>
      </c>
      <c r="P33" s="37">
        <v>7</v>
      </c>
      <c r="Q33" s="37">
        <v>3</v>
      </c>
      <c r="R33" s="37">
        <f t="shared" si="17"/>
        <v>1</v>
      </c>
      <c r="S33" s="21" t="s">
        <v>472</v>
      </c>
    </row>
    <row r="34" spans="1:19" x14ac:dyDescent="0.2">
      <c r="A34" s="42" t="s">
        <v>392</v>
      </c>
      <c r="B34" s="50">
        <v>15</v>
      </c>
      <c r="C34" s="50">
        <v>4</v>
      </c>
      <c r="D34" s="37">
        <v>6</v>
      </c>
      <c r="E34" s="37">
        <v>2</v>
      </c>
      <c r="F34" s="37">
        <f t="shared" si="13"/>
        <v>0</v>
      </c>
      <c r="G34" s="38">
        <v>5</v>
      </c>
      <c r="H34" s="38">
        <v>2</v>
      </c>
      <c r="I34" s="78">
        <f t="shared" si="14"/>
        <v>1</v>
      </c>
      <c r="J34" s="37">
        <v>7</v>
      </c>
      <c r="K34" s="37">
        <v>3</v>
      </c>
      <c r="L34" s="37">
        <f t="shared" si="15"/>
        <v>0</v>
      </c>
      <c r="M34" s="38">
        <v>4</v>
      </c>
      <c r="N34" s="38">
        <v>2</v>
      </c>
      <c r="O34" s="78">
        <f t="shared" si="16"/>
        <v>3</v>
      </c>
      <c r="P34" s="37">
        <v>7</v>
      </c>
      <c r="Q34" s="37">
        <v>2</v>
      </c>
      <c r="R34" s="37">
        <f t="shared" si="17"/>
        <v>0</v>
      </c>
      <c r="S34" s="21"/>
    </row>
    <row r="35" spans="1:19" x14ac:dyDescent="0.2">
      <c r="A35" s="42" t="s">
        <v>393</v>
      </c>
      <c r="B35" s="50">
        <v>13</v>
      </c>
      <c r="C35" s="50">
        <v>3</v>
      </c>
      <c r="D35" s="37">
        <v>4</v>
      </c>
      <c r="E35" s="37">
        <v>2</v>
      </c>
      <c r="F35" s="37">
        <f t="shared" si="13"/>
        <v>2</v>
      </c>
      <c r="G35" s="38">
        <v>4</v>
      </c>
      <c r="H35" s="38">
        <v>2</v>
      </c>
      <c r="I35" s="78">
        <f t="shared" si="14"/>
        <v>1</v>
      </c>
      <c r="J35" s="37">
        <v>3</v>
      </c>
      <c r="K35" s="37">
        <v>1</v>
      </c>
      <c r="L35" s="37">
        <f t="shared" si="15"/>
        <v>3</v>
      </c>
      <c r="M35" s="38">
        <v>4</v>
      </c>
      <c r="N35" s="38">
        <v>2</v>
      </c>
      <c r="O35" s="78">
        <f t="shared" si="16"/>
        <v>2</v>
      </c>
      <c r="P35" s="37">
        <v>5</v>
      </c>
      <c r="Q35" s="37">
        <v>2</v>
      </c>
      <c r="R35" s="37">
        <f t="shared" si="17"/>
        <v>1</v>
      </c>
      <c r="S35" s="21"/>
    </row>
    <row r="36" spans="1:19" x14ac:dyDescent="0.2">
      <c r="A36" s="42" t="s">
        <v>394</v>
      </c>
      <c r="B36" s="50">
        <v>5</v>
      </c>
      <c r="C36" s="50">
        <v>5</v>
      </c>
      <c r="D36" s="37">
        <v>6</v>
      </c>
      <c r="E36" s="37">
        <v>2</v>
      </c>
      <c r="F36" s="37">
        <f t="shared" si="13"/>
        <v>2</v>
      </c>
      <c r="G36" s="38">
        <v>5</v>
      </c>
      <c r="H36" s="38">
        <v>1</v>
      </c>
      <c r="I36" s="78">
        <f t="shared" si="14"/>
        <v>3</v>
      </c>
      <c r="J36" s="37">
        <v>7</v>
      </c>
      <c r="K36" s="37">
        <v>2</v>
      </c>
      <c r="L36" s="37">
        <f t="shared" si="15"/>
        <v>2</v>
      </c>
      <c r="M36" s="38">
        <v>7</v>
      </c>
      <c r="N36" s="38">
        <v>2</v>
      </c>
      <c r="O36" s="78">
        <f t="shared" si="16"/>
        <v>1</v>
      </c>
      <c r="P36" s="37">
        <v>10</v>
      </c>
      <c r="Q36" s="37">
        <v>2</v>
      </c>
      <c r="R36" s="37">
        <f t="shared" si="17"/>
        <v>0</v>
      </c>
      <c r="S36" s="21" t="s">
        <v>472</v>
      </c>
    </row>
    <row r="37" spans="1:19" x14ac:dyDescent="0.2">
      <c r="A37" s="42" t="s">
        <v>395</v>
      </c>
      <c r="B37" s="50">
        <v>11</v>
      </c>
      <c r="C37" s="50">
        <v>3</v>
      </c>
      <c r="D37" s="37">
        <v>5</v>
      </c>
      <c r="E37" s="37">
        <v>2</v>
      </c>
      <c r="F37" s="37">
        <f t="shared" si="13"/>
        <v>1</v>
      </c>
      <c r="G37" s="38">
        <v>5</v>
      </c>
      <c r="H37" s="38">
        <v>2</v>
      </c>
      <c r="I37" s="78">
        <f t="shared" si="14"/>
        <v>0</v>
      </c>
      <c r="J37" s="37">
        <v>3</v>
      </c>
      <c r="K37" s="37">
        <v>1</v>
      </c>
      <c r="L37" s="37">
        <f t="shared" si="15"/>
        <v>3</v>
      </c>
      <c r="M37" s="38">
        <v>6</v>
      </c>
      <c r="N37" s="38">
        <v>2</v>
      </c>
      <c r="O37" s="78">
        <f t="shared" si="16"/>
        <v>0</v>
      </c>
      <c r="P37" s="37">
        <v>7</v>
      </c>
      <c r="Q37" s="37">
        <v>2</v>
      </c>
      <c r="R37" s="37">
        <f t="shared" si="17"/>
        <v>0</v>
      </c>
      <c r="S37" s="21"/>
    </row>
    <row r="38" spans="1:19" x14ac:dyDescent="0.2">
      <c r="A38" s="42" t="s">
        <v>396</v>
      </c>
      <c r="B38" s="50">
        <v>9</v>
      </c>
      <c r="C38" s="50">
        <v>4</v>
      </c>
      <c r="D38" s="37">
        <v>8</v>
      </c>
      <c r="E38" s="37">
        <v>2</v>
      </c>
      <c r="F38" s="37">
        <f t="shared" si="13"/>
        <v>0</v>
      </c>
      <c r="G38" s="38">
        <v>4</v>
      </c>
      <c r="H38" s="38">
        <v>2</v>
      </c>
      <c r="I38" s="78">
        <f t="shared" si="14"/>
        <v>2</v>
      </c>
      <c r="J38" s="37">
        <v>5</v>
      </c>
      <c r="K38" s="37">
        <v>1</v>
      </c>
      <c r="L38" s="37">
        <f t="shared" si="15"/>
        <v>2</v>
      </c>
      <c r="M38" s="38">
        <v>6</v>
      </c>
      <c r="N38" s="38">
        <v>2</v>
      </c>
      <c r="O38" s="78">
        <f t="shared" si="16"/>
        <v>1</v>
      </c>
      <c r="P38" s="37">
        <v>7</v>
      </c>
      <c r="Q38" s="37">
        <v>2</v>
      </c>
      <c r="R38" s="37">
        <f t="shared" si="17"/>
        <v>0</v>
      </c>
      <c r="S38" s="21"/>
    </row>
    <row r="39" spans="1:19" x14ac:dyDescent="0.2">
      <c r="A39" s="42" t="s">
        <v>397</v>
      </c>
      <c r="B39" s="50">
        <v>7</v>
      </c>
      <c r="C39" s="50">
        <v>5</v>
      </c>
      <c r="D39" s="37">
        <v>7</v>
      </c>
      <c r="E39" s="37">
        <v>2</v>
      </c>
      <c r="F39" s="37">
        <f t="shared" si="13"/>
        <v>1</v>
      </c>
      <c r="G39" s="38">
        <v>5</v>
      </c>
      <c r="H39" s="38">
        <v>2</v>
      </c>
      <c r="I39" s="78">
        <f t="shared" si="14"/>
        <v>2</v>
      </c>
      <c r="J39" s="37">
        <v>8</v>
      </c>
      <c r="K39" s="37">
        <v>1</v>
      </c>
      <c r="L39" s="37">
        <f t="shared" si="15"/>
        <v>1</v>
      </c>
      <c r="M39" s="38">
        <v>7</v>
      </c>
      <c r="N39" s="38">
        <v>2</v>
      </c>
      <c r="O39" s="78">
        <f t="shared" si="16"/>
        <v>1</v>
      </c>
      <c r="P39" s="37">
        <v>7</v>
      </c>
      <c r="Q39" s="37">
        <v>2</v>
      </c>
      <c r="R39" s="37">
        <f t="shared" si="17"/>
        <v>2</v>
      </c>
      <c r="S39" s="21"/>
    </row>
    <row r="40" spans="1:19" ht="13.5" thickBot="1" x14ac:dyDescent="0.25">
      <c r="A40" s="52" t="s">
        <v>398</v>
      </c>
      <c r="B40" s="53">
        <v>1</v>
      </c>
      <c r="C40" s="53">
        <v>4</v>
      </c>
      <c r="D40" s="37">
        <v>5</v>
      </c>
      <c r="E40" s="54">
        <v>2</v>
      </c>
      <c r="F40" s="37">
        <f t="shared" si="13"/>
        <v>2</v>
      </c>
      <c r="G40" s="38">
        <v>6</v>
      </c>
      <c r="H40" s="55">
        <v>2</v>
      </c>
      <c r="I40" s="77">
        <f t="shared" si="14"/>
        <v>1</v>
      </c>
      <c r="J40" s="37">
        <v>6</v>
      </c>
      <c r="K40" s="54">
        <v>2</v>
      </c>
      <c r="L40" s="37">
        <f t="shared" si="15"/>
        <v>2</v>
      </c>
      <c r="M40" s="38">
        <v>5</v>
      </c>
      <c r="N40" s="55">
        <v>2</v>
      </c>
      <c r="O40" s="77">
        <f t="shared" si="16"/>
        <v>3</v>
      </c>
      <c r="P40" s="37">
        <v>8</v>
      </c>
      <c r="Q40" s="54">
        <v>3</v>
      </c>
      <c r="R40" s="37">
        <f t="shared" si="17"/>
        <v>0</v>
      </c>
      <c r="S40" s="21"/>
    </row>
    <row r="41" spans="1:19" ht="13.5" thickBot="1" x14ac:dyDescent="0.25">
      <c r="A41" s="61" t="s">
        <v>412</v>
      </c>
      <c r="B41" s="62"/>
      <c r="C41" s="74">
        <f t="shared" ref="C41:R41" si="18">SUM(C32:C40)</f>
        <v>36</v>
      </c>
      <c r="D41" s="63">
        <f t="shared" si="18"/>
        <v>53</v>
      </c>
      <c r="E41" s="63">
        <f t="shared" si="18"/>
        <v>18</v>
      </c>
      <c r="F41" s="63">
        <f t="shared" si="18"/>
        <v>9</v>
      </c>
      <c r="G41" s="64">
        <f t="shared" si="18"/>
        <v>43</v>
      </c>
      <c r="H41" s="64">
        <f t="shared" si="18"/>
        <v>17</v>
      </c>
      <c r="I41" s="89">
        <f t="shared" si="18"/>
        <v>14</v>
      </c>
      <c r="J41" s="63">
        <f t="shared" si="18"/>
        <v>54</v>
      </c>
      <c r="K41" s="63">
        <f t="shared" si="18"/>
        <v>14</v>
      </c>
      <c r="L41" s="88">
        <f t="shared" si="18"/>
        <v>13</v>
      </c>
      <c r="M41" s="64">
        <f t="shared" si="18"/>
        <v>52</v>
      </c>
      <c r="N41" s="64">
        <f t="shared" si="18"/>
        <v>17</v>
      </c>
      <c r="O41" s="89">
        <f t="shared" si="18"/>
        <v>13</v>
      </c>
      <c r="P41" s="63">
        <f t="shared" si="18"/>
        <v>63</v>
      </c>
      <c r="Q41" s="63">
        <f t="shared" si="18"/>
        <v>19</v>
      </c>
      <c r="R41" s="88">
        <f t="shared" si="18"/>
        <v>6</v>
      </c>
      <c r="S41" s="21"/>
    </row>
    <row r="42" spans="1:19" x14ac:dyDescent="0.2">
      <c r="A42" s="57" t="s">
        <v>399</v>
      </c>
      <c r="B42" s="58">
        <v>16</v>
      </c>
      <c r="C42" s="58">
        <v>4</v>
      </c>
      <c r="D42" s="37">
        <v>4</v>
      </c>
      <c r="E42" s="39">
        <v>1</v>
      </c>
      <c r="F42" s="37">
        <f t="shared" ref="F42:F50" si="19">IF(($C42+INT(D$3/18)+IF(((D$3-INT(D$3/18)*18)-$B42)&gt;=0,1,0)-D42+2)&lt;0, 0, $C42+INT(D$3/18)+IF(((D$3-INT(D$3/18)*18)-$B42)&gt;=0,1,0)-D42+2)</f>
        <v>2</v>
      </c>
      <c r="G42" s="38">
        <v>5</v>
      </c>
      <c r="H42" s="59">
        <v>2</v>
      </c>
      <c r="I42" s="82">
        <f t="shared" ref="I42:I50" si="20">IF(($C42+INT(G$3/18)+IF(((G$3-INT(G$3/18)*18)-$B42)&gt;=0,1,0)-G42+2)&lt;0, 0, $C42+INT(G$3/18)+IF(((G$3-INT(G$3/18)*18)-$B42)&gt;=0,1,0)-G42+2)</f>
        <v>1</v>
      </c>
      <c r="J42" s="37">
        <v>5</v>
      </c>
      <c r="K42" s="39">
        <v>1</v>
      </c>
      <c r="L42" s="37">
        <f t="shared" ref="L42:L50" si="21">IF(($C42+INT(J$3/18)+IF(((J$3-INT(J$3/18)*18)-$B42)&gt;=0,1,0)-J42+2)&lt;0, 0, $C42+INT(J$3/18)+IF(((J$3-INT(J$3/18)*18)-$B42)&gt;=0,1,0)-J42+2)</f>
        <v>2</v>
      </c>
      <c r="M42" s="38">
        <v>5</v>
      </c>
      <c r="N42" s="59">
        <v>1</v>
      </c>
      <c r="O42" s="82">
        <f t="shared" ref="O42:O50" si="22">IF(($C42+INT(M$3/18)+IF(((M$3-INT(M$3/18)*18)-$B42)&gt;=0,1,0)-M42+2)&lt;0, 0, $C42+INT(M$3/18)+IF(((M$3-INT(M$3/18)*18)-$B42)&gt;=0,1,0)-M42+2)</f>
        <v>2</v>
      </c>
      <c r="P42" s="37">
        <v>10</v>
      </c>
      <c r="Q42" s="39">
        <v>2</v>
      </c>
      <c r="R42" s="37">
        <f t="shared" ref="R42:R50" si="23">IF(($C42+INT(P$3/18)+IF(((P$3-INT(P$3/18)*18)-$B42)&gt;=0,1,0)-P42+2)&lt;0, 0, $C42+INT(P$3/18)+IF(((P$3-INT(P$3/18)*18)-$B42)&gt;=0,1,0)-P42+2)</f>
        <v>0</v>
      </c>
      <c r="S42" s="21"/>
    </row>
    <row r="43" spans="1:19" x14ac:dyDescent="0.2">
      <c r="A43" s="42" t="s">
        <v>400</v>
      </c>
      <c r="B43" s="50">
        <v>12</v>
      </c>
      <c r="C43" s="50">
        <v>3</v>
      </c>
      <c r="D43" s="37">
        <v>4</v>
      </c>
      <c r="E43" s="37">
        <v>1</v>
      </c>
      <c r="F43" s="37">
        <f t="shared" si="19"/>
        <v>2</v>
      </c>
      <c r="G43" s="38">
        <v>3</v>
      </c>
      <c r="H43" s="38">
        <v>1</v>
      </c>
      <c r="I43" s="78">
        <f t="shared" si="20"/>
        <v>2</v>
      </c>
      <c r="J43" s="37">
        <v>3</v>
      </c>
      <c r="K43" s="37">
        <v>1</v>
      </c>
      <c r="L43" s="37">
        <f t="shared" si="21"/>
        <v>3</v>
      </c>
      <c r="M43" s="38">
        <v>4</v>
      </c>
      <c r="N43" s="38">
        <v>2</v>
      </c>
      <c r="O43" s="78">
        <f t="shared" si="22"/>
        <v>2</v>
      </c>
      <c r="P43" s="37">
        <v>5</v>
      </c>
      <c r="Q43" s="37">
        <v>1</v>
      </c>
      <c r="R43" s="37">
        <f t="shared" si="23"/>
        <v>1</v>
      </c>
      <c r="S43" s="21"/>
    </row>
    <row r="44" spans="1:19" x14ac:dyDescent="0.2">
      <c r="A44" s="42" t="s">
        <v>401</v>
      </c>
      <c r="B44" s="50">
        <v>6</v>
      </c>
      <c r="C44" s="50">
        <v>4</v>
      </c>
      <c r="D44" s="37">
        <v>6</v>
      </c>
      <c r="E44" s="37">
        <v>3</v>
      </c>
      <c r="F44" s="37">
        <f t="shared" si="19"/>
        <v>1</v>
      </c>
      <c r="G44" s="38">
        <v>4</v>
      </c>
      <c r="H44" s="38">
        <v>1</v>
      </c>
      <c r="I44" s="78">
        <f t="shared" si="20"/>
        <v>3</v>
      </c>
      <c r="J44" s="37">
        <v>7</v>
      </c>
      <c r="K44" s="37">
        <v>2</v>
      </c>
      <c r="L44" s="37">
        <f t="shared" si="21"/>
        <v>1</v>
      </c>
      <c r="M44" s="38">
        <v>5</v>
      </c>
      <c r="N44" s="38">
        <v>1</v>
      </c>
      <c r="O44" s="78">
        <f t="shared" si="22"/>
        <v>2</v>
      </c>
      <c r="P44" s="37">
        <v>10</v>
      </c>
      <c r="Q44" s="37">
        <v>2</v>
      </c>
      <c r="R44" s="37">
        <f t="shared" si="23"/>
        <v>0</v>
      </c>
      <c r="S44" s="21"/>
    </row>
    <row r="45" spans="1:19" x14ac:dyDescent="0.2">
      <c r="A45" s="42" t="s">
        <v>402</v>
      </c>
      <c r="B45" s="50">
        <v>14</v>
      </c>
      <c r="C45" s="50">
        <v>3</v>
      </c>
      <c r="D45" s="37">
        <v>4</v>
      </c>
      <c r="E45" s="37">
        <v>2</v>
      </c>
      <c r="F45" s="37">
        <f t="shared" si="19"/>
        <v>2</v>
      </c>
      <c r="G45" s="38">
        <v>4</v>
      </c>
      <c r="H45" s="38">
        <v>1</v>
      </c>
      <c r="I45" s="78">
        <f t="shared" si="20"/>
        <v>1</v>
      </c>
      <c r="J45" s="37">
        <v>5</v>
      </c>
      <c r="K45" s="37">
        <v>3</v>
      </c>
      <c r="L45" s="37">
        <f t="shared" si="21"/>
        <v>1</v>
      </c>
      <c r="M45" s="38">
        <v>4</v>
      </c>
      <c r="N45" s="38">
        <v>2</v>
      </c>
      <c r="O45" s="78">
        <f t="shared" si="22"/>
        <v>2</v>
      </c>
      <c r="P45" s="37">
        <v>5</v>
      </c>
      <c r="Q45" s="37">
        <v>2</v>
      </c>
      <c r="R45" s="37">
        <f t="shared" si="23"/>
        <v>1</v>
      </c>
      <c r="S45" s="21"/>
    </row>
    <row r="46" spans="1:19" x14ac:dyDescent="0.2">
      <c r="A46" s="42" t="s">
        <v>403</v>
      </c>
      <c r="B46" s="50">
        <v>4</v>
      </c>
      <c r="C46" s="50">
        <v>4</v>
      </c>
      <c r="D46" s="37">
        <v>5</v>
      </c>
      <c r="E46" s="37">
        <v>1</v>
      </c>
      <c r="F46" s="37">
        <f t="shared" si="19"/>
        <v>2</v>
      </c>
      <c r="G46" s="38">
        <v>6</v>
      </c>
      <c r="H46" s="38">
        <v>3</v>
      </c>
      <c r="I46" s="78">
        <f t="shared" si="20"/>
        <v>1</v>
      </c>
      <c r="J46" s="37">
        <v>7</v>
      </c>
      <c r="K46" s="37">
        <v>2</v>
      </c>
      <c r="L46" s="37">
        <f t="shared" si="21"/>
        <v>1</v>
      </c>
      <c r="M46" s="38">
        <v>6</v>
      </c>
      <c r="N46" s="38">
        <v>2</v>
      </c>
      <c r="O46" s="78">
        <f t="shared" si="22"/>
        <v>2</v>
      </c>
      <c r="P46" s="37">
        <v>7</v>
      </c>
      <c r="Q46" s="37">
        <v>2</v>
      </c>
      <c r="R46" s="37">
        <f t="shared" si="23"/>
        <v>1</v>
      </c>
      <c r="S46" s="21"/>
    </row>
    <row r="47" spans="1:19" x14ac:dyDescent="0.2">
      <c r="A47" s="42" t="s">
        <v>404</v>
      </c>
      <c r="B47" s="50">
        <v>2</v>
      </c>
      <c r="C47" s="50">
        <v>4</v>
      </c>
      <c r="D47" s="37">
        <v>7</v>
      </c>
      <c r="E47" s="37">
        <v>2</v>
      </c>
      <c r="F47" s="37">
        <f t="shared" si="19"/>
        <v>0</v>
      </c>
      <c r="G47" s="38">
        <v>5</v>
      </c>
      <c r="H47" s="38">
        <v>2</v>
      </c>
      <c r="I47" s="78">
        <f t="shared" si="20"/>
        <v>2</v>
      </c>
      <c r="J47" s="37">
        <v>10</v>
      </c>
      <c r="K47" s="37">
        <v>2</v>
      </c>
      <c r="L47" s="37">
        <f t="shared" si="21"/>
        <v>0</v>
      </c>
      <c r="M47" s="38">
        <v>6</v>
      </c>
      <c r="N47" s="38">
        <v>2</v>
      </c>
      <c r="O47" s="78">
        <f t="shared" si="22"/>
        <v>2</v>
      </c>
      <c r="P47" s="37">
        <v>7</v>
      </c>
      <c r="Q47" s="37">
        <v>4</v>
      </c>
      <c r="R47" s="37">
        <f t="shared" si="23"/>
        <v>1</v>
      </c>
      <c r="S47" s="21" t="s">
        <v>475</v>
      </c>
    </row>
    <row r="48" spans="1:19" x14ac:dyDescent="0.2">
      <c r="A48" s="42" t="s">
        <v>405</v>
      </c>
      <c r="B48" s="50">
        <v>10</v>
      </c>
      <c r="C48" s="50">
        <v>5</v>
      </c>
      <c r="D48" s="37">
        <v>7</v>
      </c>
      <c r="E48" s="37">
        <v>2</v>
      </c>
      <c r="F48" s="37">
        <f t="shared" si="19"/>
        <v>1</v>
      </c>
      <c r="G48" s="38">
        <v>6</v>
      </c>
      <c r="H48" s="38">
        <v>1</v>
      </c>
      <c r="I48" s="78">
        <f t="shared" si="20"/>
        <v>1</v>
      </c>
      <c r="J48" s="37">
        <v>8</v>
      </c>
      <c r="K48" s="37">
        <v>3</v>
      </c>
      <c r="L48" s="37">
        <f t="shared" si="21"/>
        <v>0</v>
      </c>
      <c r="M48" s="38">
        <v>7</v>
      </c>
      <c r="N48" s="38">
        <v>2</v>
      </c>
      <c r="O48" s="78">
        <f t="shared" si="22"/>
        <v>1</v>
      </c>
      <c r="P48" s="37">
        <v>7</v>
      </c>
      <c r="Q48" s="37">
        <v>3</v>
      </c>
      <c r="R48" s="37">
        <f t="shared" si="23"/>
        <v>1</v>
      </c>
    </row>
    <row r="49" spans="1:18" x14ac:dyDescent="0.2">
      <c r="A49" s="42" t="s">
        <v>406</v>
      </c>
      <c r="B49" s="50">
        <v>18</v>
      </c>
      <c r="C49" s="50">
        <v>3</v>
      </c>
      <c r="D49" s="37">
        <v>3</v>
      </c>
      <c r="E49" s="37">
        <v>2</v>
      </c>
      <c r="F49" s="37">
        <f t="shared" si="19"/>
        <v>2</v>
      </c>
      <c r="G49" s="38">
        <v>3</v>
      </c>
      <c r="H49" s="38">
        <v>2</v>
      </c>
      <c r="I49" s="78">
        <f t="shared" si="20"/>
        <v>2</v>
      </c>
      <c r="J49" s="37">
        <v>4</v>
      </c>
      <c r="K49" s="37">
        <v>2</v>
      </c>
      <c r="L49" s="37">
        <f t="shared" si="21"/>
        <v>2</v>
      </c>
      <c r="M49" s="38">
        <v>4</v>
      </c>
      <c r="N49" s="38">
        <v>2</v>
      </c>
      <c r="O49" s="78">
        <f t="shared" si="22"/>
        <v>2</v>
      </c>
      <c r="P49" s="37">
        <v>5</v>
      </c>
      <c r="Q49" s="37">
        <v>1</v>
      </c>
      <c r="R49" s="37">
        <f t="shared" si="23"/>
        <v>1</v>
      </c>
    </row>
    <row r="50" spans="1:18" ht="13.5" thickBot="1" x14ac:dyDescent="0.25">
      <c r="A50" s="45" t="s">
        <v>407</v>
      </c>
      <c r="B50" s="51">
        <v>8</v>
      </c>
      <c r="C50" s="51">
        <v>5</v>
      </c>
      <c r="D50" s="37">
        <v>6</v>
      </c>
      <c r="E50" s="46">
        <v>2</v>
      </c>
      <c r="F50" s="37">
        <f t="shared" si="19"/>
        <v>2</v>
      </c>
      <c r="G50" s="38">
        <v>5</v>
      </c>
      <c r="H50" s="47">
        <v>1</v>
      </c>
      <c r="I50" s="84">
        <f t="shared" si="20"/>
        <v>2</v>
      </c>
      <c r="J50" s="37">
        <v>7</v>
      </c>
      <c r="K50" s="46">
        <v>2</v>
      </c>
      <c r="L50" s="37">
        <f t="shared" si="21"/>
        <v>1</v>
      </c>
      <c r="M50" s="38">
        <v>7</v>
      </c>
      <c r="N50" s="47">
        <v>1</v>
      </c>
      <c r="O50" s="84">
        <f t="shared" si="22"/>
        <v>1</v>
      </c>
      <c r="P50" s="37">
        <v>6</v>
      </c>
      <c r="Q50" s="46">
        <v>1</v>
      </c>
      <c r="R50" s="37">
        <f t="shared" si="23"/>
        <v>3</v>
      </c>
    </row>
    <row r="51" spans="1:18" ht="13.5" thickBot="1" x14ac:dyDescent="0.25">
      <c r="A51" s="66" t="s">
        <v>413</v>
      </c>
      <c r="B51" s="63"/>
      <c r="C51" s="63">
        <f t="shared" ref="C51:R51" si="24">SUM(C42:C50)</f>
        <v>35</v>
      </c>
      <c r="D51" s="63">
        <f t="shared" si="24"/>
        <v>46</v>
      </c>
      <c r="E51" s="63">
        <f t="shared" si="24"/>
        <v>16</v>
      </c>
      <c r="F51" s="63">
        <f t="shared" si="24"/>
        <v>14</v>
      </c>
      <c r="G51" s="64">
        <f t="shared" si="24"/>
        <v>41</v>
      </c>
      <c r="H51" s="64">
        <f t="shared" si="24"/>
        <v>14</v>
      </c>
      <c r="I51" s="64">
        <f t="shared" si="24"/>
        <v>15</v>
      </c>
      <c r="J51" s="63">
        <f t="shared" si="24"/>
        <v>56</v>
      </c>
      <c r="K51" s="63">
        <f t="shared" si="24"/>
        <v>18</v>
      </c>
      <c r="L51" s="63">
        <f t="shared" si="24"/>
        <v>11</v>
      </c>
      <c r="M51" s="64">
        <f t="shared" si="24"/>
        <v>48</v>
      </c>
      <c r="N51" s="64">
        <f t="shared" si="24"/>
        <v>15</v>
      </c>
      <c r="O51" s="64">
        <f t="shared" si="24"/>
        <v>16</v>
      </c>
      <c r="P51" s="63">
        <f t="shared" si="24"/>
        <v>62</v>
      </c>
      <c r="Q51" s="63">
        <f t="shared" si="24"/>
        <v>18</v>
      </c>
      <c r="R51" s="63">
        <f t="shared" si="24"/>
        <v>9</v>
      </c>
    </row>
    <row r="52" spans="1:18" ht="13.5" thickBot="1" x14ac:dyDescent="0.25">
      <c r="A52" s="70" t="s">
        <v>414</v>
      </c>
      <c r="B52" s="71"/>
      <c r="C52" s="71">
        <f t="shared" ref="C52:R52" si="25">C51+C41</f>
        <v>71</v>
      </c>
      <c r="D52" s="71">
        <f t="shared" si="25"/>
        <v>99</v>
      </c>
      <c r="E52" s="71">
        <f t="shared" si="25"/>
        <v>34</v>
      </c>
      <c r="F52" s="71">
        <f t="shared" si="25"/>
        <v>23</v>
      </c>
      <c r="G52" s="72">
        <f t="shared" si="25"/>
        <v>84</v>
      </c>
      <c r="H52" s="72">
        <f t="shared" si="25"/>
        <v>31</v>
      </c>
      <c r="I52" s="72">
        <f t="shared" si="25"/>
        <v>29</v>
      </c>
      <c r="J52" s="71">
        <f t="shared" si="25"/>
        <v>110</v>
      </c>
      <c r="K52" s="71">
        <f t="shared" si="25"/>
        <v>32</v>
      </c>
      <c r="L52" s="71">
        <f t="shared" si="25"/>
        <v>24</v>
      </c>
      <c r="M52" s="72">
        <f t="shared" si="25"/>
        <v>100</v>
      </c>
      <c r="N52" s="72">
        <f t="shared" si="25"/>
        <v>32</v>
      </c>
      <c r="O52" s="72">
        <f t="shared" si="25"/>
        <v>29</v>
      </c>
      <c r="P52" s="71">
        <f t="shared" si="25"/>
        <v>125</v>
      </c>
      <c r="Q52" s="71">
        <f t="shared" si="25"/>
        <v>37</v>
      </c>
      <c r="R52" s="71">
        <f t="shared" si="25"/>
        <v>15</v>
      </c>
    </row>
    <row r="54" spans="1:18" ht="13.5" thickBot="1" x14ac:dyDescent="0.25"/>
    <row r="55" spans="1:18" x14ac:dyDescent="0.2">
      <c r="A55" s="162" t="s">
        <v>716</v>
      </c>
      <c r="B55" s="163"/>
      <c r="C55" s="163"/>
      <c r="D55" s="474" t="s">
        <v>475</v>
      </c>
      <c r="E55" s="475"/>
      <c r="F55" s="476"/>
      <c r="G55" s="477" t="s">
        <v>469</v>
      </c>
      <c r="H55" s="478"/>
      <c r="I55" s="479"/>
      <c r="J55" s="474" t="s">
        <v>352</v>
      </c>
      <c r="K55" s="475"/>
      <c r="L55" s="476"/>
      <c r="M55" s="477" t="s">
        <v>340</v>
      </c>
      <c r="N55" s="478"/>
      <c r="O55" s="479"/>
      <c r="P55" s="474" t="s">
        <v>472</v>
      </c>
      <c r="Q55" s="475"/>
      <c r="R55" s="476"/>
    </row>
    <row r="56" spans="1:18" x14ac:dyDescent="0.2">
      <c r="A56" s="37"/>
      <c r="B56" s="37"/>
      <c r="C56" s="37"/>
      <c r="D56" s="35" t="s">
        <v>409</v>
      </c>
      <c r="E56" s="35" t="s">
        <v>410</v>
      </c>
      <c r="F56" s="35" t="s">
        <v>363</v>
      </c>
      <c r="G56" s="36" t="s">
        <v>409</v>
      </c>
      <c r="H56" s="36" t="s">
        <v>410</v>
      </c>
      <c r="I56" s="36" t="s">
        <v>363</v>
      </c>
      <c r="J56" s="35" t="s">
        <v>409</v>
      </c>
      <c r="K56" s="35" t="s">
        <v>410</v>
      </c>
      <c r="L56" s="35" t="s">
        <v>363</v>
      </c>
      <c r="M56" s="36" t="s">
        <v>409</v>
      </c>
      <c r="N56" s="36" t="s">
        <v>410</v>
      </c>
      <c r="O56" s="36" t="s">
        <v>363</v>
      </c>
      <c r="P56" s="35" t="s">
        <v>409</v>
      </c>
      <c r="Q56" s="35" t="s">
        <v>410</v>
      </c>
      <c r="R56" s="35" t="s">
        <v>363</v>
      </c>
    </row>
    <row r="57" spans="1:18" x14ac:dyDescent="0.2">
      <c r="A57" s="37" t="s">
        <v>711</v>
      </c>
      <c r="B57" s="37"/>
      <c r="C57" s="37">
        <f t="shared" ref="C57:R57" si="26">C25</f>
        <v>71</v>
      </c>
      <c r="D57" s="37">
        <f t="shared" si="26"/>
        <v>91</v>
      </c>
      <c r="E57" s="37">
        <f t="shared" si="26"/>
        <v>32</v>
      </c>
      <c r="F57" s="37">
        <f t="shared" si="26"/>
        <v>30</v>
      </c>
      <c r="G57" s="38">
        <f t="shared" si="26"/>
        <v>86</v>
      </c>
      <c r="H57" s="38">
        <f t="shared" si="26"/>
        <v>32</v>
      </c>
      <c r="I57" s="38">
        <f t="shared" si="26"/>
        <v>27</v>
      </c>
      <c r="J57" s="37">
        <f t="shared" si="26"/>
        <v>117</v>
      </c>
      <c r="K57" s="37">
        <f t="shared" si="26"/>
        <v>41</v>
      </c>
      <c r="L57" s="37">
        <f t="shared" si="26"/>
        <v>22</v>
      </c>
      <c r="M57" s="38">
        <f t="shared" si="26"/>
        <v>97</v>
      </c>
      <c r="N57" s="38">
        <f t="shared" si="26"/>
        <v>35</v>
      </c>
      <c r="O57" s="38">
        <f t="shared" si="26"/>
        <v>32</v>
      </c>
      <c r="P57" s="37">
        <f t="shared" si="26"/>
        <v>104</v>
      </c>
      <c r="Q57" s="37">
        <f t="shared" si="26"/>
        <v>34</v>
      </c>
      <c r="R57" s="37">
        <f t="shared" si="26"/>
        <v>29</v>
      </c>
    </row>
    <row r="58" spans="1:18" x14ac:dyDescent="0.2">
      <c r="A58" s="37" t="s">
        <v>712</v>
      </c>
      <c r="B58" s="37"/>
      <c r="C58" s="37">
        <f t="shared" ref="C58:R58" si="27">C52</f>
        <v>71</v>
      </c>
      <c r="D58" s="37">
        <f t="shared" si="27"/>
        <v>99</v>
      </c>
      <c r="E58" s="37">
        <f t="shared" si="27"/>
        <v>34</v>
      </c>
      <c r="F58" s="37">
        <f t="shared" si="27"/>
        <v>23</v>
      </c>
      <c r="G58" s="38">
        <f t="shared" si="27"/>
        <v>84</v>
      </c>
      <c r="H58" s="38">
        <f t="shared" si="27"/>
        <v>31</v>
      </c>
      <c r="I58" s="38">
        <f t="shared" si="27"/>
        <v>29</v>
      </c>
      <c r="J58" s="37">
        <f t="shared" si="27"/>
        <v>110</v>
      </c>
      <c r="K58" s="37">
        <f t="shared" si="27"/>
        <v>32</v>
      </c>
      <c r="L58" s="37">
        <f t="shared" si="27"/>
        <v>24</v>
      </c>
      <c r="M58" s="38">
        <f t="shared" si="27"/>
        <v>100</v>
      </c>
      <c r="N58" s="38">
        <f t="shared" si="27"/>
        <v>32</v>
      </c>
      <c r="O58" s="38">
        <f t="shared" si="27"/>
        <v>29</v>
      </c>
      <c r="P58" s="37">
        <f t="shared" si="27"/>
        <v>125</v>
      </c>
      <c r="Q58" s="37">
        <f t="shared" si="27"/>
        <v>37</v>
      </c>
      <c r="R58" s="37">
        <f t="shared" si="27"/>
        <v>15</v>
      </c>
    </row>
    <row r="59" spans="1:18" ht="13.5" thickBot="1" x14ac:dyDescent="0.25">
      <c r="A59" s="139" t="s">
        <v>562</v>
      </c>
      <c r="B59" s="139"/>
      <c r="C59" s="139">
        <f t="shared" ref="C59:M59" si="28">SUM(C57:C58)</f>
        <v>142</v>
      </c>
      <c r="D59" s="139">
        <f t="shared" si="28"/>
        <v>190</v>
      </c>
      <c r="E59" s="139">
        <f t="shared" si="28"/>
        <v>66</v>
      </c>
      <c r="F59" s="139">
        <f t="shared" si="28"/>
        <v>53</v>
      </c>
      <c r="G59" s="188">
        <f t="shared" si="28"/>
        <v>170</v>
      </c>
      <c r="H59" s="188">
        <f t="shared" si="28"/>
        <v>63</v>
      </c>
      <c r="I59" s="188">
        <f t="shared" si="28"/>
        <v>56</v>
      </c>
      <c r="J59" s="139">
        <f t="shared" si="28"/>
        <v>227</v>
      </c>
      <c r="K59" s="139">
        <f t="shared" si="28"/>
        <v>73</v>
      </c>
      <c r="L59" s="139">
        <f t="shared" si="28"/>
        <v>46</v>
      </c>
      <c r="M59" s="188">
        <f t="shared" si="28"/>
        <v>197</v>
      </c>
      <c r="N59" s="188">
        <v>35</v>
      </c>
      <c r="O59" s="188">
        <f>SUM(O57:O58)</f>
        <v>61</v>
      </c>
      <c r="P59" s="139">
        <f>SUM(P57:P58)</f>
        <v>229</v>
      </c>
      <c r="Q59" s="139">
        <f>SUM(Q57:Q58)</f>
        <v>71</v>
      </c>
      <c r="R59" s="139">
        <f>SUM(R57:R58)</f>
        <v>44</v>
      </c>
    </row>
    <row r="60" spans="1:18" x14ac:dyDescent="0.2">
      <c r="A60" s="67" t="s">
        <v>350</v>
      </c>
      <c r="B60" s="39"/>
      <c r="C60" s="39"/>
      <c r="D60" s="486">
        <v>3</v>
      </c>
      <c r="E60" s="487"/>
      <c r="F60" s="488"/>
      <c r="G60" s="489">
        <v>2</v>
      </c>
      <c r="H60" s="490"/>
      <c r="I60" s="491"/>
      <c r="J60" s="486">
        <v>4</v>
      </c>
      <c r="K60" s="487"/>
      <c r="L60" s="488"/>
      <c r="M60" s="489">
        <v>1</v>
      </c>
      <c r="N60" s="490"/>
      <c r="O60" s="491"/>
      <c r="P60" s="486">
        <v>5</v>
      </c>
      <c r="Q60" s="487"/>
      <c r="R60" s="488"/>
    </row>
    <row r="61" spans="1:18" ht="13.5" thickBot="1" x14ac:dyDescent="0.25">
      <c r="A61" s="49" t="s">
        <v>415</v>
      </c>
      <c r="B61" s="46"/>
      <c r="C61" s="46"/>
      <c r="D61" s="492">
        <v>7</v>
      </c>
      <c r="E61" s="493"/>
      <c r="F61" s="494"/>
      <c r="G61" s="495">
        <v>11</v>
      </c>
      <c r="H61" s="496"/>
      <c r="I61" s="497"/>
      <c r="J61" s="492">
        <v>4</v>
      </c>
      <c r="K61" s="493"/>
      <c r="L61" s="494"/>
      <c r="M61" s="495">
        <v>16</v>
      </c>
      <c r="N61" s="496"/>
      <c r="O61" s="497"/>
      <c r="P61" s="492">
        <v>2</v>
      </c>
      <c r="Q61" s="493"/>
      <c r="R61" s="494"/>
    </row>
    <row r="62" spans="1:18" x14ac:dyDescent="0.2">
      <c r="D62" s="107"/>
      <c r="E62" s="107"/>
      <c r="F62" s="107"/>
      <c r="P62" s="107"/>
      <c r="Q62" s="107"/>
      <c r="R62" s="107"/>
    </row>
    <row r="63" spans="1:18" x14ac:dyDescent="0.2">
      <c r="D63" s="107"/>
      <c r="E63" s="107"/>
      <c r="F63" s="107"/>
      <c r="P63" s="107"/>
      <c r="Q63" s="107"/>
      <c r="R63" s="107"/>
    </row>
    <row r="64" spans="1:18" x14ac:dyDescent="0.2">
      <c r="A64" s="92"/>
      <c r="B64" s="30" t="s">
        <v>450</v>
      </c>
    </row>
    <row r="65" spans="1:2" x14ac:dyDescent="0.2">
      <c r="A65" s="97"/>
      <c r="B65" s="30" t="s">
        <v>603</v>
      </c>
    </row>
  </sheetData>
  <mergeCells count="35">
    <mergeCell ref="P30:R30"/>
    <mergeCell ref="D29:F29"/>
    <mergeCell ref="G29:I29"/>
    <mergeCell ref="J29:L29"/>
    <mergeCell ref="M29:O29"/>
    <mergeCell ref="P29:R29"/>
    <mergeCell ref="D30:F30"/>
    <mergeCell ref="G30:I30"/>
    <mergeCell ref="J30:L30"/>
    <mergeCell ref="M30:O30"/>
    <mergeCell ref="P2:R2"/>
    <mergeCell ref="P3:R3"/>
    <mergeCell ref="D2:F2"/>
    <mergeCell ref="G2:I2"/>
    <mergeCell ref="J2:L2"/>
    <mergeCell ref="M2:O2"/>
    <mergeCell ref="D3:F3"/>
    <mergeCell ref="G3:I3"/>
    <mergeCell ref="J3:L3"/>
    <mergeCell ref="M3:O3"/>
    <mergeCell ref="D55:F55"/>
    <mergeCell ref="G55:I55"/>
    <mergeCell ref="J55:L55"/>
    <mergeCell ref="M55:O55"/>
    <mergeCell ref="P55:R55"/>
    <mergeCell ref="D60:F60"/>
    <mergeCell ref="G60:I60"/>
    <mergeCell ref="J60:L60"/>
    <mergeCell ref="M60:O60"/>
    <mergeCell ref="P61:R61"/>
    <mergeCell ref="D61:F61"/>
    <mergeCell ref="G61:I61"/>
    <mergeCell ref="J61:L61"/>
    <mergeCell ref="M61:O61"/>
    <mergeCell ref="P60:R60"/>
  </mergeCells>
  <phoneticPr fontId="21" type="noConversion"/>
  <conditionalFormatting sqref="G5:G13 G15:G23 M5:M13 M15:M23 D5:D13 D15:D23 J5:J13 J15:J23 P5:P13 P15:P23 G32:G40 G42:G50 M32:M40 M42:M50 D32:D40 D42:D50 J32:J40 J42:J50 P32:P40 P42:P50">
    <cfRule type="cellIs" dxfId="89" priority="1" stopIfTrue="1" operator="equal">
      <formula>$C5</formula>
    </cfRule>
    <cfRule type="cellIs" dxfId="88"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S38"/>
  <sheetViews>
    <sheetView workbookViewId="0"/>
  </sheetViews>
  <sheetFormatPr defaultColWidth="8.85546875" defaultRowHeight="12.75" x14ac:dyDescent="0.2"/>
  <cols>
    <col min="19" max="19" width="14.85546875" customWidth="1"/>
  </cols>
  <sheetData>
    <row r="1" spans="1:19" ht="13.5" thickBot="1" x14ac:dyDescent="0.25">
      <c r="A1" s="31"/>
      <c r="B1" s="32"/>
      <c r="C1" s="32"/>
      <c r="D1" s="32" t="s">
        <v>834</v>
      </c>
      <c r="E1" s="32"/>
      <c r="F1" s="32"/>
      <c r="G1" s="32"/>
      <c r="H1" s="32"/>
      <c r="I1" s="32"/>
      <c r="J1" s="32"/>
      <c r="K1" s="32"/>
      <c r="L1" s="32"/>
      <c r="M1" s="32"/>
      <c r="N1" s="32"/>
      <c r="O1" s="32"/>
      <c r="P1" s="32"/>
      <c r="Q1" s="32"/>
      <c r="R1" s="32"/>
      <c r="S1" s="68" t="s">
        <v>833</v>
      </c>
    </row>
    <row r="2" spans="1:19" x14ac:dyDescent="0.2">
      <c r="A2" s="40"/>
      <c r="B2" s="41"/>
      <c r="C2" s="41"/>
      <c r="D2" s="474" t="s">
        <v>475</v>
      </c>
      <c r="E2" s="475"/>
      <c r="F2" s="476"/>
      <c r="G2" s="477" t="s">
        <v>469</v>
      </c>
      <c r="H2" s="478"/>
      <c r="I2" s="479"/>
      <c r="J2" s="474" t="s">
        <v>352</v>
      </c>
      <c r="K2" s="475"/>
      <c r="L2" s="476"/>
      <c r="M2" s="477" t="s">
        <v>340</v>
      </c>
      <c r="N2" s="478"/>
      <c r="O2" s="479"/>
      <c r="P2" s="474" t="s">
        <v>472</v>
      </c>
      <c r="Q2" s="475"/>
      <c r="R2" s="476"/>
      <c r="S2" s="21"/>
    </row>
    <row r="3" spans="1:19" x14ac:dyDescent="0.2">
      <c r="A3" s="57"/>
      <c r="B3" s="69"/>
      <c r="C3" s="58" t="s">
        <v>538</v>
      </c>
      <c r="D3" s="480">
        <v>13</v>
      </c>
      <c r="E3" s="481"/>
      <c r="F3" s="482"/>
      <c r="G3" s="483">
        <v>5</v>
      </c>
      <c r="H3" s="484"/>
      <c r="I3" s="485"/>
      <c r="J3" s="480">
        <v>23</v>
      </c>
      <c r="K3" s="481"/>
      <c r="L3" s="482"/>
      <c r="M3" s="483">
        <v>21</v>
      </c>
      <c r="N3" s="484"/>
      <c r="O3" s="485"/>
      <c r="P3" s="480">
        <v>24</v>
      </c>
      <c r="Q3" s="481"/>
      <c r="R3" s="482"/>
      <c r="S3" s="21"/>
    </row>
    <row r="4" spans="1:19" x14ac:dyDescent="0.2">
      <c r="A4" s="42"/>
      <c r="B4" s="34" t="s">
        <v>355</v>
      </c>
      <c r="C4" s="34" t="s">
        <v>408</v>
      </c>
      <c r="D4" s="134" t="s">
        <v>409</v>
      </c>
      <c r="E4" s="134" t="s">
        <v>410</v>
      </c>
      <c r="F4" s="134" t="s">
        <v>363</v>
      </c>
      <c r="G4" s="135" t="s">
        <v>409</v>
      </c>
      <c r="H4" s="135" t="s">
        <v>410</v>
      </c>
      <c r="I4" s="135" t="s">
        <v>363</v>
      </c>
      <c r="J4" s="134" t="s">
        <v>409</v>
      </c>
      <c r="K4" s="134" t="s">
        <v>410</v>
      </c>
      <c r="L4" s="134" t="s">
        <v>363</v>
      </c>
      <c r="M4" s="135" t="s">
        <v>409</v>
      </c>
      <c r="N4" s="135" t="s">
        <v>410</v>
      </c>
      <c r="O4" s="135" t="s">
        <v>363</v>
      </c>
      <c r="P4" s="134" t="s">
        <v>409</v>
      </c>
      <c r="Q4" s="134" t="s">
        <v>410</v>
      </c>
      <c r="R4" s="134" t="s">
        <v>363</v>
      </c>
      <c r="S4" s="21"/>
    </row>
    <row r="5" spans="1:19" x14ac:dyDescent="0.2">
      <c r="A5" s="42" t="s">
        <v>390</v>
      </c>
      <c r="B5" s="50">
        <v>8</v>
      </c>
      <c r="C5" s="50">
        <v>4</v>
      </c>
      <c r="D5" s="37">
        <v>6</v>
      </c>
      <c r="E5" s="37">
        <v>3</v>
      </c>
      <c r="F5" s="37">
        <f t="shared" ref="F5:F13" si="0">IF(($C5+INT(D$3/18)+IF(((D$3-INT(D$3/18)*18)-$B5)&gt;=0,1,0)-D5+2)&lt;0, 0, $C5+INT(D$3/18)+IF(((D$3-INT(D$3/18)*18)-$B5)&gt;=0,1,0)-D5+2)</f>
        <v>1</v>
      </c>
      <c r="G5" s="38">
        <v>4</v>
      </c>
      <c r="H5" s="38">
        <v>1</v>
      </c>
      <c r="I5" s="78">
        <f t="shared" ref="I5:I13" si="1">IF(($C5+INT(G$3/18)+IF(((G$3-INT(G$3/18)*18)-$B5)&gt;=0,1,0)-G5+2)&lt;0, 0, $C5+INT(G$3/18)+IF(((G$3-INT(G$3/18)*18)-$B5)&gt;=0,1,0)-G5+2)</f>
        <v>2</v>
      </c>
      <c r="J5" s="37">
        <v>6</v>
      </c>
      <c r="K5" s="37">
        <v>2</v>
      </c>
      <c r="L5" s="37">
        <f t="shared" ref="L5:L13" si="2">IF(($C5+INT(J$3/18)+IF(((J$3-INT(J$3/18)*18)-$B5)&gt;=0,1,0)-J5+2)&lt;0, 0, $C5+INT(J$3/18)+IF(((J$3-INT(J$3/18)*18)-$B5)&gt;=0,1,0)-J5+2)</f>
        <v>1</v>
      </c>
      <c r="M5" s="38">
        <v>7</v>
      </c>
      <c r="N5" s="38">
        <v>3</v>
      </c>
      <c r="O5" s="78">
        <f t="shared" ref="O5:O13" si="3">IF(($C5+INT(M$3/18)+IF(((M$3-INT(M$3/18)*18)-$B5)&gt;=0,1,0)-M5+2)&lt;0, 0, $C5+INT(M$3/18)+IF(((M$3-INT(M$3/18)*18)-$B5)&gt;=0,1,0)-M5+2)</f>
        <v>0</v>
      </c>
      <c r="P5" s="37">
        <v>6</v>
      </c>
      <c r="Q5" s="37">
        <v>2</v>
      </c>
      <c r="R5" s="37">
        <f t="shared" ref="R5:R13" si="4">IF(($C5+INT(P$3/18)+IF(((P$3-INT(P$3/18)*18)-$B5)&gt;=0,1,0)-P5+2)&lt;0, 0, $C5+INT(P$3/18)+IF(((P$3-INT(P$3/18)*18)-$B5)&gt;=0,1,0)-P5+2)</f>
        <v>1</v>
      </c>
      <c r="S5" s="21"/>
    </row>
    <row r="6" spans="1:19" x14ac:dyDescent="0.2">
      <c r="A6" s="42" t="s">
        <v>391</v>
      </c>
      <c r="B6" s="50">
        <v>18</v>
      </c>
      <c r="C6" s="50">
        <v>3</v>
      </c>
      <c r="D6" s="37">
        <v>4</v>
      </c>
      <c r="E6" s="37">
        <v>2</v>
      </c>
      <c r="F6" s="37">
        <f t="shared" si="0"/>
        <v>1</v>
      </c>
      <c r="G6" s="38">
        <v>4</v>
      </c>
      <c r="H6" s="38">
        <v>2</v>
      </c>
      <c r="I6" s="78">
        <f t="shared" si="1"/>
        <v>1</v>
      </c>
      <c r="J6" s="37">
        <v>4</v>
      </c>
      <c r="K6" s="37">
        <v>1</v>
      </c>
      <c r="L6" s="37">
        <f t="shared" si="2"/>
        <v>2</v>
      </c>
      <c r="M6" s="38">
        <v>5</v>
      </c>
      <c r="N6" s="38">
        <v>2</v>
      </c>
      <c r="O6" s="78">
        <f t="shared" si="3"/>
        <v>1</v>
      </c>
      <c r="P6" s="37">
        <v>4</v>
      </c>
      <c r="Q6" s="37">
        <v>1</v>
      </c>
      <c r="R6" s="37">
        <f t="shared" si="4"/>
        <v>2</v>
      </c>
      <c r="S6" s="21"/>
    </row>
    <row r="7" spans="1:19" x14ac:dyDescent="0.2">
      <c r="A7" s="42" t="s">
        <v>392</v>
      </c>
      <c r="B7" s="50">
        <v>6</v>
      </c>
      <c r="C7" s="50">
        <v>4</v>
      </c>
      <c r="D7" s="37">
        <v>4</v>
      </c>
      <c r="E7" s="37">
        <v>2</v>
      </c>
      <c r="F7" s="37">
        <f t="shared" si="0"/>
        <v>3</v>
      </c>
      <c r="G7" s="38">
        <v>5</v>
      </c>
      <c r="H7" s="38">
        <v>1</v>
      </c>
      <c r="I7" s="78">
        <f t="shared" si="1"/>
        <v>1</v>
      </c>
      <c r="J7" s="37">
        <v>6</v>
      </c>
      <c r="K7" s="37">
        <v>2</v>
      </c>
      <c r="L7" s="37">
        <f t="shared" si="2"/>
        <v>1</v>
      </c>
      <c r="M7" s="38">
        <v>5</v>
      </c>
      <c r="N7" s="38">
        <v>1</v>
      </c>
      <c r="O7" s="78">
        <f t="shared" si="3"/>
        <v>2</v>
      </c>
      <c r="P7" s="37">
        <v>6</v>
      </c>
      <c r="Q7" s="37">
        <v>2</v>
      </c>
      <c r="R7" s="37">
        <f t="shared" si="4"/>
        <v>2</v>
      </c>
    </row>
    <row r="8" spans="1:19" x14ac:dyDescent="0.2">
      <c r="A8" s="42" t="s">
        <v>393</v>
      </c>
      <c r="B8" s="50">
        <v>14</v>
      </c>
      <c r="C8" s="50">
        <v>5</v>
      </c>
      <c r="D8" s="37">
        <v>8</v>
      </c>
      <c r="E8" s="37">
        <v>2</v>
      </c>
      <c r="F8" s="37">
        <f t="shared" si="0"/>
        <v>0</v>
      </c>
      <c r="G8" s="38">
        <v>5</v>
      </c>
      <c r="H8" s="38">
        <v>1</v>
      </c>
      <c r="I8" s="78">
        <f t="shared" si="1"/>
        <v>2</v>
      </c>
      <c r="J8" s="37">
        <v>8</v>
      </c>
      <c r="K8" s="37">
        <v>1</v>
      </c>
      <c r="L8" s="37">
        <f t="shared" si="2"/>
        <v>0</v>
      </c>
      <c r="M8" s="38">
        <v>7</v>
      </c>
      <c r="N8" s="38">
        <v>3</v>
      </c>
      <c r="O8" s="78">
        <f t="shared" si="3"/>
        <v>1</v>
      </c>
      <c r="P8" s="37">
        <v>10</v>
      </c>
      <c r="Q8" s="37">
        <v>2</v>
      </c>
      <c r="R8" s="37">
        <f t="shared" si="4"/>
        <v>0</v>
      </c>
      <c r="S8" s="21"/>
    </row>
    <row r="9" spans="1:19" x14ac:dyDescent="0.2">
      <c r="A9" s="42" t="s">
        <v>394</v>
      </c>
      <c r="B9" s="50">
        <v>16</v>
      </c>
      <c r="C9" s="50">
        <v>4</v>
      </c>
      <c r="D9" s="37">
        <v>7</v>
      </c>
      <c r="E9" s="37">
        <v>2</v>
      </c>
      <c r="F9" s="37">
        <f t="shared" si="0"/>
        <v>0</v>
      </c>
      <c r="G9" s="38">
        <v>4</v>
      </c>
      <c r="H9" s="38">
        <v>1</v>
      </c>
      <c r="I9" s="78">
        <f t="shared" si="1"/>
        <v>2</v>
      </c>
      <c r="J9" s="37">
        <v>5</v>
      </c>
      <c r="K9" s="37">
        <v>2</v>
      </c>
      <c r="L9" s="37">
        <f t="shared" si="2"/>
        <v>2</v>
      </c>
      <c r="M9" s="38">
        <v>5</v>
      </c>
      <c r="N9" s="38">
        <v>1</v>
      </c>
      <c r="O9" s="78">
        <f t="shared" si="3"/>
        <v>2</v>
      </c>
      <c r="P9" s="37">
        <v>6</v>
      </c>
      <c r="Q9" s="37">
        <v>2</v>
      </c>
      <c r="R9" s="37">
        <f t="shared" si="4"/>
        <v>1</v>
      </c>
      <c r="S9" s="21"/>
    </row>
    <row r="10" spans="1:19" x14ac:dyDescent="0.2">
      <c r="A10" s="42" t="s">
        <v>395</v>
      </c>
      <c r="B10" s="50">
        <v>4</v>
      </c>
      <c r="C10" s="50">
        <v>4</v>
      </c>
      <c r="D10" s="37">
        <v>5</v>
      </c>
      <c r="E10" s="37">
        <v>2</v>
      </c>
      <c r="F10" s="37">
        <f t="shared" si="0"/>
        <v>2</v>
      </c>
      <c r="G10" s="38">
        <v>4</v>
      </c>
      <c r="H10" s="38">
        <v>1</v>
      </c>
      <c r="I10" s="78">
        <f t="shared" si="1"/>
        <v>3</v>
      </c>
      <c r="J10" s="37">
        <v>10</v>
      </c>
      <c r="K10" s="37">
        <v>2</v>
      </c>
      <c r="L10" s="37">
        <f t="shared" si="2"/>
        <v>0</v>
      </c>
      <c r="M10" s="38">
        <v>5</v>
      </c>
      <c r="N10" s="38">
        <v>1</v>
      </c>
      <c r="O10" s="78">
        <f t="shared" si="3"/>
        <v>2</v>
      </c>
      <c r="P10" s="37">
        <v>8</v>
      </c>
      <c r="Q10" s="37">
        <v>2</v>
      </c>
      <c r="R10" s="37">
        <f t="shared" si="4"/>
        <v>0</v>
      </c>
      <c r="S10" s="21"/>
    </row>
    <row r="11" spans="1:19" x14ac:dyDescent="0.2">
      <c r="A11" s="42" t="s">
        <v>396</v>
      </c>
      <c r="B11" s="50">
        <v>2</v>
      </c>
      <c r="C11" s="50">
        <v>5</v>
      </c>
      <c r="D11" s="37">
        <v>7</v>
      </c>
      <c r="E11" s="37">
        <v>2</v>
      </c>
      <c r="F11" s="37">
        <f t="shared" si="0"/>
        <v>1</v>
      </c>
      <c r="G11" s="38">
        <v>6</v>
      </c>
      <c r="H11" s="38">
        <v>1</v>
      </c>
      <c r="I11" s="78">
        <f t="shared" si="1"/>
        <v>2</v>
      </c>
      <c r="J11" s="37">
        <v>7</v>
      </c>
      <c r="K11" s="37">
        <v>2</v>
      </c>
      <c r="L11" s="37">
        <f t="shared" si="2"/>
        <v>2</v>
      </c>
      <c r="M11" s="38">
        <v>10</v>
      </c>
      <c r="N11" s="38">
        <v>2</v>
      </c>
      <c r="O11" s="78">
        <f t="shared" si="3"/>
        <v>0</v>
      </c>
      <c r="P11" s="37">
        <v>6</v>
      </c>
      <c r="Q11" s="37">
        <v>1</v>
      </c>
      <c r="R11" s="37">
        <f t="shared" si="4"/>
        <v>3</v>
      </c>
      <c r="S11" s="21"/>
    </row>
    <row r="12" spans="1:19" x14ac:dyDescent="0.2">
      <c r="A12" s="42" t="s">
        <v>397</v>
      </c>
      <c r="B12" s="50">
        <v>10</v>
      </c>
      <c r="C12" s="50">
        <v>4</v>
      </c>
      <c r="D12" s="37">
        <v>6</v>
      </c>
      <c r="E12" s="37">
        <v>3</v>
      </c>
      <c r="F12" s="37">
        <f t="shared" si="0"/>
        <v>1</v>
      </c>
      <c r="G12" s="38">
        <v>6</v>
      </c>
      <c r="H12" s="38">
        <v>1</v>
      </c>
      <c r="I12" s="78">
        <f t="shared" si="1"/>
        <v>0</v>
      </c>
      <c r="J12" s="37">
        <v>6</v>
      </c>
      <c r="K12" s="37">
        <v>2</v>
      </c>
      <c r="L12" s="37">
        <f t="shared" si="2"/>
        <v>1</v>
      </c>
      <c r="M12" s="38">
        <v>5</v>
      </c>
      <c r="N12" s="38">
        <v>2</v>
      </c>
      <c r="O12" s="78">
        <f t="shared" si="3"/>
        <v>2</v>
      </c>
      <c r="P12" s="37">
        <v>10</v>
      </c>
      <c r="Q12" s="37">
        <v>2</v>
      </c>
      <c r="R12" s="37">
        <f t="shared" si="4"/>
        <v>0</v>
      </c>
      <c r="S12" s="21"/>
    </row>
    <row r="13" spans="1:19" ht="13.5" thickBot="1" x14ac:dyDescent="0.25">
      <c r="A13" s="52" t="s">
        <v>398</v>
      </c>
      <c r="B13" s="53">
        <v>12</v>
      </c>
      <c r="C13" s="53">
        <v>3</v>
      </c>
      <c r="D13" s="37">
        <v>4</v>
      </c>
      <c r="E13" s="54">
        <v>1</v>
      </c>
      <c r="F13" s="37">
        <f t="shared" si="0"/>
        <v>2</v>
      </c>
      <c r="G13" s="38">
        <v>3</v>
      </c>
      <c r="H13" s="55">
        <v>1</v>
      </c>
      <c r="I13" s="77">
        <f t="shared" si="1"/>
        <v>2</v>
      </c>
      <c r="J13" s="37">
        <v>3</v>
      </c>
      <c r="K13" s="54">
        <v>1</v>
      </c>
      <c r="L13" s="37">
        <f t="shared" si="2"/>
        <v>3</v>
      </c>
      <c r="M13" s="38">
        <v>5</v>
      </c>
      <c r="N13" s="55">
        <v>2</v>
      </c>
      <c r="O13" s="77">
        <f t="shared" si="3"/>
        <v>1</v>
      </c>
      <c r="P13" s="37">
        <v>4</v>
      </c>
      <c r="Q13" s="54">
        <v>1</v>
      </c>
      <c r="R13" s="37">
        <f t="shared" si="4"/>
        <v>2</v>
      </c>
      <c r="S13" s="21"/>
    </row>
    <row r="14" spans="1:19" ht="13.5" thickBot="1" x14ac:dyDescent="0.25">
      <c r="A14" s="61" t="s">
        <v>412</v>
      </c>
      <c r="B14" s="62"/>
      <c r="C14" s="74">
        <f t="shared" ref="C14:R14" si="5">SUM(C5:C13)</f>
        <v>36</v>
      </c>
      <c r="D14" s="63">
        <f>SUM(D5:D13)</f>
        <v>51</v>
      </c>
      <c r="E14" s="63">
        <f>SUM(E5:E13)</f>
        <v>19</v>
      </c>
      <c r="F14" s="88">
        <f>SUM(F5:F13)</f>
        <v>11</v>
      </c>
      <c r="G14" s="64">
        <f t="shared" si="5"/>
        <v>41</v>
      </c>
      <c r="H14" s="64">
        <f t="shared" si="5"/>
        <v>10</v>
      </c>
      <c r="I14" s="89">
        <f t="shared" si="5"/>
        <v>15</v>
      </c>
      <c r="J14" s="63">
        <f t="shared" si="5"/>
        <v>55</v>
      </c>
      <c r="K14" s="63">
        <f t="shared" si="5"/>
        <v>15</v>
      </c>
      <c r="L14" s="88">
        <f t="shared" si="5"/>
        <v>12</v>
      </c>
      <c r="M14" s="64">
        <f t="shared" si="5"/>
        <v>54</v>
      </c>
      <c r="N14" s="64">
        <f t="shared" si="5"/>
        <v>17</v>
      </c>
      <c r="O14" s="89">
        <f t="shared" si="5"/>
        <v>11</v>
      </c>
      <c r="P14" s="63">
        <f t="shared" si="5"/>
        <v>60</v>
      </c>
      <c r="Q14" s="63">
        <f t="shared" si="5"/>
        <v>15</v>
      </c>
      <c r="R14" s="88">
        <f t="shared" si="5"/>
        <v>11</v>
      </c>
      <c r="S14" s="21"/>
    </row>
    <row r="15" spans="1:19" x14ac:dyDescent="0.2">
      <c r="A15" s="57" t="s">
        <v>399</v>
      </c>
      <c r="B15" s="58">
        <v>2</v>
      </c>
      <c r="C15" s="58">
        <v>4</v>
      </c>
      <c r="D15" s="37">
        <v>5</v>
      </c>
      <c r="E15" s="39">
        <v>2</v>
      </c>
      <c r="F15" s="37">
        <f t="shared" ref="F15:F23" si="6">IF(($C15+INT(D$3/18)+IF(((D$3-INT(D$3/18)*18)-$B15)&gt;=0,1,0)-D15+2)&lt;0, 0, $C15+INT(D$3/18)+IF(((D$3-INT(D$3/18)*18)-$B15)&gt;=0,1,0)-D15+2)</f>
        <v>2</v>
      </c>
      <c r="G15" s="38">
        <v>4</v>
      </c>
      <c r="H15" s="59">
        <v>1</v>
      </c>
      <c r="I15" s="82">
        <f t="shared" ref="I15:I23" si="7">IF(($C15+INT(G$3/18)+IF(((G$3-INT(G$3/18)*18)-$B15)&gt;=0,1,0)-G15+2)&lt;0, 0, $C15+INT(G$3/18)+IF(((G$3-INT(G$3/18)*18)-$B15)&gt;=0,1,0)-G15+2)</f>
        <v>3</v>
      </c>
      <c r="J15" s="37">
        <v>6</v>
      </c>
      <c r="K15" s="39">
        <v>3</v>
      </c>
      <c r="L15" s="37">
        <f t="shared" ref="L15:L23" si="8">IF(($C15+INT(J$3/18)+IF(((J$3-INT(J$3/18)*18)-$B15)&gt;=0,1,0)-J15+2)&lt;0, 0, $C15+INT(J$3/18)+IF(((J$3-INT(J$3/18)*18)-$B15)&gt;=0,1,0)-J15+2)</f>
        <v>2</v>
      </c>
      <c r="M15" s="38">
        <v>6</v>
      </c>
      <c r="N15" s="59">
        <v>2</v>
      </c>
      <c r="O15" s="82">
        <f t="shared" ref="O15:O23" si="9">IF(($C15+INT(M$3/18)+IF(((M$3-INT(M$3/18)*18)-$B15)&gt;=0,1,0)-M15+2)&lt;0, 0, $C15+INT(M$3/18)+IF(((M$3-INT(M$3/18)*18)-$B15)&gt;=0,1,0)-M15+2)</f>
        <v>2</v>
      </c>
      <c r="P15" s="37">
        <v>7</v>
      </c>
      <c r="Q15" s="39">
        <v>2</v>
      </c>
      <c r="R15" s="37">
        <f t="shared" ref="R15:R23" si="10">IF(($C15+INT(P$3/18)+IF(((P$3-INT(P$3/18)*18)-$B15)&gt;=0,1,0)-P15+2)&lt;0, 0, $C15+INT(P$3/18)+IF(((P$3-INT(P$3/18)*18)-$B15)&gt;=0,1,0)-P15+2)</f>
        <v>1</v>
      </c>
      <c r="S15" s="21"/>
    </row>
    <row r="16" spans="1:19" x14ac:dyDescent="0.2">
      <c r="A16" s="42" t="s">
        <v>400</v>
      </c>
      <c r="B16" s="50">
        <v>11</v>
      </c>
      <c r="C16" s="50">
        <v>5</v>
      </c>
      <c r="D16" s="37">
        <v>6</v>
      </c>
      <c r="E16" s="37">
        <v>1</v>
      </c>
      <c r="F16" s="37">
        <f t="shared" si="6"/>
        <v>2</v>
      </c>
      <c r="G16" s="38">
        <v>6</v>
      </c>
      <c r="H16" s="38">
        <v>1</v>
      </c>
      <c r="I16" s="78">
        <f t="shared" si="7"/>
        <v>1</v>
      </c>
      <c r="J16" s="37">
        <v>10</v>
      </c>
      <c r="K16" s="37">
        <v>2</v>
      </c>
      <c r="L16" s="37">
        <f t="shared" si="8"/>
        <v>0</v>
      </c>
      <c r="M16" s="38">
        <v>5</v>
      </c>
      <c r="N16" s="38">
        <v>0</v>
      </c>
      <c r="O16" s="78">
        <f t="shared" si="9"/>
        <v>3</v>
      </c>
      <c r="P16" s="37">
        <v>7</v>
      </c>
      <c r="Q16" s="37">
        <v>2</v>
      </c>
      <c r="R16" s="37">
        <f t="shared" si="10"/>
        <v>1</v>
      </c>
      <c r="S16" s="21"/>
    </row>
    <row r="17" spans="1:19" x14ac:dyDescent="0.2">
      <c r="A17" s="42" t="s">
        <v>401</v>
      </c>
      <c r="B17" s="50">
        <v>15</v>
      </c>
      <c r="C17" s="50">
        <v>3</v>
      </c>
      <c r="D17" s="37">
        <v>6</v>
      </c>
      <c r="E17" s="37">
        <v>2</v>
      </c>
      <c r="F17" s="37">
        <f t="shared" si="6"/>
        <v>0</v>
      </c>
      <c r="G17" s="38">
        <v>3</v>
      </c>
      <c r="H17" s="38">
        <v>2</v>
      </c>
      <c r="I17" s="78">
        <f t="shared" si="7"/>
        <v>2</v>
      </c>
      <c r="J17" s="37">
        <v>6</v>
      </c>
      <c r="K17" s="37">
        <v>3</v>
      </c>
      <c r="L17" s="37">
        <f t="shared" si="8"/>
        <v>0</v>
      </c>
      <c r="M17" s="38">
        <v>5</v>
      </c>
      <c r="N17" s="38">
        <v>2</v>
      </c>
      <c r="O17" s="78">
        <f t="shared" si="9"/>
        <v>1</v>
      </c>
      <c r="P17" s="37">
        <v>5</v>
      </c>
      <c r="Q17" s="37">
        <v>2</v>
      </c>
      <c r="R17" s="37">
        <f t="shared" si="10"/>
        <v>1</v>
      </c>
      <c r="S17" s="21"/>
    </row>
    <row r="18" spans="1:19" x14ac:dyDescent="0.2">
      <c r="A18" s="42" t="s">
        <v>402</v>
      </c>
      <c r="B18" s="50">
        <v>9</v>
      </c>
      <c r="C18" s="50">
        <v>4</v>
      </c>
      <c r="D18" s="37">
        <v>5</v>
      </c>
      <c r="E18" s="37">
        <v>2</v>
      </c>
      <c r="F18" s="37">
        <f t="shared" si="6"/>
        <v>2</v>
      </c>
      <c r="G18" s="38">
        <v>5</v>
      </c>
      <c r="H18" s="38">
        <v>2</v>
      </c>
      <c r="I18" s="78">
        <f t="shared" si="7"/>
        <v>1</v>
      </c>
      <c r="J18" s="37">
        <v>10</v>
      </c>
      <c r="K18" s="37">
        <v>2</v>
      </c>
      <c r="L18" s="37">
        <f t="shared" si="8"/>
        <v>0</v>
      </c>
      <c r="M18" s="38">
        <v>6</v>
      </c>
      <c r="N18" s="38">
        <v>2</v>
      </c>
      <c r="O18" s="78">
        <f t="shared" si="9"/>
        <v>1</v>
      </c>
      <c r="P18" s="37">
        <v>7</v>
      </c>
      <c r="Q18" s="37">
        <v>3</v>
      </c>
      <c r="R18" s="37">
        <f t="shared" si="10"/>
        <v>0</v>
      </c>
      <c r="S18" s="21"/>
    </row>
    <row r="19" spans="1:19" x14ac:dyDescent="0.2">
      <c r="A19" s="42" t="s">
        <v>403</v>
      </c>
      <c r="B19" s="50">
        <v>7</v>
      </c>
      <c r="C19" s="50">
        <v>4</v>
      </c>
      <c r="D19" s="37">
        <v>6</v>
      </c>
      <c r="E19" s="37">
        <v>2</v>
      </c>
      <c r="F19" s="37">
        <f t="shared" si="6"/>
        <v>1</v>
      </c>
      <c r="G19" s="38">
        <v>4</v>
      </c>
      <c r="H19" s="38">
        <v>1</v>
      </c>
      <c r="I19" s="78">
        <f t="shared" si="7"/>
        <v>2</v>
      </c>
      <c r="J19" s="37">
        <v>6</v>
      </c>
      <c r="K19" s="37">
        <v>2</v>
      </c>
      <c r="L19" s="37">
        <f t="shared" si="8"/>
        <v>1</v>
      </c>
      <c r="M19" s="38">
        <v>6</v>
      </c>
      <c r="N19" s="38">
        <v>3</v>
      </c>
      <c r="O19" s="78">
        <f t="shared" si="9"/>
        <v>1</v>
      </c>
      <c r="P19" s="37">
        <v>6</v>
      </c>
      <c r="Q19" s="37">
        <v>2</v>
      </c>
      <c r="R19" s="37">
        <f t="shared" si="10"/>
        <v>1</v>
      </c>
      <c r="S19" s="21"/>
    </row>
    <row r="20" spans="1:19" x14ac:dyDescent="0.2">
      <c r="A20" s="42" t="s">
        <v>404</v>
      </c>
      <c r="B20" s="50">
        <v>1</v>
      </c>
      <c r="C20" s="50">
        <v>4</v>
      </c>
      <c r="D20" s="37">
        <v>5</v>
      </c>
      <c r="E20" s="37">
        <v>2</v>
      </c>
      <c r="F20" s="37">
        <f t="shared" si="6"/>
        <v>2</v>
      </c>
      <c r="G20" s="38">
        <v>5</v>
      </c>
      <c r="H20" s="38">
        <v>1</v>
      </c>
      <c r="I20" s="78">
        <f t="shared" si="7"/>
        <v>2</v>
      </c>
      <c r="J20" s="37">
        <v>7</v>
      </c>
      <c r="K20" s="37">
        <v>3</v>
      </c>
      <c r="L20" s="37">
        <f t="shared" si="8"/>
        <v>1</v>
      </c>
      <c r="M20" s="38">
        <v>7</v>
      </c>
      <c r="N20" s="38">
        <v>2</v>
      </c>
      <c r="O20" s="78">
        <f t="shared" si="9"/>
        <v>1</v>
      </c>
      <c r="P20" s="37">
        <v>8</v>
      </c>
      <c r="Q20" s="37">
        <v>2</v>
      </c>
      <c r="R20" s="37">
        <f t="shared" si="10"/>
        <v>0</v>
      </c>
      <c r="S20" s="21"/>
    </row>
    <row r="21" spans="1:19" x14ac:dyDescent="0.2">
      <c r="A21" s="42" t="s">
        <v>405</v>
      </c>
      <c r="B21" s="50">
        <v>5</v>
      </c>
      <c r="C21" s="50">
        <v>4</v>
      </c>
      <c r="D21" s="37">
        <v>5</v>
      </c>
      <c r="E21" s="37">
        <v>2</v>
      </c>
      <c r="F21" s="37">
        <f t="shared" si="6"/>
        <v>2</v>
      </c>
      <c r="G21" s="38">
        <v>4</v>
      </c>
      <c r="H21" s="38">
        <v>1</v>
      </c>
      <c r="I21" s="78">
        <f t="shared" si="7"/>
        <v>3</v>
      </c>
      <c r="J21" s="37">
        <v>6</v>
      </c>
      <c r="K21" s="37">
        <v>2</v>
      </c>
      <c r="L21" s="37">
        <f t="shared" si="8"/>
        <v>2</v>
      </c>
      <c r="M21" s="38">
        <v>6</v>
      </c>
      <c r="N21" s="38">
        <v>2</v>
      </c>
      <c r="O21" s="78">
        <f t="shared" si="9"/>
        <v>1</v>
      </c>
      <c r="P21" s="37">
        <v>10</v>
      </c>
      <c r="Q21" s="37">
        <v>2</v>
      </c>
      <c r="R21" s="37">
        <f t="shared" si="10"/>
        <v>0</v>
      </c>
      <c r="S21" s="21"/>
    </row>
    <row r="22" spans="1:19" x14ac:dyDescent="0.2">
      <c r="A22" s="42" t="s">
        <v>406</v>
      </c>
      <c r="B22" s="50">
        <v>17</v>
      </c>
      <c r="C22" s="50">
        <v>3</v>
      </c>
      <c r="D22" s="37">
        <v>3</v>
      </c>
      <c r="E22" s="37">
        <v>2</v>
      </c>
      <c r="F22" s="37">
        <f t="shared" si="6"/>
        <v>2</v>
      </c>
      <c r="G22" s="38">
        <v>3</v>
      </c>
      <c r="H22" s="38">
        <v>2</v>
      </c>
      <c r="I22" s="78">
        <f t="shared" si="7"/>
        <v>2</v>
      </c>
      <c r="J22" s="37">
        <v>4</v>
      </c>
      <c r="K22" s="37">
        <v>2</v>
      </c>
      <c r="L22" s="37">
        <f t="shared" si="8"/>
        <v>2</v>
      </c>
      <c r="M22" s="38">
        <v>5</v>
      </c>
      <c r="N22" s="38">
        <v>2</v>
      </c>
      <c r="O22" s="78">
        <f t="shared" si="9"/>
        <v>1</v>
      </c>
      <c r="P22" s="37">
        <v>5</v>
      </c>
      <c r="Q22" s="37">
        <v>2</v>
      </c>
      <c r="R22" s="37">
        <f t="shared" si="10"/>
        <v>1</v>
      </c>
      <c r="S22" s="21"/>
    </row>
    <row r="23" spans="1:19" ht="13.5" thickBot="1" x14ac:dyDescent="0.25">
      <c r="A23" s="45" t="s">
        <v>407</v>
      </c>
      <c r="B23" s="51">
        <v>13</v>
      </c>
      <c r="C23" s="51">
        <v>5</v>
      </c>
      <c r="D23" s="37">
        <v>6</v>
      </c>
      <c r="E23" s="46">
        <v>1</v>
      </c>
      <c r="F23" s="37">
        <f t="shared" si="6"/>
        <v>2</v>
      </c>
      <c r="G23" s="38">
        <v>7</v>
      </c>
      <c r="H23" s="47">
        <v>3</v>
      </c>
      <c r="I23" s="84">
        <f t="shared" si="7"/>
        <v>0</v>
      </c>
      <c r="J23" s="37">
        <v>10</v>
      </c>
      <c r="K23" s="46">
        <v>2</v>
      </c>
      <c r="L23" s="37">
        <f t="shared" si="8"/>
        <v>0</v>
      </c>
      <c r="M23" s="38">
        <v>8</v>
      </c>
      <c r="N23" s="47">
        <v>2</v>
      </c>
      <c r="O23" s="84">
        <f t="shared" si="9"/>
        <v>0</v>
      </c>
      <c r="P23" s="37">
        <v>7</v>
      </c>
      <c r="Q23" s="46">
        <v>1</v>
      </c>
      <c r="R23" s="37">
        <f t="shared" si="10"/>
        <v>1</v>
      </c>
      <c r="S23" s="21" t="s">
        <v>352</v>
      </c>
    </row>
    <row r="24" spans="1:19" ht="13.5" thickBot="1" x14ac:dyDescent="0.25">
      <c r="A24" s="66" t="s">
        <v>413</v>
      </c>
      <c r="B24" s="63"/>
      <c r="C24" s="63">
        <f t="shared" ref="C24:R24" si="11">SUM(C15:C23)</f>
        <v>36</v>
      </c>
      <c r="D24" s="63">
        <f>SUM(D15:D23)</f>
        <v>47</v>
      </c>
      <c r="E24" s="63">
        <f>SUM(E15:E23)</f>
        <v>16</v>
      </c>
      <c r="F24" s="63">
        <f>SUM(F15:F23)</f>
        <v>15</v>
      </c>
      <c r="G24" s="64">
        <f t="shared" si="11"/>
        <v>41</v>
      </c>
      <c r="H24" s="64">
        <f t="shared" si="11"/>
        <v>14</v>
      </c>
      <c r="I24" s="64">
        <f t="shared" si="11"/>
        <v>16</v>
      </c>
      <c r="J24" s="63">
        <f t="shared" si="11"/>
        <v>65</v>
      </c>
      <c r="K24" s="63">
        <f t="shared" si="11"/>
        <v>21</v>
      </c>
      <c r="L24" s="63">
        <f t="shared" si="11"/>
        <v>8</v>
      </c>
      <c r="M24" s="64">
        <f t="shared" si="11"/>
        <v>54</v>
      </c>
      <c r="N24" s="64">
        <f t="shared" si="11"/>
        <v>17</v>
      </c>
      <c r="O24" s="64">
        <f t="shared" si="11"/>
        <v>11</v>
      </c>
      <c r="P24" s="63">
        <f t="shared" si="11"/>
        <v>62</v>
      </c>
      <c r="Q24" s="63">
        <f t="shared" si="11"/>
        <v>18</v>
      </c>
      <c r="R24" s="63">
        <f t="shared" si="11"/>
        <v>6</v>
      </c>
    </row>
    <row r="25" spans="1:19" ht="13.5" thickBot="1" x14ac:dyDescent="0.25">
      <c r="A25" s="70" t="s">
        <v>414</v>
      </c>
      <c r="B25" s="71"/>
      <c r="C25" s="71">
        <f t="shared" ref="C25:R25" si="12">C24+C14</f>
        <v>72</v>
      </c>
      <c r="D25" s="71">
        <f>D24+D14</f>
        <v>98</v>
      </c>
      <c r="E25" s="71">
        <f>E24+E14</f>
        <v>35</v>
      </c>
      <c r="F25" s="71">
        <f>F24+F14</f>
        <v>26</v>
      </c>
      <c r="G25" s="72">
        <f t="shared" si="12"/>
        <v>82</v>
      </c>
      <c r="H25" s="72">
        <f t="shared" si="12"/>
        <v>24</v>
      </c>
      <c r="I25" s="72">
        <f t="shared" si="12"/>
        <v>31</v>
      </c>
      <c r="J25" s="71">
        <f t="shared" si="12"/>
        <v>120</v>
      </c>
      <c r="K25" s="71">
        <f t="shared" si="12"/>
        <v>36</v>
      </c>
      <c r="L25" s="71">
        <f t="shared" si="12"/>
        <v>20</v>
      </c>
      <c r="M25" s="72">
        <f t="shared" si="12"/>
        <v>108</v>
      </c>
      <c r="N25" s="72">
        <f t="shared" si="12"/>
        <v>34</v>
      </c>
      <c r="O25" s="72">
        <f t="shared" si="12"/>
        <v>22</v>
      </c>
      <c r="P25" s="71">
        <f t="shared" si="12"/>
        <v>122</v>
      </c>
      <c r="Q25" s="71">
        <f t="shared" si="12"/>
        <v>33</v>
      </c>
      <c r="R25" s="71">
        <f t="shared" si="12"/>
        <v>17</v>
      </c>
    </row>
    <row r="26" spans="1:19" ht="13.5" thickBot="1" x14ac:dyDescent="0.25">
      <c r="A26" s="30"/>
      <c r="B26" s="30"/>
      <c r="C26" s="30"/>
      <c r="D26" s="107"/>
      <c r="E26" s="107"/>
      <c r="F26" s="107"/>
      <c r="G26" s="30"/>
      <c r="H26" s="30"/>
      <c r="I26" s="30"/>
      <c r="J26" s="30"/>
      <c r="K26" s="30"/>
      <c r="L26" s="30"/>
      <c r="M26" s="30"/>
      <c r="N26" s="30"/>
      <c r="O26" s="30"/>
      <c r="P26" s="107"/>
      <c r="Q26" s="107"/>
      <c r="R26" s="107"/>
    </row>
    <row r="27" spans="1:19" x14ac:dyDescent="0.2">
      <c r="A27" s="162" t="s">
        <v>831</v>
      </c>
      <c r="B27" s="163"/>
      <c r="C27" s="163"/>
      <c r="D27" s="474" t="s">
        <v>475</v>
      </c>
      <c r="E27" s="475"/>
      <c r="F27" s="476"/>
      <c r="G27" s="477" t="s">
        <v>469</v>
      </c>
      <c r="H27" s="478"/>
      <c r="I27" s="479"/>
      <c r="J27" s="474" t="s">
        <v>352</v>
      </c>
      <c r="K27" s="475"/>
      <c r="L27" s="476"/>
      <c r="M27" s="477" t="s">
        <v>340</v>
      </c>
      <c r="N27" s="478"/>
      <c r="O27" s="479"/>
      <c r="P27" s="474" t="s">
        <v>472</v>
      </c>
      <c r="Q27" s="475"/>
      <c r="R27" s="476"/>
    </row>
    <row r="28" spans="1:19" x14ac:dyDescent="0.2">
      <c r="A28" s="37"/>
      <c r="B28" s="37"/>
      <c r="C28" s="37"/>
      <c r="D28" s="134" t="s">
        <v>409</v>
      </c>
      <c r="E28" s="134" t="s">
        <v>410</v>
      </c>
      <c r="F28" s="134" t="s">
        <v>363</v>
      </c>
      <c r="G28" s="135" t="s">
        <v>409</v>
      </c>
      <c r="H28" s="135" t="s">
        <v>410</v>
      </c>
      <c r="I28" s="135" t="s">
        <v>363</v>
      </c>
      <c r="J28" s="134" t="s">
        <v>409</v>
      </c>
      <c r="K28" s="134" t="s">
        <v>410</v>
      </c>
      <c r="L28" s="134" t="s">
        <v>363</v>
      </c>
      <c r="M28" s="135" t="s">
        <v>409</v>
      </c>
      <c r="N28" s="135" t="s">
        <v>410</v>
      </c>
      <c r="O28" s="135" t="s">
        <v>363</v>
      </c>
      <c r="P28" s="134" t="s">
        <v>409</v>
      </c>
      <c r="Q28" s="134" t="s">
        <v>410</v>
      </c>
      <c r="R28" s="134" t="s">
        <v>363</v>
      </c>
    </row>
    <row r="29" spans="1:19" x14ac:dyDescent="0.2">
      <c r="A29" s="37" t="s">
        <v>711</v>
      </c>
      <c r="B29" s="37" t="s">
        <v>767</v>
      </c>
      <c r="C29" s="37">
        <f>'Vasatorp TC 2 Maj 2009'!C25</f>
        <v>72</v>
      </c>
      <c r="D29" s="37">
        <f>'Sjöbo 1. runde 28. august 2010'!D25</f>
        <v>83</v>
      </c>
      <c r="E29" s="37">
        <f>'Sjöbo 1. runde 28. august 2010'!E25</f>
        <v>29</v>
      </c>
      <c r="F29" s="37">
        <f>'Sjöbo 1. runde 28. august 2010'!F25</f>
        <v>42</v>
      </c>
      <c r="G29" s="38">
        <f>'Sjöbo 1. runde 28. august 2010'!G25</f>
        <v>82</v>
      </c>
      <c r="H29" s="38">
        <f>'Sjöbo 1. runde 28. august 2010'!H25</f>
        <v>27</v>
      </c>
      <c r="I29" s="38">
        <f>'Sjöbo 1. runde 28. august 2010'!I25</f>
        <v>33</v>
      </c>
      <c r="J29" s="37">
        <f>'Sjöbo 1. runde 28. august 2010'!J25</f>
        <v>106</v>
      </c>
      <c r="K29" s="37">
        <f>'Sjöbo 1. runde 28. august 2010'!K25</f>
        <v>32</v>
      </c>
      <c r="L29" s="37">
        <f>'Sjöbo 1. runde 28. august 2010'!L25</f>
        <v>31</v>
      </c>
      <c r="M29" s="38">
        <f>'Sjöbo 1. runde 28. august 2010'!M25</f>
        <v>96</v>
      </c>
      <c r="N29" s="38">
        <f>'Sjöbo 1. runde 28. august 2010'!N25</f>
        <v>30</v>
      </c>
      <c r="O29" s="38">
        <f>'Sjöbo 1. runde 28. august 2010'!O25</f>
        <v>34</v>
      </c>
      <c r="P29" s="37">
        <f>'Sjöbo 1. runde 28. august 2010'!P25</f>
        <v>107</v>
      </c>
      <c r="Q29" s="37">
        <f>'Sjöbo 1. runde 28. august 2010'!Q25</f>
        <v>29</v>
      </c>
      <c r="R29" s="37">
        <f>'Sjöbo 1. runde 28. august 2010'!R25</f>
        <v>32</v>
      </c>
    </row>
    <row r="30" spans="1:19" x14ac:dyDescent="0.2">
      <c r="A30" s="37" t="s">
        <v>711</v>
      </c>
      <c r="B30" s="37" t="s">
        <v>767</v>
      </c>
      <c r="C30" s="37">
        <v>72</v>
      </c>
      <c r="D30" s="37">
        <f>'Sjöbo 2. runde 28. august 2010'!D25</f>
        <v>92</v>
      </c>
      <c r="E30" s="37">
        <f>'Sjöbo 2. runde 28. august 2010'!E25</f>
        <v>30</v>
      </c>
      <c r="F30" s="37">
        <f>'Sjöbo 2. runde 28. august 2010'!F25</f>
        <v>30</v>
      </c>
      <c r="G30" s="38">
        <f>'Sjöbo 2. runde 28. august 2010'!G25</f>
        <v>82</v>
      </c>
      <c r="H30" s="38">
        <f>'Sjöbo 2. runde 28. august 2010'!H25</f>
        <v>31</v>
      </c>
      <c r="I30" s="38">
        <f>'Sjöbo 2. runde 28. august 2010'!I25</f>
        <v>35</v>
      </c>
      <c r="J30" s="37">
        <f>'Sjöbo 2. runde 28. august 2010'!J25</f>
        <v>107</v>
      </c>
      <c r="K30" s="37">
        <f>'Sjöbo 2. runde 28. august 2010'!K25</f>
        <v>29</v>
      </c>
      <c r="L30" s="37">
        <f>'Sjöbo 2. runde 28. august 2010'!L25</f>
        <v>30</v>
      </c>
      <c r="M30" s="38">
        <f>'Sjöbo 2. runde 28. august 2010'!M25</f>
        <v>107</v>
      </c>
      <c r="N30" s="38">
        <f>'Sjöbo 2. runde 28. august 2010'!N25</f>
        <v>38</v>
      </c>
      <c r="O30" s="38">
        <f>'Sjöbo 2. runde 28. august 2010'!O25</f>
        <v>26</v>
      </c>
      <c r="P30" s="37">
        <f>'Sjöbo 2. runde 28. august 2010'!P25</f>
        <v>113</v>
      </c>
      <c r="Q30" s="37">
        <f>'Sjöbo 2. runde 28. august 2010'!Q25</f>
        <v>26</v>
      </c>
      <c r="R30" s="37">
        <f>'Sjöbo 2. runde 28. august 2010'!R25</f>
        <v>24</v>
      </c>
    </row>
    <row r="31" spans="1:19" x14ac:dyDescent="0.2">
      <c r="A31" s="54" t="s">
        <v>712</v>
      </c>
      <c r="B31" s="54" t="s">
        <v>835</v>
      </c>
      <c r="C31" s="54">
        <v>72</v>
      </c>
      <c r="D31" s="54">
        <f t="shared" ref="D31:R31" si="13">D25</f>
        <v>98</v>
      </c>
      <c r="E31" s="54">
        <f t="shared" si="13"/>
        <v>35</v>
      </c>
      <c r="F31" s="54">
        <f t="shared" si="13"/>
        <v>26</v>
      </c>
      <c r="G31" s="55">
        <f t="shared" si="13"/>
        <v>82</v>
      </c>
      <c r="H31" s="55">
        <f t="shared" si="13"/>
        <v>24</v>
      </c>
      <c r="I31" s="55">
        <f t="shared" si="13"/>
        <v>31</v>
      </c>
      <c r="J31" s="54">
        <f t="shared" si="13"/>
        <v>120</v>
      </c>
      <c r="K31" s="54">
        <f t="shared" si="13"/>
        <v>36</v>
      </c>
      <c r="L31" s="54">
        <f t="shared" si="13"/>
        <v>20</v>
      </c>
      <c r="M31" s="55">
        <f t="shared" si="13"/>
        <v>108</v>
      </c>
      <c r="N31" s="55">
        <f t="shared" si="13"/>
        <v>34</v>
      </c>
      <c r="O31" s="55">
        <f t="shared" si="13"/>
        <v>22</v>
      </c>
      <c r="P31" s="54">
        <f t="shared" si="13"/>
        <v>122</v>
      </c>
      <c r="Q31" s="54">
        <f t="shared" si="13"/>
        <v>33</v>
      </c>
      <c r="R31" s="54">
        <f t="shared" si="13"/>
        <v>17</v>
      </c>
    </row>
    <row r="32" spans="1:19" ht="13.5" thickBot="1" x14ac:dyDescent="0.25">
      <c r="A32" s="139" t="s">
        <v>562</v>
      </c>
      <c r="B32" s="139"/>
      <c r="C32" s="139">
        <f t="shared" ref="C32:R32" si="14">SUM(C29:C31)</f>
        <v>216</v>
      </c>
      <c r="D32" s="139">
        <f t="shared" si="14"/>
        <v>273</v>
      </c>
      <c r="E32" s="139">
        <f t="shared" si="14"/>
        <v>94</v>
      </c>
      <c r="F32" s="139">
        <f t="shared" si="14"/>
        <v>98</v>
      </c>
      <c r="G32" s="139">
        <f t="shared" si="14"/>
        <v>246</v>
      </c>
      <c r="H32" s="139">
        <f t="shared" si="14"/>
        <v>82</v>
      </c>
      <c r="I32" s="139">
        <f t="shared" si="14"/>
        <v>99</v>
      </c>
      <c r="J32" s="139">
        <f t="shared" si="14"/>
        <v>333</v>
      </c>
      <c r="K32" s="139">
        <f t="shared" si="14"/>
        <v>97</v>
      </c>
      <c r="L32" s="139">
        <f t="shared" si="14"/>
        <v>81</v>
      </c>
      <c r="M32" s="139">
        <f t="shared" si="14"/>
        <v>311</v>
      </c>
      <c r="N32" s="139">
        <f t="shared" si="14"/>
        <v>102</v>
      </c>
      <c r="O32" s="139">
        <f t="shared" si="14"/>
        <v>82</v>
      </c>
      <c r="P32" s="139">
        <f t="shared" si="14"/>
        <v>342</v>
      </c>
      <c r="Q32" s="139">
        <f t="shared" si="14"/>
        <v>88</v>
      </c>
      <c r="R32" s="139">
        <f t="shared" si="14"/>
        <v>73</v>
      </c>
    </row>
    <row r="33" spans="1:18" x14ac:dyDescent="0.2">
      <c r="A33" s="67" t="s">
        <v>350</v>
      </c>
      <c r="B33" s="39"/>
      <c r="C33" s="39"/>
      <c r="D33" s="486">
        <v>2</v>
      </c>
      <c r="E33" s="487"/>
      <c r="F33" s="488"/>
      <c r="G33" s="489">
        <v>1</v>
      </c>
      <c r="H33" s="490"/>
      <c r="I33" s="491"/>
      <c r="J33" s="486">
        <v>4</v>
      </c>
      <c r="K33" s="487"/>
      <c r="L33" s="488"/>
      <c r="M33" s="489">
        <v>3</v>
      </c>
      <c r="N33" s="490"/>
      <c r="O33" s="491"/>
      <c r="P33" s="486">
        <v>5</v>
      </c>
      <c r="Q33" s="487"/>
      <c r="R33" s="488"/>
    </row>
    <row r="34" spans="1:18" ht="13.5" thickBot="1" x14ac:dyDescent="0.25">
      <c r="A34" s="49" t="s">
        <v>415</v>
      </c>
      <c r="B34" s="46"/>
      <c r="C34" s="46"/>
      <c r="D34" s="492">
        <f>16+12</f>
        <v>28</v>
      </c>
      <c r="E34" s="493"/>
      <c r="F34" s="494"/>
      <c r="G34" s="495">
        <v>22</v>
      </c>
      <c r="H34" s="496"/>
      <c r="I34" s="497"/>
      <c r="J34" s="492">
        <v>7</v>
      </c>
      <c r="K34" s="493"/>
      <c r="L34" s="494"/>
      <c r="M34" s="495">
        <v>11</v>
      </c>
      <c r="N34" s="496"/>
      <c r="O34" s="497"/>
      <c r="P34" s="492">
        <v>4</v>
      </c>
      <c r="Q34" s="493"/>
      <c r="R34" s="494"/>
    </row>
    <row r="35" spans="1:18" x14ac:dyDescent="0.2">
      <c r="A35" s="30"/>
      <c r="B35" s="30"/>
      <c r="C35" s="30"/>
      <c r="D35" s="107"/>
      <c r="E35" s="107"/>
      <c r="F35" s="107"/>
      <c r="G35" s="30"/>
      <c r="H35" s="30"/>
      <c r="I35" s="30"/>
      <c r="J35" s="30"/>
      <c r="K35" s="30"/>
      <c r="L35" s="30"/>
      <c r="M35" s="30"/>
      <c r="N35" s="30"/>
      <c r="O35" s="30"/>
      <c r="P35" s="107"/>
      <c r="Q35" s="107"/>
      <c r="R35" s="107"/>
    </row>
    <row r="36" spans="1:18" x14ac:dyDescent="0.2">
      <c r="A36" s="30"/>
      <c r="B36" s="30"/>
      <c r="C36" s="30"/>
      <c r="D36" s="107"/>
      <c r="E36" s="107"/>
      <c r="F36" s="107"/>
      <c r="G36" s="30"/>
      <c r="H36" s="30"/>
      <c r="I36" s="30"/>
      <c r="J36" s="30"/>
      <c r="K36" s="30"/>
      <c r="L36" s="30"/>
      <c r="M36" s="30"/>
      <c r="N36" s="30"/>
      <c r="O36" s="30"/>
      <c r="P36" s="107"/>
      <c r="Q36" s="107"/>
      <c r="R36" s="107"/>
    </row>
    <row r="37" spans="1:18" x14ac:dyDescent="0.2">
      <c r="A37" s="92"/>
      <c r="B37" s="30" t="s">
        <v>450</v>
      </c>
      <c r="C37" s="30"/>
      <c r="D37" s="30"/>
      <c r="E37" s="30"/>
      <c r="F37" s="30"/>
      <c r="G37" s="30"/>
      <c r="H37" s="30"/>
      <c r="I37" s="30"/>
      <c r="J37" s="30"/>
      <c r="K37" s="30"/>
      <c r="L37" s="30"/>
      <c r="M37" s="30"/>
      <c r="N37" s="30"/>
      <c r="O37" s="30"/>
      <c r="P37" s="30"/>
      <c r="Q37" s="30"/>
      <c r="R37" s="30"/>
    </row>
    <row r="38" spans="1:18" x14ac:dyDescent="0.2">
      <c r="A38" s="97"/>
      <c r="B38" s="30" t="s">
        <v>603</v>
      </c>
      <c r="C38" s="30"/>
      <c r="D38" s="30"/>
      <c r="E38" s="30"/>
      <c r="F38" s="30"/>
      <c r="G38" s="30"/>
      <c r="H38" s="30"/>
      <c r="I38" s="30"/>
      <c r="J38" s="30"/>
      <c r="K38" s="30"/>
      <c r="L38" s="30"/>
      <c r="M38" s="30"/>
      <c r="N38" s="30"/>
      <c r="O38" s="30"/>
      <c r="P38" s="30"/>
      <c r="Q38" s="30"/>
      <c r="R38" s="30"/>
    </row>
  </sheetData>
  <mergeCells count="25">
    <mergeCell ref="P3:R3"/>
    <mergeCell ref="D2:F2"/>
    <mergeCell ref="G2:I2"/>
    <mergeCell ref="J2:L2"/>
    <mergeCell ref="M2:O2"/>
    <mergeCell ref="P2:R2"/>
    <mergeCell ref="D3:F3"/>
    <mergeCell ref="G3:I3"/>
    <mergeCell ref="J3:L3"/>
    <mergeCell ref="M3:O3"/>
    <mergeCell ref="D27:F27"/>
    <mergeCell ref="G27:I27"/>
    <mergeCell ref="J27:L27"/>
    <mergeCell ref="M27:O27"/>
    <mergeCell ref="P27:R27"/>
    <mergeCell ref="D33:F33"/>
    <mergeCell ref="G33:I33"/>
    <mergeCell ref="J33:L33"/>
    <mergeCell ref="M33:O33"/>
    <mergeCell ref="P34:R34"/>
    <mergeCell ref="D34:F34"/>
    <mergeCell ref="G34:I34"/>
    <mergeCell ref="J34:L34"/>
    <mergeCell ref="M34:O34"/>
    <mergeCell ref="P33:R33"/>
  </mergeCells>
  <phoneticPr fontId="21" type="noConversion"/>
  <conditionalFormatting sqref="G5:G13 G15:G23 M5:M13 M15:M23 J5:J13 J15:J23 P5:P13 P15:P23 D5:D13 D15:D23">
    <cfRule type="cellIs" dxfId="87" priority="1" stopIfTrue="1" operator="equal">
      <formula>$C5</formula>
    </cfRule>
    <cfRule type="cellIs" dxfId="86" priority="2" stopIfTrue="1" operator="equal">
      <formula>$C5-1</formula>
    </cfRule>
  </conditionalFormatting>
  <pageMargins left="0.75" right="0.75" top="1" bottom="1" header="0" footer="0"/>
  <pageSetup paperSize="9" orientation="portrait" r:id="rId1"/>
  <headerFooter alignWithMargins="0"/>
  <legacyDrawing r:id="rId2"/>
  <extLst>
    <ext xmlns:mx="http://schemas.microsoft.com/office/mac/excel/2008/main" uri="http://schemas.microsoft.com/office/mac/excel/2008/main">
      <mx:PLV Mode="0" OnePage="0" WScale="0"/>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S29"/>
  <sheetViews>
    <sheetView workbookViewId="0">
      <selection activeCell="G24" sqref="G24"/>
    </sheetView>
  </sheetViews>
  <sheetFormatPr defaultColWidth="8.85546875" defaultRowHeight="12.75" x14ac:dyDescent="0.2"/>
  <sheetData>
    <row r="1" spans="1:19" ht="13.5" thickBot="1" x14ac:dyDescent="0.25">
      <c r="A1" s="31"/>
      <c r="B1" s="32"/>
      <c r="C1" s="32"/>
      <c r="D1" s="32" t="s">
        <v>836</v>
      </c>
      <c r="E1" s="32"/>
      <c r="F1" s="32"/>
      <c r="G1" s="32"/>
      <c r="H1" s="32"/>
      <c r="I1" s="32"/>
      <c r="J1" s="32"/>
      <c r="K1" s="32"/>
      <c r="L1" s="32"/>
      <c r="M1" s="32"/>
      <c r="N1" s="32"/>
      <c r="O1" s="32"/>
      <c r="P1" s="32"/>
      <c r="Q1" s="32"/>
      <c r="R1" s="32"/>
      <c r="S1" s="68" t="s">
        <v>833</v>
      </c>
    </row>
    <row r="2" spans="1:19" x14ac:dyDescent="0.2">
      <c r="A2" s="40"/>
      <c r="B2" s="41"/>
      <c r="C2" s="41"/>
      <c r="D2" s="474" t="s">
        <v>475</v>
      </c>
      <c r="E2" s="475"/>
      <c r="F2" s="476"/>
      <c r="G2" s="477" t="s">
        <v>469</v>
      </c>
      <c r="H2" s="478"/>
      <c r="I2" s="479"/>
      <c r="J2" s="474" t="s">
        <v>352</v>
      </c>
      <c r="K2" s="475"/>
      <c r="L2" s="476"/>
      <c r="M2" s="477" t="s">
        <v>340</v>
      </c>
      <c r="N2" s="478"/>
      <c r="O2" s="479"/>
      <c r="P2" s="474" t="s">
        <v>472</v>
      </c>
      <c r="Q2" s="475"/>
      <c r="R2" s="476"/>
      <c r="S2" s="21"/>
    </row>
    <row r="3" spans="1:19" x14ac:dyDescent="0.2">
      <c r="A3" s="57"/>
      <c r="B3" s="69"/>
      <c r="C3" s="58" t="s">
        <v>538</v>
      </c>
      <c r="D3" s="480">
        <v>14</v>
      </c>
      <c r="E3" s="481"/>
      <c r="F3" s="482"/>
      <c r="G3" s="483">
        <v>6</v>
      </c>
      <c r="H3" s="484"/>
      <c r="I3" s="485"/>
      <c r="J3" s="480">
        <v>25</v>
      </c>
      <c r="K3" s="481"/>
      <c r="L3" s="482"/>
      <c r="M3" s="483">
        <v>22</v>
      </c>
      <c r="N3" s="484"/>
      <c r="O3" s="485"/>
      <c r="P3" s="480">
        <v>26</v>
      </c>
      <c r="Q3" s="481"/>
      <c r="R3" s="482"/>
      <c r="S3" s="21"/>
    </row>
    <row r="4" spans="1:19" x14ac:dyDescent="0.2">
      <c r="A4" s="42"/>
      <c r="B4" s="34" t="s">
        <v>355</v>
      </c>
      <c r="C4" s="34" t="s">
        <v>408</v>
      </c>
      <c r="D4" s="134" t="s">
        <v>409</v>
      </c>
      <c r="E4" s="134" t="s">
        <v>410</v>
      </c>
      <c r="F4" s="134" t="s">
        <v>363</v>
      </c>
      <c r="G4" s="135" t="s">
        <v>409</v>
      </c>
      <c r="H4" s="135" t="s">
        <v>410</v>
      </c>
      <c r="I4" s="135" t="s">
        <v>363</v>
      </c>
      <c r="J4" s="134" t="s">
        <v>409</v>
      </c>
      <c r="K4" s="134" t="s">
        <v>410</v>
      </c>
      <c r="L4" s="134" t="s">
        <v>363</v>
      </c>
      <c r="M4" s="135" t="s">
        <v>409</v>
      </c>
      <c r="N4" s="135" t="s">
        <v>410</v>
      </c>
      <c r="O4" s="135" t="s">
        <v>363</v>
      </c>
      <c r="P4" s="134" t="s">
        <v>409</v>
      </c>
      <c r="Q4" s="134" t="s">
        <v>410</v>
      </c>
      <c r="R4" s="134" t="s">
        <v>363</v>
      </c>
      <c r="S4" s="21"/>
    </row>
    <row r="5" spans="1:19" x14ac:dyDescent="0.2">
      <c r="A5" s="42" t="s">
        <v>390</v>
      </c>
      <c r="B5" s="50">
        <v>9</v>
      </c>
      <c r="C5" s="50">
        <v>4</v>
      </c>
      <c r="D5" s="37">
        <v>7</v>
      </c>
      <c r="E5" s="37">
        <v>2</v>
      </c>
      <c r="F5" s="37">
        <f t="shared" ref="F5:F13" si="0">IF(($C5+INT(D$3/18)+IF(((D$3-INT(D$3/18)*18)-$B5)&gt;=0,1,0)-D5+2)&lt;0, 0, $C5+INT(D$3/18)+IF(((D$3-INT(D$3/18)*18)-$B5)&gt;=0,1,0)-D5+2)</f>
        <v>0</v>
      </c>
      <c r="G5" s="38">
        <v>4</v>
      </c>
      <c r="H5" s="38">
        <v>1</v>
      </c>
      <c r="I5" s="78">
        <f t="shared" ref="I5:I13" si="1">IF(($C5+INT(G$3/18)+IF(((G$3-INT(G$3/18)*18)-$B5)&gt;=0,1,0)-G5+2)&lt;0, 0, $C5+INT(G$3/18)+IF(((G$3-INT(G$3/18)*18)-$B5)&gt;=0,1,0)-G5+2)</f>
        <v>2</v>
      </c>
      <c r="J5" s="37">
        <v>6</v>
      </c>
      <c r="K5" s="37">
        <v>3</v>
      </c>
      <c r="L5" s="37">
        <f t="shared" ref="L5:L13" si="2">IF(($C5+INT(J$3/18)+IF(((J$3-INT(J$3/18)*18)-$B5)&gt;=0,1,0)-J5+2)&lt;0, 0, $C5+INT(J$3/18)+IF(((J$3-INT(J$3/18)*18)-$B5)&gt;=0,1,0)-J5+2)</f>
        <v>1</v>
      </c>
      <c r="M5" s="38">
        <v>6</v>
      </c>
      <c r="N5" s="38">
        <v>1</v>
      </c>
      <c r="O5" s="78">
        <f t="shared" ref="O5:O13" si="3">IF(($C5+INT(M$3/18)+IF(((M$3-INT(M$3/18)*18)-$B5)&gt;=0,1,0)-M5+2)&lt;0, 0, $C5+INT(M$3/18)+IF(((M$3-INT(M$3/18)*18)-$B5)&gt;=0,1,0)-M5+2)</f>
        <v>1</v>
      </c>
      <c r="P5" s="37">
        <v>6</v>
      </c>
      <c r="Q5" s="37">
        <v>2</v>
      </c>
      <c r="R5" s="79">
        <f t="shared" ref="R5:R13" si="4">IF(($C5+INT(P$3/18)+IF(((P$3-INT(P$3/18)*18)-$B5)&gt;=0,1,0)-P5+2)&lt;0, 0, $C5+INT(P$3/18)+IF(((P$3-INT(P$3/18)*18)-$B5)&gt;=0,1,0)-P5+2)</f>
        <v>1</v>
      </c>
      <c r="S5" s="21"/>
    </row>
    <row r="6" spans="1:19" x14ac:dyDescent="0.2">
      <c r="A6" s="42" t="s">
        <v>391</v>
      </c>
      <c r="B6" s="50">
        <v>3</v>
      </c>
      <c r="C6" s="50">
        <v>4</v>
      </c>
      <c r="D6" s="37">
        <v>6</v>
      </c>
      <c r="E6" s="37">
        <v>2</v>
      </c>
      <c r="F6" s="37">
        <f t="shared" si="0"/>
        <v>1</v>
      </c>
      <c r="G6" s="38">
        <v>5</v>
      </c>
      <c r="H6" s="38">
        <v>2</v>
      </c>
      <c r="I6" s="78">
        <f t="shared" si="1"/>
        <v>2</v>
      </c>
      <c r="J6" s="37">
        <v>5</v>
      </c>
      <c r="K6" s="37">
        <v>2</v>
      </c>
      <c r="L6" s="37">
        <f t="shared" si="2"/>
        <v>3</v>
      </c>
      <c r="M6" s="38">
        <v>6</v>
      </c>
      <c r="N6" s="38">
        <v>3</v>
      </c>
      <c r="O6" s="78">
        <f t="shared" si="3"/>
        <v>2</v>
      </c>
      <c r="P6" s="37">
        <v>5</v>
      </c>
      <c r="Q6" s="37">
        <v>1</v>
      </c>
      <c r="R6" s="79">
        <f t="shared" si="4"/>
        <v>3</v>
      </c>
      <c r="S6" s="21"/>
    </row>
    <row r="7" spans="1:19" x14ac:dyDescent="0.2">
      <c r="A7" s="42" t="s">
        <v>392</v>
      </c>
      <c r="B7" s="50">
        <v>11</v>
      </c>
      <c r="C7" s="50">
        <v>4</v>
      </c>
      <c r="D7" s="37">
        <v>4</v>
      </c>
      <c r="E7" s="37">
        <v>1</v>
      </c>
      <c r="F7" s="37">
        <f t="shared" si="0"/>
        <v>3</v>
      </c>
      <c r="G7" s="38">
        <v>4</v>
      </c>
      <c r="H7" s="38">
        <v>1</v>
      </c>
      <c r="I7" s="78">
        <f t="shared" si="1"/>
        <v>2</v>
      </c>
      <c r="J7" s="37">
        <v>7</v>
      </c>
      <c r="K7" s="37">
        <v>2</v>
      </c>
      <c r="L7" s="37">
        <f t="shared" si="2"/>
        <v>0</v>
      </c>
      <c r="M7" s="38">
        <v>5</v>
      </c>
      <c r="N7" s="38">
        <v>2</v>
      </c>
      <c r="O7" s="78">
        <f t="shared" si="3"/>
        <v>2</v>
      </c>
      <c r="P7" s="37">
        <v>8</v>
      </c>
      <c r="Q7" s="37">
        <v>2</v>
      </c>
      <c r="R7" s="79">
        <f t="shared" si="4"/>
        <v>0</v>
      </c>
    </row>
    <row r="8" spans="1:19" x14ac:dyDescent="0.2">
      <c r="A8" s="42" t="s">
        <v>393</v>
      </c>
      <c r="B8" s="50">
        <v>7</v>
      </c>
      <c r="C8" s="50">
        <v>4</v>
      </c>
      <c r="D8" s="37">
        <v>3</v>
      </c>
      <c r="E8" s="37">
        <v>1</v>
      </c>
      <c r="F8" s="37">
        <f t="shared" si="0"/>
        <v>4</v>
      </c>
      <c r="G8" s="38">
        <v>4</v>
      </c>
      <c r="H8" s="38">
        <v>2</v>
      </c>
      <c r="I8" s="78">
        <f t="shared" si="1"/>
        <v>2</v>
      </c>
      <c r="J8" s="37">
        <v>5</v>
      </c>
      <c r="K8" s="37">
        <v>1</v>
      </c>
      <c r="L8" s="37">
        <f t="shared" si="2"/>
        <v>3</v>
      </c>
      <c r="M8" s="38">
        <v>7</v>
      </c>
      <c r="N8" s="38">
        <v>2</v>
      </c>
      <c r="O8" s="78">
        <f t="shared" si="3"/>
        <v>0</v>
      </c>
      <c r="P8" s="37">
        <v>7</v>
      </c>
      <c r="Q8" s="37">
        <v>1</v>
      </c>
      <c r="R8" s="79">
        <f t="shared" si="4"/>
        <v>1</v>
      </c>
      <c r="S8" s="21"/>
    </row>
    <row r="9" spans="1:19" x14ac:dyDescent="0.2">
      <c r="A9" s="42" t="s">
        <v>394</v>
      </c>
      <c r="B9" s="50">
        <v>15</v>
      </c>
      <c r="C9" s="50">
        <v>3</v>
      </c>
      <c r="D9" s="37">
        <v>4</v>
      </c>
      <c r="E9" s="37">
        <v>2</v>
      </c>
      <c r="F9" s="37">
        <f t="shared" si="0"/>
        <v>1</v>
      </c>
      <c r="G9" s="38">
        <v>3</v>
      </c>
      <c r="H9" s="38">
        <v>2</v>
      </c>
      <c r="I9" s="78">
        <f t="shared" si="1"/>
        <v>2</v>
      </c>
      <c r="J9" s="37">
        <v>4</v>
      </c>
      <c r="K9" s="37">
        <v>1</v>
      </c>
      <c r="L9" s="37">
        <f t="shared" si="2"/>
        <v>2</v>
      </c>
      <c r="M9" s="38">
        <v>6</v>
      </c>
      <c r="N9" s="38">
        <v>2</v>
      </c>
      <c r="O9" s="78">
        <f t="shared" si="3"/>
        <v>0</v>
      </c>
      <c r="P9" s="37">
        <v>6</v>
      </c>
      <c r="Q9" s="37">
        <v>1</v>
      </c>
      <c r="R9" s="79">
        <f t="shared" si="4"/>
        <v>0</v>
      </c>
      <c r="S9" s="21"/>
    </row>
    <row r="10" spans="1:19" x14ac:dyDescent="0.2">
      <c r="A10" s="42" t="s">
        <v>395</v>
      </c>
      <c r="B10" s="50">
        <v>13</v>
      </c>
      <c r="C10" s="50">
        <v>5</v>
      </c>
      <c r="D10" s="37">
        <v>6</v>
      </c>
      <c r="E10" s="37">
        <v>2</v>
      </c>
      <c r="F10" s="37">
        <f t="shared" si="0"/>
        <v>2</v>
      </c>
      <c r="G10" s="38">
        <v>6</v>
      </c>
      <c r="H10" s="38">
        <v>2</v>
      </c>
      <c r="I10" s="78">
        <f t="shared" si="1"/>
        <v>1</v>
      </c>
      <c r="J10" s="37">
        <v>10</v>
      </c>
      <c r="K10" s="37">
        <v>2</v>
      </c>
      <c r="L10" s="37">
        <f t="shared" si="2"/>
        <v>0</v>
      </c>
      <c r="M10" s="38">
        <v>8</v>
      </c>
      <c r="N10" s="38">
        <v>2</v>
      </c>
      <c r="O10" s="78">
        <f t="shared" si="3"/>
        <v>0</v>
      </c>
      <c r="P10" s="37">
        <v>10</v>
      </c>
      <c r="Q10" s="37">
        <v>2</v>
      </c>
      <c r="R10" s="79">
        <f t="shared" si="4"/>
        <v>0</v>
      </c>
      <c r="S10" s="21"/>
    </row>
    <row r="11" spans="1:19" x14ac:dyDescent="0.2">
      <c r="A11" s="42" t="s">
        <v>396</v>
      </c>
      <c r="B11" s="50">
        <v>5</v>
      </c>
      <c r="C11" s="50">
        <v>5</v>
      </c>
      <c r="D11" s="37">
        <v>6</v>
      </c>
      <c r="E11" s="37">
        <v>0</v>
      </c>
      <c r="F11" s="37">
        <f t="shared" si="0"/>
        <v>2</v>
      </c>
      <c r="G11" s="38">
        <v>4</v>
      </c>
      <c r="H11" s="38">
        <v>1</v>
      </c>
      <c r="I11" s="78">
        <f t="shared" si="1"/>
        <v>4</v>
      </c>
      <c r="J11" s="37">
        <v>8</v>
      </c>
      <c r="K11" s="37">
        <v>3</v>
      </c>
      <c r="L11" s="37">
        <f t="shared" si="2"/>
        <v>1</v>
      </c>
      <c r="M11" s="38">
        <v>5</v>
      </c>
      <c r="N11" s="38">
        <v>1</v>
      </c>
      <c r="O11" s="78">
        <f t="shared" si="3"/>
        <v>3</v>
      </c>
      <c r="P11" s="37">
        <v>9</v>
      </c>
      <c r="Q11" s="37">
        <v>3</v>
      </c>
      <c r="R11" s="79">
        <f t="shared" si="4"/>
        <v>0</v>
      </c>
      <c r="S11" s="21" t="s">
        <v>472</v>
      </c>
    </row>
    <row r="12" spans="1:19" x14ac:dyDescent="0.2">
      <c r="A12" s="42" t="s">
        <v>397</v>
      </c>
      <c r="B12" s="50">
        <v>17</v>
      </c>
      <c r="C12" s="50">
        <v>3</v>
      </c>
      <c r="D12" s="37">
        <v>4</v>
      </c>
      <c r="E12" s="37">
        <v>2</v>
      </c>
      <c r="F12" s="37">
        <f t="shared" si="0"/>
        <v>1</v>
      </c>
      <c r="G12" s="38">
        <v>3</v>
      </c>
      <c r="H12" s="38">
        <v>1</v>
      </c>
      <c r="I12" s="78">
        <f t="shared" si="1"/>
        <v>2</v>
      </c>
      <c r="J12" s="37">
        <v>6</v>
      </c>
      <c r="K12" s="37">
        <v>1</v>
      </c>
      <c r="L12" s="37">
        <f t="shared" si="2"/>
        <v>0</v>
      </c>
      <c r="M12" s="38">
        <v>5</v>
      </c>
      <c r="N12" s="38">
        <v>3</v>
      </c>
      <c r="O12" s="78">
        <f t="shared" si="3"/>
        <v>1</v>
      </c>
      <c r="P12" s="37">
        <v>4</v>
      </c>
      <c r="Q12" s="37">
        <v>1</v>
      </c>
      <c r="R12" s="79">
        <f t="shared" si="4"/>
        <v>2</v>
      </c>
      <c r="S12" s="21"/>
    </row>
    <row r="13" spans="1:19" ht="13.5" thickBot="1" x14ac:dyDescent="0.25">
      <c r="A13" s="52" t="s">
        <v>398</v>
      </c>
      <c r="B13" s="53">
        <v>1</v>
      </c>
      <c r="C13" s="53">
        <v>4</v>
      </c>
      <c r="D13" s="37">
        <v>5</v>
      </c>
      <c r="E13" s="54">
        <v>3</v>
      </c>
      <c r="F13" s="37">
        <f t="shared" si="0"/>
        <v>2</v>
      </c>
      <c r="G13" s="38">
        <v>4</v>
      </c>
      <c r="H13" s="55">
        <v>1</v>
      </c>
      <c r="I13" s="77">
        <f t="shared" si="1"/>
        <v>3</v>
      </c>
      <c r="J13" s="37">
        <v>5</v>
      </c>
      <c r="K13" s="54">
        <v>1</v>
      </c>
      <c r="L13" s="37">
        <f t="shared" si="2"/>
        <v>3</v>
      </c>
      <c r="M13" s="38">
        <v>6</v>
      </c>
      <c r="N13" s="55">
        <v>2</v>
      </c>
      <c r="O13" s="77">
        <f t="shared" si="3"/>
        <v>2</v>
      </c>
      <c r="P13" s="37">
        <v>8</v>
      </c>
      <c r="Q13" s="54">
        <v>2</v>
      </c>
      <c r="R13" s="80">
        <f t="shared" si="4"/>
        <v>0</v>
      </c>
      <c r="S13" s="21"/>
    </row>
    <row r="14" spans="1:19" ht="13.5" thickBot="1" x14ac:dyDescent="0.25">
      <c r="A14" s="61" t="s">
        <v>412</v>
      </c>
      <c r="B14" s="62"/>
      <c r="C14" s="74">
        <f t="shared" ref="C14:O14" si="5">SUM(C5:C13)</f>
        <v>36</v>
      </c>
      <c r="D14" s="63">
        <f>SUM(D5:D13)</f>
        <v>45</v>
      </c>
      <c r="E14" s="63">
        <f>SUM(E5:E13)</f>
        <v>15</v>
      </c>
      <c r="F14" s="88">
        <f>SUM(F5:F13)</f>
        <v>16</v>
      </c>
      <c r="G14" s="64">
        <f t="shared" si="5"/>
        <v>37</v>
      </c>
      <c r="H14" s="64">
        <f t="shared" si="5"/>
        <v>13</v>
      </c>
      <c r="I14" s="89">
        <f t="shared" si="5"/>
        <v>20</v>
      </c>
      <c r="J14" s="63">
        <f t="shared" si="5"/>
        <v>56</v>
      </c>
      <c r="K14" s="63">
        <f t="shared" si="5"/>
        <v>16</v>
      </c>
      <c r="L14" s="88">
        <f t="shared" si="5"/>
        <v>13</v>
      </c>
      <c r="M14" s="64">
        <f t="shared" si="5"/>
        <v>54</v>
      </c>
      <c r="N14" s="64">
        <f t="shared" si="5"/>
        <v>18</v>
      </c>
      <c r="O14" s="89">
        <f t="shared" si="5"/>
        <v>11</v>
      </c>
      <c r="P14" s="63">
        <f>SUM(P5:P13)</f>
        <v>63</v>
      </c>
      <c r="Q14" s="63">
        <f>SUM(Q5:Q13)</f>
        <v>15</v>
      </c>
      <c r="R14" s="88">
        <f>SUM(R5:R13)</f>
        <v>7</v>
      </c>
      <c r="S14" s="21"/>
    </row>
    <row r="15" spans="1:19" x14ac:dyDescent="0.2">
      <c r="A15" s="57" t="s">
        <v>399</v>
      </c>
      <c r="B15" s="58">
        <v>6</v>
      </c>
      <c r="C15" s="58">
        <v>5</v>
      </c>
      <c r="D15" s="37">
        <v>6</v>
      </c>
      <c r="E15" s="39">
        <v>1</v>
      </c>
      <c r="F15" s="37">
        <f t="shared" ref="F15:F23" si="6">IF(($C15+INT(D$3/18)+IF(((D$3-INT(D$3/18)*18)-$B15)&gt;=0,1,0)-D15+2)&lt;0, 0, $C15+INT(D$3/18)+IF(((D$3-INT(D$3/18)*18)-$B15)&gt;=0,1,0)-D15+2)</f>
        <v>2</v>
      </c>
      <c r="G15" s="38">
        <v>5</v>
      </c>
      <c r="H15" s="59">
        <v>2</v>
      </c>
      <c r="I15" s="82">
        <f t="shared" ref="I15:I23" si="7">IF(($C15+INT(G$3/18)+IF(((G$3-INT(G$3/18)*18)-$B15)&gt;=0,1,0)-G15+2)&lt;0, 0, $C15+INT(G$3/18)+IF(((G$3-INT(G$3/18)*18)-$B15)&gt;=0,1,0)-G15+2)</f>
        <v>3</v>
      </c>
      <c r="J15" s="37">
        <v>6</v>
      </c>
      <c r="K15" s="39">
        <v>1</v>
      </c>
      <c r="L15" s="37">
        <f t="shared" ref="L15:L23" si="8">IF(($C15+INT(J$3/18)+IF(((J$3-INT(J$3/18)*18)-$B15)&gt;=0,1,0)-J15+2)&lt;0, 0, $C15+INT(J$3/18)+IF(((J$3-INT(J$3/18)*18)-$B15)&gt;=0,1,0)-J15+2)</f>
        <v>3</v>
      </c>
      <c r="M15" s="38">
        <v>7</v>
      </c>
      <c r="N15" s="59">
        <v>3</v>
      </c>
      <c r="O15" s="82">
        <f t="shared" ref="O15:O23" si="9">IF(($C15+INT(M$3/18)+IF(((M$3-INT(M$3/18)*18)-$B15)&gt;=0,1,0)-M15+2)&lt;0, 0, $C15+INT(M$3/18)+IF(((M$3-INT(M$3/18)*18)-$B15)&gt;=0,1,0)-M15+2)</f>
        <v>1</v>
      </c>
      <c r="P15" s="37">
        <v>7</v>
      </c>
      <c r="Q15" s="39">
        <v>1</v>
      </c>
      <c r="R15" s="81">
        <f t="shared" ref="R15:R23" si="10">IF(($C15+INT(P$3/18)+IF(((P$3-INT(P$3/18)*18)-$B15)&gt;=0,1,0)-P15+2)&lt;0, 0, $C15+INT(P$3/18)+IF(((P$3-INT(P$3/18)*18)-$B15)&gt;=0,1,0)-P15+2)</f>
        <v>2</v>
      </c>
      <c r="S15" s="21" t="s">
        <v>472</v>
      </c>
    </row>
    <row r="16" spans="1:19" x14ac:dyDescent="0.2">
      <c r="A16" s="42" t="s">
        <v>400</v>
      </c>
      <c r="B16" s="50">
        <v>10</v>
      </c>
      <c r="C16" s="50">
        <v>4</v>
      </c>
      <c r="D16" s="37">
        <v>6</v>
      </c>
      <c r="E16" s="37">
        <v>1</v>
      </c>
      <c r="F16" s="37">
        <f t="shared" si="6"/>
        <v>1</v>
      </c>
      <c r="G16" s="38">
        <v>4</v>
      </c>
      <c r="H16" s="38">
        <v>1</v>
      </c>
      <c r="I16" s="78">
        <f t="shared" si="7"/>
        <v>2</v>
      </c>
      <c r="J16" s="37">
        <v>5</v>
      </c>
      <c r="K16" s="37">
        <v>1</v>
      </c>
      <c r="L16" s="37">
        <f t="shared" si="8"/>
        <v>2</v>
      </c>
      <c r="M16" s="38">
        <v>5</v>
      </c>
      <c r="N16" s="38">
        <v>2</v>
      </c>
      <c r="O16" s="78">
        <f t="shared" si="9"/>
        <v>2</v>
      </c>
      <c r="P16" s="37">
        <v>5</v>
      </c>
      <c r="Q16" s="37">
        <v>1</v>
      </c>
      <c r="R16" s="79">
        <f t="shared" si="10"/>
        <v>2</v>
      </c>
      <c r="S16" s="21"/>
    </row>
    <row r="17" spans="1:19" x14ac:dyDescent="0.2">
      <c r="A17" s="42" t="s">
        <v>401</v>
      </c>
      <c r="B17" s="50">
        <v>14</v>
      </c>
      <c r="C17" s="50">
        <v>4</v>
      </c>
      <c r="D17" s="37">
        <v>4</v>
      </c>
      <c r="E17" s="37">
        <v>2</v>
      </c>
      <c r="F17" s="37">
        <f t="shared" si="6"/>
        <v>3</v>
      </c>
      <c r="G17" s="38">
        <v>5</v>
      </c>
      <c r="H17" s="38">
        <v>3</v>
      </c>
      <c r="I17" s="78">
        <f t="shared" si="7"/>
        <v>1</v>
      </c>
      <c r="J17" s="37">
        <v>7</v>
      </c>
      <c r="K17" s="37">
        <v>2</v>
      </c>
      <c r="L17" s="37">
        <f t="shared" si="8"/>
        <v>0</v>
      </c>
      <c r="M17" s="38">
        <v>7</v>
      </c>
      <c r="N17" s="38">
        <v>3</v>
      </c>
      <c r="O17" s="78">
        <f t="shared" si="9"/>
        <v>0</v>
      </c>
      <c r="P17" s="37">
        <v>7</v>
      </c>
      <c r="Q17" s="37">
        <v>1</v>
      </c>
      <c r="R17" s="79">
        <f t="shared" si="10"/>
        <v>0</v>
      </c>
      <c r="S17" s="21"/>
    </row>
    <row r="18" spans="1:19" x14ac:dyDescent="0.2">
      <c r="A18" s="42" t="s">
        <v>402</v>
      </c>
      <c r="B18" s="50">
        <v>16</v>
      </c>
      <c r="C18" s="50">
        <v>3</v>
      </c>
      <c r="D18" s="37">
        <v>3</v>
      </c>
      <c r="E18" s="37">
        <v>2</v>
      </c>
      <c r="F18" s="37">
        <f t="shared" si="6"/>
        <v>2</v>
      </c>
      <c r="G18" s="38">
        <v>4</v>
      </c>
      <c r="H18" s="38">
        <v>2</v>
      </c>
      <c r="I18" s="78">
        <f t="shared" si="7"/>
        <v>1</v>
      </c>
      <c r="J18" s="37">
        <v>3</v>
      </c>
      <c r="K18" s="37">
        <v>1</v>
      </c>
      <c r="L18" s="37">
        <f t="shared" si="8"/>
        <v>3</v>
      </c>
      <c r="M18" s="38">
        <v>3</v>
      </c>
      <c r="N18" s="38">
        <v>1</v>
      </c>
      <c r="O18" s="78">
        <f t="shared" si="9"/>
        <v>3</v>
      </c>
      <c r="P18" s="37">
        <v>4</v>
      </c>
      <c r="Q18" s="37">
        <v>1</v>
      </c>
      <c r="R18" s="79">
        <f t="shared" si="10"/>
        <v>2</v>
      </c>
      <c r="S18" s="21"/>
    </row>
    <row r="19" spans="1:19" x14ac:dyDescent="0.2">
      <c r="A19" s="42" t="s">
        <v>403</v>
      </c>
      <c r="B19" s="50">
        <v>4</v>
      </c>
      <c r="C19" s="50">
        <v>4</v>
      </c>
      <c r="D19" s="37">
        <v>6</v>
      </c>
      <c r="E19" s="37">
        <v>1</v>
      </c>
      <c r="F19" s="37">
        <f t="shared" si="6"/>
        <v>1</v>
      </c>
      <c r="G19" s="38">
        <v>5</v>
      </c>
      <c r="H19" s="38">
        <v>3</v>
      </c>
      <c r="I19" s="78">
        <f t="shared" si="7"/>
        <v>2</v>
      </c>
      <c r="J19" s="37">
        <v>10</v>
      </c>
      <c r="K19" s="37">
        <v>2</v>
      </c>
      <c r="L19" s="37">
        <f t="shared" si="8"/>
        <v>0</v>
      </c>
      <c r="M19" s="38">
        <v>5</v>
      </c>
      <c r="N19" s="38">
        <v>2</v>
      </c>
      <c r="O19" s="78">
        <f t="shared" si="9"/>
        <v>3</v>
      </c>
      <c r="P19" s="37">
        <v>5</v>
      </c>
      <c r="Q19" s="37">
        <v>2</v>
      </c>
      <c r="R19" s="79">
        <f t="shared" si="10"/>
        <v>3</v>
      </c>
      <c r="S19" s="21"/>
    </row>
    <row r="20" spans="1:19" x14ac:dyDescent="0.2">
      <c r="A20" s="42" t="s">
        <v>404</v>
      </c>
      <c r="B20" s="50">
        <v>18</v>
      </c>
      <c r="C20" s="50">
        <v>3</v>
      </c>
      <c r="D20" s="37">
        <v>4</v>
      </c>
      <c r="E20" s="37">
        <v>2</v>
      </c>
      <c r="F20" s="37">
        <f t="shared" si="6"/>
        <v>1</v>
      </c>
      <c r="G20" s="38">
        <v>3</v>
      </c>
      <c r="H20" s="38">
        <v>1</v>
      </c>
      <c r="I20" s="78">
        <f t="shared" si="7"/>
        <v>2</v>
      </c>
      <c r="J20" s="37">
        <v>3</v>
      </c>
      <c r="K20" s="37">
        <v>2</v>
      </c>
      <c r="L20" s="37">
        <f t="shared" si="8"/>
        <v>3</v>
      </c>
      <c r="M20" s="38">
        <v>4</v>
      </c>
      <c r="N20" s="38">
        <v>2</v>
      </c>
      <c r="O20" s="78">
        <f t="shared" si="9"/>
        <v>2</v>
      </c>
      <c r="P20" s="37">
        <v>3</v>
      </c>
      <c r="Q20" s="37">
        <v>1</v>
      </c>
      <c r="R20" s="79">
        <f t="shared" si="10"/>
        <v>3</v>
      </c>
      <c r="S20" s="21"/>
    </row>
    <row r="21" spans="1:19" x14ac:dyDescent="0.2">
      <c r="A21" s="42" t="s">
        <v>405</v>
      </c>
      <c r="B21" s="50">
        <v>2</v>
      </c>
      <c r="C21" s="50">
        <v>4</v>
      </c>
      <c r="D21" s="37">
        <v>4</v>
      </c>
      <c r="E21" s="37">
        <v>2</v>
      </c>
      <c r="F21" s="37">
        <f t="shared" si="6"/>
        <v>3</v>
      </c>
      <c r="G21" s="38">
        <v>4</v>
      </c>
      <c r="H21" s="38">
        <v>1</v>
      </c>
      <c r="I21" s="78">
        <f t="shared" si="7"/>
        <v>3</v>
      </c>
      <c r="J21" s="37">
        <v>5</v>
      </c>
      <c r="K21" s="37">
        <v>1</v>
      </c>
      <c r="L21" s="37">
        <f t="shared" si="8"/>
        <v>3</v>
      </c>
      <c r="M21" s="38">
        <v>6</v>
      </c>
      <c r="N21" s="38">
        <v>3</v>
      </c>
      <c r="O21" s="78">
        <f t="shared" si="9"/>
        <v>2</v>
      </c>
      <c r="P21" s="37">
        <v>5</v>
      </c>
      <c r="Q21" s="37">
        <v>1</v>
      </c>
      <c r="R21" s="79">
        <f t="shared" si="10"/>
        <v>3</v>
      </c>
      <c r="S21" s="21"/>
    </row>
    <row r="22" spans="1:19" x14ac:dyDescent="0.2">
      <c r="A22" s="42" t="s">
        <v>406</v>
      </c>
      <c r="B22" s="50">
        <v>12</v>
      </c>
      <c r="C22" s="50">
        <v>4</v>
      </c>
      <c r="D22" s="37">
        <v>7</v>
      </c>
      <c r="E22" s="37">
        <v>2</v>
      </c>
      <c r="F22" s="37">
        <f t="shared" si="6"/>
        <v>0</v>
      </c>
      <c r="G22" s="38">
        <v>5</v>
      </c>
      <c r="H22" s="38">
        <v>3</v>
      </c>
      <c r="I22" s="78">
        <f t="shared" si="7"/>
        <v>1</v>
      </c>
      <c r="J22" s="37">
        <v>6</v>
      </c>
      <c r="K22" s="37">
        <v>2</v>
      </c>
      <c r="L22" s="37">
        <f t="shared" si="8"/>
        <v>1</v>
      </c>
      <c r="M22" s="38">
        <v>10</v>
      </c>
      <c r="N22" s="38">
        <v>2</v>
      </c>
      <c r="O22" s="78">
        <f t="shared" si="9"/>
        <v>0</v>
      </c>
      <c r="P22" s="37">
        <v>6</v>
      </c>
      <c r="Q22" s="37">
        <v>1</v>
      </c>
      <c r="R22" s="79">
        <f t="shared" si="10"/>
        <v>1</v>
      </c>
      <c r="S22" s="21"/>
    </row>
    <row r="23" spans="1:19" ht="13.5" thickBot="1" x14ac:dyDescent="0.25">
      <c r="A23" s="45" t="s">
        <v>407</v>
      </c>
      <c r="B23" s="51">
        <v>8</v>
      </c>
      <c r="C23" s="51">
        <v>5</v>
      </c>
      <c r="D23" s="37">
        <v>7</v>
      </c>
      <c r="E23" s="46">
        <v>2</v>
      </c>
      <c r="F23" s="37">
        <f t="shared" si="6"/>
        <v>1</v>
      </c>
      <c r="G23" s="38">
        <v>10</v>
      </c>
      <c r="H23" s="47">
        <v>2</v>
      </c>
      <c r="I23" s="84">
        <f t="shared" si="7"/>
        <v>0</v>
      </c>
      <c r="J23" s="37">
        <v>6</v>
      </c>
      <c r="K23" s="46">
        <v>1</v>
      </c>
      <c r="L23" s="37">
        <f t="shared" si="8"/>
        <v>2</v>
      </c>
      <c r="M23" s="38">
        <v>6</v>
      </c>
      <c r="N23" s="47">
        <v>2</v>
      </c>
      <c r="O23" s="84">
        <f t="shared" si="9"/>
        <v>2</v>
      </c>
      <c r="P23" s="37">
        <v>8</v>
      </c>
      <c r="Q23" s="46">
        <v>2</v>
      </c>
      <c r="R23" s="83">
        <f t="shared" si="10"/>
        <v>1</v>
      </c>
      <c r="S23" s="21"/>
    </row>
    <row r="24" spans="1:19" ht="13.5" thickBot="1" x14ac:dyDescent="0.25">
      <c r="A24" s="66" t="s">
        <v>413</v>
      </c>
      <c r="B24" s="63"/>
      <c r="C24" s="63">
        <f t="shared" ref="C24:O24" si="11">SUM(C15:C23)</f>
        <v>36</v>
      </c>
      <c r="D24" s="63">
        <f>SUM(D15:D23)</f>
        <v>47</v>
      </c>
      <c r="E24" s="63">
        <f>SUM(E15:E23)</f>
        <v>15</v>
      </c>
      <c r="F24" s="63">
        <f>SUM(F15:F23)</f>
        <v>14</v>
      </c>
      <c r="G24" s="64">
        <f t="shared" si="11"/>
        <v>45</v>
      </c>
      <c r="H24" s="64">
        <f t="shared" si="11"/>
        <v>18</v>
      </c>
      <c r="I24" s="64">
        <f t="shared" si="11"/>
        <v>15</v>
      </c>
      <c r="J24" s="63">
        <f t="shared" si="11"/>
        <v>51</v>
      </c>
      <c r="K24" s="63">
        <f t="shared" si="11"/>
        <v>13</v>
      </c>
      <c r="L24" s="63">
        <f t="shared" si="11"/>
        <v>17</v>
      </c>
      <c r="M24" s="64">
        <f t="shared" si="11"/>
        <v>53</v>
      </c>
      <c r="N24" s="64">
        <f t="shared" si="11"/>
        <v>20</v>
      </c>
      <c r="O24" s="64">
        <f t="shared" si="11"/>
        <v>15</v>
      </c>
      <c r="P24" s="63">
        <f>SUM(P15:P23)</f>
        <v>50</v>
      </c>
      <c r="Q24" s="63">
        <f>SUM(Q15:Q23)</f>
        <v>11</v>
      </c>
      <c r="R24" s="63">
        <f>SUM(R15:R23)</f>
        <v>17</v>
      </c>
    </row>
    <row r="25" spans="1:19" ht="13.5" thickBot="1" x14ac:dyDescent="0.25">
      <c r="A25" s="70" t="s">
        <v>414</v>
      </c>
      <c r="B25" s="71"/>
      <c r="C25" s="71">
        <f t="shared" ref="C25:O25" si="12">C24+C14</f>
        <v>72</v>
      </c>
      <c r="D25" s="71">
        <f>D24+D14</f>
        <v>92</v>
      </c>
      <c r="E25" s="71">
        <f>E24+E14</f>
        <v>30</v>
      </c>
      <c r="F25" s="71">
        <f>F24+F14</f>
        <v>30</v>
      </c>
      <c r="G25" s="72">
        <f t="shared" si="12"/>
        <v>82</v>
      </c>
      <c r="H25" s="72">
        <f t="shared" si="12"/>
        <v>31</v>
      </c>
      <c r="I25" s="72">
        <f t="shared" si="12"/>
        <v>35</v>
      </c>
      <c r="J25" s="71">
        <f t="shared" si="12"/>
        <v>107</v>
      </c>
      <c r="K25" s="71">
        <f t="shared" si="12"/>
        <v>29</v>
      </c>
      <c r="L25" s="71">
        <f t="shared" si="12"/>
        <v>30</v>
      </c>
      <c r="M25" s="72">
        <f t="shared" si="12"/>
        <v>107</v>
      </c>
      <c r="N25" s="72">
        <f t="shared" si="12"/>
        <v>38</v>
      </c>
      <c r="O25" s="72">
        <f t="shared" si="12"/>
        <v>26</v>
      </c>
      <c r="P25" s="71">
        <f>P24+P14</f>
        <v>113</v>
      </c>
      <c r="Q25" s="71">
        <f>Q24+Q14</f>
        <v>26</v>
      </c>
      <c r="R25" s="71">
        <f>R24+R14</f>
        <v>24</v>
      </c>
    </row>
    <row r="26" spans="1:19" x14ac:dyDescent="0.2">
      <c r="A26" s="30"/>
      <c r="B26" s="30"/>
      <c r="C26" s="30"/>
      <c r="D26" s="107"/>
      <c r="E26" s="107"/>
      <c r="F26" s="107"/>
      <c r="G26" s="30"/>
      <c r="H26" s="30"/>
      <c r="I26" s="30"/>
      <c r="J26" s="30"/>
      <c r="K26" s="30"/>
      <c r="L26" s="30"/>
      <c r="M26" s="30"/>
      <c r="N26" s="30"/>
      <c r="O26" s="30"/>
      <c r="P26" s="30"/>
      <c r="Q26" s="30"/>
      <c r="R26" s="30"/>
    </row>
    <row r="27" spans="1:19" x14ac:dyDescent="0.2">
      <c r="A27" s="30"/>
      <c r="B27" s="30"/>
      <c r="C27" s="30"/>
      <c r="D27" s="107"/>
      <c r="E27" s="107"/>
      <c r="F27" s="107"/>
      <c r="G27" s="30"/>
      <c r="H27" s="30"/>
      <c r="I27" s="30"/>
      <c r="J27" s="30"/>
      <c r="K27" s="30"/>
      <c r="L27" s="30"/>
      <c r="M27" s="30"/>
      <c r="N27" s="30"/>
      <c r="O27" s="30"/>
      <c r="P27" s="30"/>
      <c r="Q27" s="30"/>
      <c r="R27" s="30"/>
    </row>
    <row r="28" spans="1:19" x14ac:dyDescent="0.2">
      <c r="A28" s="92"/>
      <c r="B28" s="30" t="s">
        <v>450</v>
      </c>
      <c r="C28" s="30"/>
      <c r="D28" s="30"/>
      <c r="E28" s="30"/>
      <c r="F28" s="30"/>
      <c r="G28" s="30"/>
      <c r="H28" s="30"/>
      <c r="I28" s="30"/>
      <c r="J28" s="30"/>
      <c r="K28" s="30"/>
      <c r="L28" s="30"/>
      <c r="M28" s="30"/>
      <c r="N28" s="30"/>
      <c r="O28" s="30"/>
      <c r="P28" s="30"/>
      <c r="Q28" s="30"/>
      <c r="R28" s="30"/>
    </row>
    <row r="29" spans="1:19" x14ac:dyDescent="0.2">
      <c r="A29" s="97"/>
      <c r="B29" s="30" t="s">
        <v>603</v>
      </c>
      <c r="C29" s="30"/>
      <c r="D29" s="30"/>
      <c r="E29" s="30"/>
      <c r="F29" s="30"/>
      <c r="G29" s="30"/>
      <c r="H29" s="30"/>
      <c r="I29" s="30"/>
      <c r="J29" s="30"/>
      <c r="K29" s="30"/>
      <c r="L29" s="30"/>
      <c r="M29" s="30"/>
      <c r="N29" s="30"/>
      <c r="O29" s="30"/>
      <c r="P29" s="30"/>
      <c r="Q29" s="30"/>
      <c r="R29" s="30"/>
    </row>
  </sheetData>
  <mergeCells count="10">
    <mergeCell ref="P2:R2"/>
    <mergeCell ref="D3:F3"/>
    <mergeCell ref="G3:I3"/>
    <mergeCell ref="J3:L3"/>
    <mergeCell ref="M3:O3"/>
    <mergeCell ref="P3:R3"/>
    <mergeCell ref="D2:F2"/>
    <mergeCell ref="G2:I2"/>
    <mergeCell ref="J2:L2"/>
    <mergeCell ref="M2:O2"/>
  </mergeCells>
  <phoneticPr fontId="21" type="noConversion"/>
  <conditionalFormatting sqref="G5:G13 G15:G23 M5:M13 M15:M23 J5:J13 J15:J23 D5:D13 D15:D23 P5:P13 P15:P23">
    <cfRule type="cellIs" dxfId="85" priority="1" stopIfTrue="1" operator="equal">
      <formula>$C5</formula>
    </cfRule>
    <cfRule type="cellIs" dxfId="84"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S29"/>
  <sheetViews>
    <sheetView workbookViewId="0">
      <selection activeCell="V23" sqref="V23"/>
    </sheetView>
  </sheetViews>
  <sheetFormatPr defaultColWidth="8.85546875" defaultRowHeight="12.75" x14ac:dyDescent="0.2"/>
  <sheetData>
    <row r="1" spans="1:19" ht="13.5" thickBot="1" x14ac:dyDescent="0.25">
      <c r="A1" s="31"/>
      <c r="B1" s="32"/>
      <c r="C1" s="32"/>
      <c r="D1" s="32" t="s">
        <v>837</v>
      </c>
      <c r="E1" s="32"/>
      <c r="F1" s="32"/>
      <c r="G1" s="32"/>
      <c r="H1" s="32"/>
      <c r="I1" s="32"/>
      <c r="J1" s="32"/>
      <c r="K1" s="32"/>
      <c r="L1" s="32"/>
      <c r="M1" s="32"/>
      <c r="N1" s="32"/>
      <c r="O1" s="32"/>
      <c r="P1" s="32"/>
      <c r="Q1" s="32"/>
      <c r="R1" s="32"/>
      <c r="S1" s="68" t="s">
        <v>833</v>
      </c>
    </row>
    <row r="2" spans="1:19" x14ac:dyDescent="0.2">
      <c r="A2" s="40"/>
      <c r="B2" s="41"/>
      <c r="C2" s="41"/>
      <c r="D2" s="474" t="s">
        <v>475</v>
      </c>
      <c r="E2" s="475"/>
      <c r="F2" s="476"/>
      <c r="G2" s="477" t="s">
        <v>469</v>
      </c>
      <c r="H2" s="478"/>
      <c r="I2" s="479"/>
      <c r="J2" s="474" t="s">
        <v>352</v>
      </c>
      <c r="K2" s="475"/>
      <c r="L2" s="476"/>
      <c r="M2" s="477" t="s">
        <v>340</v>
      </c>
      <c r="N2" s="478"/>
      <c r="O2" s="479"/>
      <c r="P2" s="474" t="s">
        <v>472</v>
      </c>
      <c r="Q2" s="475"/>
      <c r="R2" s="476"/>
      <c r="S2" s="21"/>
    </row>
    <row r="3" spans="1:19" x14ac:dyDescent="0.2">
      <c r="A3" s="57"/>
      <c r="B3" s="69"/>
      <c r="C3" s="58" t="s">
        <v>538</v>
      </c>
      <c r="D3" s="480">
        <v>16</v>
      </c>
      <c r="E3" s="481"/>
      <c r="F3" s="482"/>
      <c r="G3" s="483">
        <v>6</v>
      </c>
      <c r="H3" s="484"/>
      <c r="I3" s="485"/>
      <c r="J3" s="480">
        <v>25</v>
      </c>
      <c r="K3" s="481"/>
      <c r="L3" s="482"/>
      <c r="M3" s="483">
        <v>22</v>
      </c>
      <c r="N3" s="484"/>
      <c r="O3" s="485"/>
      <c r="P3" s="480">
        <v>26</v>
      </c>
      <c r="Q3" s="481"/>
      <c r="R3" s="482"/>
      <c r="S3" s="21"/>
    </row>
    <row r="4" spans="1:19" x14ac:dyDescent="0.2">
      <c r="A4" s="42"/>
      <c r="B4" s="34" t="s">
        <v>355</v>
      </c>
      <c r="C4" s="34" t="s">
        <v>408</v>
      </c>
      <c r="D4" s="134" t="s">
        <v>409</v>
      </c>
      <c r="E4" s="134" t="s">
        <v>410</v>
      </c>
      <c r="F4" s="134" t="s">
        <v>363</v>
      </c>
      <c r="G4" s="135" t="s">
        <v>409</v>
      </c>
      <c r="H4" s="135" t="s">
        <v>410</v>
      </c>
      <c r="I4" s="135" t="s">
        <v>363</v>
      </c>
      <c r="J4" s="134" t="s">
        <v>409</v>
      </c>
      <c r="K4" s="134" t="s">
        <v>410</v>
      </c>
      <c r="L4" s="134" t="s">
        <v>363</v>
      </c>
      <c r="M4" s="135" t="s">
        <v>409</v>
      </c>
      <c r="N4" s="135" t="s">
        <v>410</v>
      </c>
      <c r="O4" s="135" t="s">
        <v>363</v>
      </c>
      <c r="P4" s="134" t="s">
        <v>409</v>
      </c>
      <c r="Q4" s="134" t="s">
        <v>410</v>
      </c>
      <c r="R4" s="134" t="s">
        <v>363</v>
      </c>
      <c r="S4" s="21"/>
    </row>
    <row r="5" spans="1:19" x14ac:dyDescent="0.2">
      <c r="A5" s="42" t="s">
        <v>390</v>
      </c>
      <c r="B5" s="50">
        <v>9</v>
      </c>
      <c r="C5" s="50">
        <v>4</v>
      </c>
      <c r="D5" s="37">
        <v>4</v>
      </c>
      <c r="E5" s="37">
        <v>2</v>
      </c>
      <c r="F5" s="37">
        <f t="shared" ref="F5:F13" si="0">IF(($C5+INT(D$3/18)+IF(((D$3-INT(D$3/18)*18)-$B5)&gt;=0,1,0)-D5+2)&lt;0, 0, $C5+INT(D$3/18)+IF(((D$3-INT(D$3/18)*18)-$B5)&gt;=0,1,0)-D5+2)</f>
        <v>3</v>
      </c>
      <c r="G5" s="38">
        <v>5</v>
      </c>
      <c r="H5" s="38">
        <v>2</v>
      </c>
      <c r="I5" s="78">
        <f t="shared" ref="I5:I13" si="1">IF(($C5+INT(G$3/18)+IF(((G$3-INT(G$3/18)*18)-$B5)&gt;=0,1,0)-G5+2)&lt;0, 0, $C5+INT(G$3/18)+IF(((G$3-INT(G$3/18)*18)-$B5)&gt;=0,1,0)-G5+2)</f>
        <v>1</v>
      </c>
      <c r="J5" s="37">
        <v>8</v>
      </c>
      <c r="K5" s="37">
        <v>2</v>
      </c>
      <c r="L5" s="37">
        <f t="shared" ref="L5:L13" si="2">IF(($C5+INT(J$3/18)+IF(((J$3-INT(J$3/18)*18)-$B5)&gt;=0,1,0)-J5+2)&lt;0, 0, $C5+INT(J$3/18)+IF(((J$3-INT(J$3/18)*18)-$B5)&gt;=0,1,0)-J5+2)</f>
        <v>0</v>
      </c>
      <c r="M5" s="38">
        <v>4</v>
      </c>
      <c r="N5" s="38">
        <v>1</v>
      </c>
      <c r="O5" s="78">
        <f t="shared" ref="O5:O13" si="3">IF(($C5+INT(M$3/18)+IF(((M$3-INT(M$3/18)*18)-$B5)&gt;=0,1,0)-M5+2)&lt;0, 0, $C5+INT(M$3/18)+IF(((M$3-INT(M$3/18)*18)-$B5)&gt;=0,1,0)-M5+2)</f>
        <v>3</v>
      </c>
      <c r="P5" s="37">
        <v>7</v>
      </c>
      <c r="Q5" s="37">
        <v>2</v>
      </c>
      <c r="R5" s="79">
        <f t="shared" ref="R5:R13" si="4">IF(($C5+INT(P$3/18)+IF(((P$3-INT(P$3/18)*18)-$B5)&gt;=0,1,0)-P5+2)&lt;0, 0, $C5+INT(P$3/18)+IF(((P$3-INT(P$3/18)*18)-$B5)&gt;=0,1,0)-P5+2)</f>
        <v>0</v>
      </c>
      <c r="S5" s="21"/>
    </row>
    <row r="6" spans="1:19" x14ac:dyDescent="0.2">
      <c r="A6" s="42" t="s">
        <v>391</v>
      </c>
      <c r="B6" s="50">
        <v>3</v>
      </c>
      <c r="C6" s="50">
        <v>4</v>
      </c>
      <c r="D6" s="37">
        <v>5</v>
      </c>
      <c r="E6" s="37">
        <v>1</v>
      </c>
      <c r="F6" s="37">
        <f t="shared" si="0"/>
        <v>2</v>
      </c>
      <c r="G6" s="38">
        <v>3</v>
      </c>
      <c r="H6" s="38">
        <v>1</v>
      </c>
      <c r="I6" s="78">
        <f t="shared" si="1"/>
        <v>4</v>
      </c>
      <c r="J6" s="37">
        <v>5</v>
      </c>
      <c r="K6" s="37">
        <v>1</v>
      </c>
      <c r="L6" s="37">
        <f t="shared" si="2"/>
        <v>3</v>
      </c>
      <c r="M6" s="38">
        <v>6</v>
      </c>
      <c r="N6" s="38">
        <v>2</v>
      </c>
      <c r="O6" s="78">
        <f t="shared" si="3"/>
        <v>2</v>
      </c>
      <c r="P6" s="37">
        <v>5</v>
      </c>
      <c r="Q6" s="37">
        <v>2</v>
      </c>
      <c r="R6" s="79">
        <f t="shared" si="4"/>
        <v>3</v>
      </c>
      <c r="S6" s="21"/>
    </row>
    <row r="7" spans="1:19" x14ac:dyDescent="0.2">
      <c r="A7" s="42" t="s">
        <v>392</v>
      </c>
      <c r="B7" s="50">
        <v>11</v>
      </c>
      <c r="C7" s="50">
        <v>4</v>
      </c>
      <c r="D7" s="37">
        <v>5</v>
      </c>
      <c r="E7" s="37">
        <v>1</v>
      </c>
      <c r="F7" s="37">
        <f t="shared" si="0"/>
        <v>2</v>
      </c>
      <c r="G7" s="38">
        <v>4</v>
      </c>
      <c r="H7" s="38">
        <v>2</v>
      </c>
      <c r="I7" s="78">
        <f t="shared" si="1"/>
        <v>2</v>
      </c>
      <c r="J7" s="37">
        <v>7</v>
      </c>
      <c r="K7" s="37">
        <v>2</v>
      </c>
      <c r="L7" s="37">
        <f t="shared" si="2"/>
        <v>0</v>
      </c>
      <c r="M7" s="38">
        <v>5</v>
      </c>
      <c r="N7" s="38">
        <v>0</v>
      </c>
      <c r="O7" s="78">
        <f t="shared" si="3"/>
        <v>2</v>
      </c>
      <c r="P7" s="37">
        <v>8</v>
      </c>
      <c r="Q7" s="37">
        <v>2</v>
      </c>
      <c r="R7" s="79">
        <f t="shared" si="4"/>
        <v>0</v>
      </c>
    </row>
    <row r="8" spans="1:19" x14ac:dyDescent="0.2">
      <c r="A8" s="42" t="s">
        <v>393</v>
      </c>
      <c r="B8" s="50">
        <v>7</v>
      </c>
      <c r="C8" s="50">
        <v>4</v>
      </c>
      <c r="D8" s="37">
        <v>5</v>
      </c>
      <c r="E8" s="37">
        <v>2</v>
      </c>
      <c r="F8" s="37">
        <f t="shared" si="0"/>
        <v>2</v>
      </c>
      <c r="G8" s="38">
        <v>7</v>
      </c>
      <c r="H8" s="38">
        <v>2</v>
      </c>
      <c r="I8" s="78">
        <f t="shared" si="1"/>
        <v>0</v>
      </c>
      <c r="J8" s="37">
        <v>5</v>
      </c>
      <c r="K8" s="37">
        <v>2</v>
      </c>
      <c r="L8" s="37">
        <f t="shared" si="2"/>
        <v>3</v>
      </c>
      <c r="M8" s="38">
        <v>3</v>
      </c>
      <c r="N8" s="38">
        <v>0</v>
      </c>
      <c r="O8" s="78">
        <f t="shared" si="3"/>
        <v>4</v>
      </c>
      <c r="P8" s="37">
        <v>7</v>
      </c>
      <c r="Q8" s="37">
        <v>2</v>
      </c>
      <c r="R8" s="79">
        <f t="shared" si="4"/>
        <v>1</v>
      </c>
      <c r="S8" s="21"/>
    </row>
    <row r="9" spans="1:19" x14ac:dyDescent="0.2">
      <c r="A9" s="42" t="s">
        <v>394</v>
      </c>
      <c r="B9" s="50">
        <v>15</v>
      </c>
      <c r="C9" s="50">
        <v>3</v>
      </c>
      <c r="D9" s="37">
        <v>3</v>
      </c>
      <c r="E9" s="37">
        <v>1</v>
      </c>
      <c r="F9" s="37">
        <f t="shared" si="0"/>
        <v>3</v>
      </c>
      <c r="G9" s="38">
        <v>3</v>
      </c>
      <c r="H9" s="38">
        <v>2</v>
      </c>
      <c r="I9" s="78">
        <f t="shared" si="1"/>
        <v>2</v>
      </c>
      <c r="J9" s="37">
        <v>3</v>
      </c>
      <c r="K9" s="37">
        <v>2</v>
      </c>
      <c r="L9" s="37">
        <f t="shared" si="2"/>
        <v>3</v>
      </c>
      <c r="M9" s="38">
        <v>5</v>
      </c>
      <c r="N9" s="38">
        <v>2</v>
      </c>
      <c r="O9" s="78">
        <f t="shared" si="3"/>
        <v>1</v>
      </c>
      <c r="P9" s="37">
        <v>10</v>
      </c>
      <c r="Q9" s="37">
        <v>2</v>
      </c>
      <c r="R9" s="79">
        <f t="shared" si="4"/>
        <v>0</v>
      </c>
      <c r="S9" s="21"/>
    </row>
    <row r="10" spans="1:19" x14ac:dyDescent="0.2">
      <c r="A10" s="42" t="s">
        <v>395</v>
      </c>
      <c r="B10" s="50">
        <v>13</v>
      </c>
      <c r="C10" s="50">
        <v>5</v>
      </c>
      <c r="D10" s="37">
        <v>7</v>
      </c>
      <c r="E10" s="37">
        <v>2</v>
      </c>
      <c r="F10" s="37">
        <f t="shared" si="0"/>
        <v>1</v>
      </c>
      <c r="G10" s="38">
        <v>5</v>
      </c>
      <c r="H10" s="38">
        <v>2</v>
      </c>
      <c r="I10" s="78">
        <f t="shared" si="1"/>
        <v>2</v>
      </c>
      <c r="J10" s="37">
        <v>6</v>
      </c>
      <c r="K10" s="37">
        <v>1</v>
      </c>
      <c r="L10" s="37">
        <f t="shared" si="2"/>
        <v>2</v>
      </c>
      <c r="M10" s="38">
        <v>6</v>
      </c>
      <c r="N10" s="38">
        <v>1</v>
      </c>
      <c r="O10" s="78">
        <f t="shared" si="3"/>
        <v>2</v>
      </c>
      <c r="P10" s="37">
        <v>6</v>
      </c>
      <c r="Q10" s="37">
        <v>1</v>
      </c>
      <c r="R10" s="79">
        <f t="shared" si="4"/>
        <v>2</v>
      </c>
      <c r="S10" s="21"/>
    </row>
    <row r="11" spans="1:19" x14ac:dyDescent="0.2">
      <c r="A11" s="42" t="s">
        <v>396</v>
      </c>
      <c r="B11" s="50">
        <v>5</v>
      </c>
      <c r="C11" s="50">
        <v>5</v>
      </c>
      <c r="D11" s="37">
        <v>5</v>
      </c>
      <c r="E11" s="37">
        <v>2</v>
      </c>
      <c r="F11" s="37">
        <f t="shared" si="0"/>
        <v>3</v>
      </c>
      <c r="G11" s="38">
        <v>6</v>
      </c>
      <c r="H11" s="38">
        <v>2</v>
      </c>
      <c r="I11" s="78">
        <f t="shared" si="1"/>
        <v>2</v>
      </c>
      <c r="J11" s="37">
        <v>8</v>
      </c>
      <c r="K11" s="37">
        <v>3</v>
      </c>
      <c r="L11" s="37">
        <f t="shared" si="2"/>
        <v>1</v>
      </c>
      <c r="M11" s="38">
        <v>7</v>
      </c>
      <c r="N11" s="38">
        <v>2</v>
      </c>
      <c r="O11" s="78">
        <f t="shared" si="3"/>
        <v>1</v>
      </c>
      <c r="P11" s="37">
        <v>7</v>
      </c>
      <c r="Q11" s="37">
        <v>2</v>
      </c>
      <c r="R11" s="79">
        <f t="shared" si="4"/>
        <v>2</v>
      </c>
      <c r="S11" s="21"/>
    </row>
    <row r="12" spans="1:19" x14ac:dyDescent="0.2">
      <c r="A12" s="42" t="s">
        <v>397</v>
      </c>
      <c r="B12" s="50">
        <v>17</v>
      </c>
      <c r="C12" s="50">
        <v>3</v>
      </c>
      <c r="D12" s="37">
        <v>3</v>
      </c>
      <c r="E12" s="37">
        <v>1</v>
      </c>
      <c r="F12" s="37">
        <f t="shared" si="0"/>
        <v>2</v>
      </c>
      <c r="G12" s="38">
        <v>3</v>
      </c>
      <c r="H12" s="38">
        <v>2</v>
      </c>
      <c r="I12" s="78">
        <f t="shared" si="1"/>
        <v>2</v>
      </c>
      <c r="J12" s="37">
        <v>5</v>
      </c>
      <c r="K12" s="37">
        <v>2</v>
      </c>
      <c r="L12" s="37">
        <f t="shared" si="2"/>
        <v>1</v>
      </c>
      <c r="M12" s="38">
        <v>5</v>
      </c>
      <c r="N12" s="38">
        <v>2</v>
      </c>
      <c r="O12" s="78">
        <f t="shared" si="3"/>
        <v>1</v>
      </c>
      <c r="P12" s="37">
        <v>4</v>
      </c>
      <c r="Q12" s="37">
        <v>1</v>
      </c>
      <c r="R12" s="79">
        <f t="shared" si="4"/>
        <v>2</v>
      </c>
      <c r="S12" s="21"/>
    </row>
    <row r="13" spans="1:19" ht="13.5" thickBot="1" x14ac:dyDescent="0.25">
      <c r="A13" s="52" t="s">
        <v>398</v>
      </c>
      <c r="B13" s="53">
        <v>1</v>
      </c>
      <c r="C13" s="53">
        <v>4</v>
      </c>
      <c r="D13" s="37">
        <v>3</v>
      </c>
      <c r="E13" s="54">
        <v>1</v>
      </c>
      <c r="F13" s="37">
        <f t="shared" si="0"/>
        <v>4</v>
      </c>
      <c r="G13" s="38">
        <v>4</v>
      </c>
      <c r="H13" s="55">
        <v>1</v>
      </c>
      <c r="I13" s="77">
        <f t="shared" si="1"/>
        <v>3</v>
      </c>
      <c r="J13" s="37">
        <v>7</v>
      </c>
      <c r="K13" s="54">
        <v>2</v>
      </c>
      <c r="L13" s="37">
        <f t="shared" si="2"/>
        <v>1</v>
      </c>
      <c r="M13" s="38">
        <v>6</v>
      </c>
      <c r="N13" s="55">
        <v>2</v>
      </c>
      <c r="O13" s="77">
        <f t="shared" si="3"/>
        <v>2</v>
      </c>
      <c r="P13" s="37">
        <v>6</v>
      </c>
      <c r="Q13" s="54">
        <v>2</v>
      </c>
      <c r="R13" s="80">
        <f t="shared" si="4"/>
        <v>2</v>
      </c>
      <c r="S13" s="21"/>
    </row>
    <row r="14" spans="1:19" ht="13.5" thickBot="1" x14ac:dyDescent="0.25">
      <c r="A14" s="61" t="s">
        <v>412</v>
      </c>
      <c r="B14" s="62"/>
      <c r="C14" s="74">
        <f t="shared" ref="C14:O14" si="5">SUM(C5:C13)</f>
        <v>36</v>
      </c>
      <c r="D14" s="63">
        <f>SUM(D5:D13)</f>
        <v>40</v>
      </c>
      <c r="E14" s="63">
        <f>SUM(E5:E13)</f>
        <v>13</v>
      </c>
      <c r="F14" s="88">
        <f>SUM(F5:F13)</f>
        <v>22</v>
      </c>
      <c r="G14" s="64">
        <f t="shared" si="5"/>
        <v>40</v>
      </c>
      <c r="H14" s="64">
        <f t="shared" si="5"/>
        <v>16</v>
      </c>
      <c r="I14" s="89">
        <f t="shared" si="5"/>
        <v>18</v>
      </c>
      <c r="J14" s="63">
        <f t="shared" si="5"/>
        <v>54</v>
      </c>
      <c r="K14" s="63">
        <f t="shared" si="5"/>
        <v>17</v>
      </c>
      <c r="L14" s="88">
        <f t="shared" si="5"/>
        <v>14</v>
      </c>
      <c r="M14" s="64">
        <f t="shared" si="5"/>
        <v>47</v>
      </c>
      <c r="N14" s="64">
        <f t="shared" si="5"/>
        <v>12</v>
      </c>
      <c r="O14" s="89">
        <f t="shared" si="5"/>
        <v>18</v>
      </c>
      <c r="P14" s="63">
        <f>SUM(P5:P13)</f>
        <v>60</v>
      </c>
      <c r="Q14" s="63">
        <f>SUM(Q5:Q13)</f>
        <v>16</v>
      </c>
      <c r="R14" s="88">
        <f>SUM(R5:R13)</f>
        <v>12</v>
      </c>
      <c r="S14" s="21"/>
    </row>
    <row r="15" spans="1:19" x14ac:dyDescent="0.2">
      <c r="A15" s="57" t="s">
        <v>399</v>
      </c>
      <c r="B15" s="58">
        <v>6</v>
      </c>
      <c r="C15" s="58">
        <v>5</v>
      </c>
      <c r="D15" s="37">
        <v>5</v>
      </c>
      <c r="E15" s="39">
        <v>2</v>
      </c>
      <c r="F15" s="37">
        <f t="shared" ref="F15:F23" si="6">IF(($C15+INT(D$3/18)+IF(((D$3-INT(D$3/18)*18)-$B15)&gt;=0,1,0)-D15+2)&lt;0, 0, $C15+INT(D$3/18)+IF(((D$3-INT(D$3/18)*18)-$B15)&gt;=0,1,0)-D15+2)</f>
        <v>3</v>
      </c>
      <c r="G15" s="38">
        <v>6</v>
      </c>
      <c r="H15" s="59">
        <v>2</v>
      </c>
      <c r="I15" s="82">
        <f t="shared" ref="I15:I23" si="7">IF(($C15+INT(G$3/18)+IF(((G$3-INT(G$3/18)*18)-$B15)&gt;=0,1,0)-G15+2)&lt;0, 0, $C15+INT(G$3/18)+IF(((G$3-INT(G$3/18)*18)-$B15)&gt;=0,1,0)-G15+2)</f>
        <v>2</v>
      </c>
      <c r="J15" s="37">
        <v>7</v>
      </c>
      <c r="K15" s="39">
        <v>3</v>
      </c>
      <c r="L15" s="37">
        <f t="shared" ref="L15:L23" si="8">IF(($C15+INT(J$3/18)+IF(((J$3-INT(J$3/18)*18)-$B15)&gt;=0,1,0)-J15+2)&lt;0, 0, $C15+INT(J$3/18)+IF(((J$3-INT(J$3/18)*18)-$B15)&gt;=0,1,0)-J15+2)</f>
        <v>2</v>
      </c>
      <c r="M15" s="38">
        <v>7</v>
      </c>
      <c r="N15" s="59">
        <v>2</v>
      </c>
      <c r="O15" s="82">
        <f t="shared" ref="O15:O23" si="9">IF(($C15+INT(M$3/18)+IF(((M$3-INT(M$3/18)*18)-$B15)&gt;=0,1,0)-M15+2)&lt;0, 0, $C15+INT(M$3/18)+IF(((M$3-INT(M$3/18)*18)-$B15)&gt;=0,1,0)-M15+2)</f>
        <v>1</v>
      </c>
      <c r="P15" s="37">
        <v>7</v>
      </c>
      <c r="Q15" s="39">
        <v>1</v>
      </c>
      <c r="R15" s="81">
        <f t="shared" ref="R15:R23" si="10">IF(($C15+INT(P$3/18)+IF(((P$3-INT(P$3/18)*18)-$B15)&gt;=0,1,0)-P15+2)&lt;0, 0, $C15+INT(P$3/18)+IF(((P$3-INT(P$3/18)*18)-$B15)&gt;=0,1,0)-P15+2)</f>
        <v>2</v>
      </c>
      <c r="S15" s="21"/>
    </row>
    <row r="16" spans="1:19" x14ac:dyDescent="0.2">
      <c r="A16" s="42" t="s">
        <v>400</v>
      </c>
      <c r="B16" s="50">
        <v>10</v>
      </c>
      <c r="C16" s="50">
        <v>4</v>
      </c>
      <c r="D16" s="37">
        <v>3</v>
      </c>
      <c r="E16" s="37">
        <v>1</v>
      </c>
      <c r="F16" s="37">
        <f t="shared" si="6"/>
        <v>4</v>
      </c>
      <c r="G16" s="38">
        <v>5</v>
      </c>
      <c r="H16" s="38">
        <v>1</v>
      </c>
      <c r="I16" s="78">
        <f t="shared" si="7"/>
        <v>1</v>
      </c>
      <c r="J16" s="37">
        <v>6</v>
      </c>
      <c r="K16" s="37">
        <v>3</v>
      </c>
      <c r="L16" s="37">
        <f t="shared" si="8"/>
        <v>1</v>
      </c>
      <c r="M16" s="38">
        <v>6</v>
      </c>
      <c r="N16" s="38">
        <v>3</v>
      </c>
      <c r="O16" s="78">
        <f t="shared" si="9"/>
        <v>1</v>
      </c>
      <c r="P16" s="37">
        <v>4</v>
      </c>
      <c r="Q16" s="37">
        <v>1</v>
      </c>
      <c r="R16" s="79">
        <f t="shared" si="10"/>
        <v>3</v>
      </c>
      <c r="S16" s="21"/>
    </row>
    <row r="17" spans="1:19" x14ac:dyDescent="0.2">
      <c r="A17" s="42" t="s">
        <v>401</v>
      </c>
      <c r="B17" s="50">
        <v>14</v>
      </c>
      <c r="C17" s="50">
        <v>4</v>
      </c>
      <c r="D17" s="37">
        <v>4</v>
      </c>
      <c r="E17" s="37">
        <v>1</v>
      </c>
      <c r="F17" s="37">
        <f t="shared" si="6"/>
        <v>3</v>
      </c>
      <c r="G17" s="38">
        <v>5</v>
      </c>
      <c r="H17" s="38">
        <v>2</v>
      </c>
      <c r="I17" s="78">
        <f t="shared" si="7"/>
        <v>1</v>
      </c>
      <c r="J17" s="37">
        <v>10</v>
      </c>
      <c r="K17" s="37">
        <v>2</v>
      </c>
      <c r="L17" s="37">
        <f t="shared" si="8"/>
        <v>0</v>
      </c>
      <c r="M17" s="38">
        <v>6</v>
      </c>
      <c r="N17" s="38">
        <v>3</v>
      </c>
      <c r="O17" s="78">
        <f t="shared" si="9"/>
        <v>1</v>
      </c>
      <c r="P17" s="37">
        <v>6</v>
      </c>
      <c r="Q17" s="37">
        <v>2</v>
      </c>
      <c r="R17" s="79">
        <f t="shared" si="10"/>
        <v>1</v>
      </c>
      <c r="S17" s="21"/>
    </row>
    <row r="18" spans="1:19" x14ac:dyDescent="0.2">
      <c r="A18" s="42" t="s">
        <v>402</v>
      </c>
      <c r="B18" s="50">
        <v>16</v>
      </c>
      <c r="C18" s="50">
        <v>3</v>
      </c>
      <c r="D18" s="37">
        <v>4</v>
      </c>
      <c r="E18" s="37">
        <v>2</v>
      </c>
      <c r="F18" s="37">
        <f t="shared" si="6"/>
        <v>2</v>
      </c>
      <c r="G18" s="38">
        <v>3</v>
      </c>
      <c r="H18" s="38">
        <v>1</v>
      </c>
      <c r="I18" s="78">
        <f t="shared" si="7"/>
        <v>2</v>
      </c>
      <c r="J18" s="37">
        <v>4</v>
      </c>
      <c r="K18" s="37">
        <v>2</v>
      </c>
      <c r="L18" s="37">
        <f t="shared" si="8"/>
        <v>2</v>
      </c>
      <c r="M18" s="38">
        <v>4</v>
      </c>
      <c r="N18" s="38">
        <v>1</v>
      </c>
      <c r="O18" s="78">
        <f t="shared" si="9"/>
        <v>2</v>
      </c>
      <c r="P18" s="37">
        <v>4</v>
      </c>
      <c r="Q18" s="37">
        <v>1</v>
      </c>
      <c r="R18" s="79">
        <f t="shared" si="10"/>
        <v>2</v>
      </c>
      <c r="S18" s="21"/>
    </row>
    <row r="19" spans="1:19" x14ac:dyDescent="0.2">
      <c r="A19" s="42" t="s">
        <v>403</v>
      </c>
      <c r="B19" s="50">
        <v>4</v>
      </c>
      <c r="C19" s="50">
        <v>4</v>
      </c>
      <c r="D19" s="37">
        <v>5</v>
      </c>
      <c r="E19" s="37">
        <v>2</v>
      </c>
      <c r="F19" s="37">
        <f t="shared" si="6"/>
        <v>2</v>
      </c>
      <c r="G19" s="38">
        <v>5</v>
      </c>
      <c r="H19" s="38">
        <v>1</v>
      </c>
      <c r="I19" s="78">
        <f t="shared" si="7"/>
        <v>2</v>
      </c>
      <c r="J19" s="37">
        <v>5</v>
      </c>
      <c r="K19" s="37">
        <v>0</v>
      </c>
      <c r="L19" s="37">
        <f t="shared" si="8"/>
        <v>3</v>
      </c>
      <c r="M19" s="38">
        <v>7</v>
      </c>
      <c r="N19" s="38">
        <v>2</v>
      </c>
      <c r="O19" s="78">
        <f t="shared" si="9"/>
        <v>1</v>
      </c>
      <c r="P19" s="37">
        <v>6</v>
      </c>
      <c r="Q19" s="37">
        <v>1</v>
      </c>
      <c r="R19" s="79">
        <f t="shared" si="10"/>
        <v>2</v>
      </c>
      <c r="S19" s="21"/>
    </row>
    <row r="20" spans="1:19" x14ac:dyDescent="0.2">
      <c r="A20" s="42" t="s">
        <v>404</v>
      </c>
      <c r="B20" s="50">
        <v>18</v>
      </c>
      <c r="C20" s="50">
        <v>3</v>
      </c>
      <c r="D20" s="37">
        <v>6</v>
      </c>
      <c r="E20" s="37">
        <v>3</v>
      </c>
      <c r="F20" s="37">
        <f t="shared" si="6"/>
        <v>0</v>
      </c>
      <c r="G20" s="38">
        <v>3</v>
      </c>
      <c r="H20" s="38">
        <v>1</v>
      </c>
      <c r="I20" s="78">
        <f t="shared" si="7"/>
        <v>2</v>
      </c>
      <c r="J20" s="37">
        <v>4</v>
      </c>
      <c r="K20" s="37">
        <v>1</v>
      </c>
      <c r="L20" s="37">
        <f t="shared" si="8"/>
        <v>2</v>
      </c>
      <c r="M20" s="38">
        <v>2</v>
      </c>
      <c r="N20" s="38">
        <v>1</v>
      </c>
      <c r="O20" s="78">
        <f t="shared" si="9"/>
        <v>4</v>
      </c>
      <c r="P20" s="37">
        <v>3</v>
      </c>
      <c r="Q20" s="37">
        <v>1</v>
      </c>
      <c r="R20" s="79">
        <f t="shared" si="10"/>
        <v>3</v>
      </c>
      <c r="S20" s="21"/>
    </row>
    <row r="21" spans="1:19" x14ac:dyDescent="0.2">
      <c r="A21" s="42" t="s">
        <v>405</v>
      </c>
      <c r="B21" s="50">
        <v>2</v>
      </c>
      <c r="C21" s="50">
        <v>4</v>
      </c>
      <c r="D21" s="37">
        <v>4</v>
      </c>
      <c r="E21" s="37">
        <v>2</v>
      </c>
      <c r="F21" s="37">
        <f t="shared" si="6"/>
        <v>3</v>
      </c>
      <c r="G21" s="38">
        <v>5</v>
      </c>
      <c r="H21" s="38">
        <v>1</v>
      </c>
      <c r="I21" s="78">
        <f t="shared" si="7"/>
        <v>2</v>
      </c>
      <c r="J21" s="37">
        <v>5</v>
      </c>
      <c r="K21" s="37">
        <v>1</v>
      </c>
      <c r="L21" s="37">
        <f t="shared" si="8"/>
        <v>3</v>
      </c>
      <c r="M21" s="38">
        <v>6</v>
      </c>
      <c r="N21" s="38">
        <v>3</v>
      </c>
      <c r="O21" s="78">
        <f t="shared" si="9"/>
        <v>2</v>
      </c>
      <c r="P21" s="37">
        <v>5</v>
      </c>
      <c r="Q21" s="37">
        <v>2</v>
      </c>
      <c r="R21" s="79">
        <f t="shared" si="10"/>
        <v>3</v>
      </c>
      <c r="S21" s="21"/>
    </row>
    <row r="22" spans="1:19" x14ac:dyDescent="0.2">
      <c r="A22" s="42" t="s">
        <v>406</v>
      </c>
      <c r="B22" s="50">
        <v>12</v>
      </c>
      <c r="C22" s="50">
        <v>4</v>
      </c>
      <c r="D22" s="37">
        <v>5</v>
      </c>
      <c r="E22" s="37">
        <v>2</v>
      </c>
      <c r="F22" s="37">
        <f t="shared" si="6"/>
        <v>2</v>
      </c>
      <c r="G22" s="38">
        <v>4</v>
      </c>
      <c r="H22" s="38">
        <v>1</v>
      </c>
      <c r="I22" s="78">
        <f t="shared" si="7"/>
        <v>2</v>
      </c>
      <c r="J22" s="37">
        <v>5</v>
      </c>
      <c r="K22" s="37">
        <v>2</v>
      </c>
      <c r="L22" s="37">
        <f t="shared" si="8"/>
        <v>2</v>
      </c>
      <c r="M22" s="38">
        <v>6</v>
      </c>
      <c r="N22" s="38">
        <v>2</v>
      </c>
      <c r="O22" s="78">
        <f t="shared" si="9"/>
        <v>1</v>
      </c>
      <c r="P22" s="37">
        <v>5</v>
      </c>
      <c r="Q22" s="37">
        <v>2</v>
      </c>
      <c r="R22" s="79">
        <f t="shared" si="10"/>
        <v>2</v>
      </c>
      <c r="S22" s="21"/>
    </row>
    <row r="23" spans="1:19" ht="13.5" thickBot="1" x14ac:dyDescent="0.25">
      <c r="A23" s="45" t="s">
        <v>407</v>
      </c>
      <c r="B23" s="51">
        <v>8</v>
      </c>
      <c r="C23" s="51">
        <v>5</v>
      </c>
      <c r="D23" s="37">
        <v>7</v>
      </c>
      <c r="E23" s="46">
        <v>1</v>
      </c>
      <c r="F23" s="37">
        <f t="shared" si="6"/>
        <v>1</v>
      </c>
      <c r="G23" s="38">
        <v>6</v>
      </c>
      <c r="H23" s="47">
        <v>1</v>
      </c>
      <c r="I23" s="84">
        <f t="shared" si="7"/>
        <v>1</v>
      </c>
      <c r="J23" s="37">
        <v>6</v>
      </c>
      <c r="K23" s="46">
        <v>1</v>
      </c>
      <c r="L23" s="37">
        <f t="shared" si="8"/>
        <v>2</v>
      </c>
      <c r="M23" s="38">
        <v>5</v>
      </c>
      <c r="N23" s="47">
        <v>1</v>
      </c>
      <c r="O23" s="84">
        <f t="shared" si="9"/>
        <v>3</v>
      </c>
      <c r="P23" s="37">
        <v>7</v>
      </c>
      <c r="Q23" s="46">
        <v>2</v>
      </c>
      <c r="R23" s="83">
        <f t="shared" si="10"/>
        <v>2</v>
      </c>
      <c r="S23" s="21"/>
    </row>
    <row r="24" spans="1:19" ht="13.5" thickBot="1" x14ac:dyDescent="0.25">
      <c r="A24" s="66" t="s">
        <v>413</v>
      </c>
      <c r="B24" s="63"/>
      <c r="C24" s="63">
        <f t="shared" ref="C24:O24" si="11">SUM(C15:C23)</f>
        <v>36</v>
      </c>
      <c r="D24" s="63">
        <f>SUM(D15:D23)</f>
        <v>43</v>
      </c>
      <c r="E24" s="63">
        <f>SUM(E15:E23)</f>
        <v>16</v>
      </c>
      <c r="F24" s="63">
        <f>SUM(F15:F23)</f>
        <v>20</v>
      </c>
      <c r="G24" s="64">
        <f t="shared" si="11"/>
        <v>42</v>
      </c>
      <c r="H24" s="64">
        <f t="shared" si="11"/>
        <v>11</v>
      </c>
      <c r="I24" s="64">
        <f t="shared" si="11"/>
        <v>15</v>
      </c>
      <c r="J24" s="63">
        <f t="shared" si="11"/>
        <v>52</v>
      </c>
      <c r="K24" s="63">
        <f t="shared" si="11"/>
        <v>15</v>
      </c>
      <c r="L24" s="63">
        <f t="shared" si="11"/>
        <v>17</v>
      </c>
      <c r="M24" s="64">
        <f t="shared" si="11"/>
        <v>49</v>
      </c>
      <c r="N24" s="64">
        <f t="shared" si="11"/>
        <v>18</v>
      </c>
      <c r="O24" s="64">
        <f t="shared" si="11"/>
        <v>16</v>
      </c>
      <c r="P24" s="63">
        <f>SUM(P15:P23)</f>
        <v>47</v>
      </c>
      <c r="Q24" s="63">
        <f>SUM(Q15:Q23)</f>
        <v>13</v>
      </c>
      <c r="R24" s="63">
        <f>SUM(R15:R23)</f>
        <v>20</v>
      </c>
    </row>
    <row r="25" spans="1:19" ht="13.5" thickBot="1" x14ac:dyDescent="0.25">
      <c r="A25" s="70" t="s">
        <v>414</v>
      </c>
      <c r="B25" s="71"/>
      <c r="C25" s="71">
        <f t="shared" ref="C25:O25" si="12">C24+C14</f>
        <v>72</v>
      </c>
      <c r="D25" s="71">
        <f>D24+D14</f>
        <v>83</v>
      </c>
      <c r="E25" s="71">
        <f>E24+E14</f>
        <v>29</v>
      </c>
      <c r="F25" s="71">
        <f>F24+F14</f>
        <v>42</v>
      </c>
      <c r="G25" s="72">
        <f t="shared" si="12"/>
        <v>82</v>
      </c>
      <c r="H25" s="72">
        <f t="shared" si="12"/>
        <v>27</v>
      </c>
      <c r="I25" s="72">
        <f t="shared" si="12"/>
        <v>33</v>
      </c>
      <c r="J25" s="71">
        <f t="shared" si="12"/>
        <v>106</v>
      </c>
      <c r="K25" s="71">
        <f t="shared" si="12"/>
        <v>32</v>
      </c>
      <c r="L25" s="71">
        <f t="shared" si="12"/>
        <v>31</v>
      </c>
      <c r="M25" s="72">
        <f t="shared" si="12"/>
        <v>96</v>
      </c>
      <c r="N25" s="72">
        <f t="shared" si="12"/>
        <v>30</v>
      </c>
      <c r="O25" s="72">
        <f t="shared" si="12"/>
        <v>34</v>
      </c>
      <c r="P25" s="71">
        <f>P24+P14</f>
        <v>107</v>
      </c>
      <c r="Q25" s="71">
        <f>Q24+Q14</f>
        <v>29</v>
      </c>
      <c r="R25" s="71">
        <f>R24+R14</f>
        <v>32</v>
      </c>
    </row>
    <row r="26" spans="1:19" x14ac:dyDescent="0.2">
      <c r="A26" s="30"/>
      <c r="B26" s="30"/>
      <c r="C26" s="30"/>
      <c r="D26" s="107"/>
      <c r="E26" s="107"/>
      <c r="F26" s="107"/>
      <c r="G26" s="30"/>
      <c r="H26" s="30"/>
      <c r="I26" s="30"/>
      <c r="J26" s="30"/>
      <c r="K26" s="30"/>
      <c r="L26" s="30"/>
      <c r="M26" s="30"/>
      <c r="N26" s="30"/>
      <c r="O26" s="30"/>
      <c r="P26" s="30"/>
      <c r="Q26" s="30"/>
      <c r="R26" s="30"/>
    </row>
    <row r="27" spans="1:19" x14ac:dyDescent="0.2">
      <c r="A27" s="30"/>
      <c r="B27" s="30"/>
      <c r="C27" s="30"/>
      <c r="D27" s="107"/>
      <c r="E27" s="107"/>
      <c r="F27" s="107"/>
      <c r="G27" s="30"/>
      <c r="H27" s="30"/>
      <c r="I27" s="30"/>
      <c r="J27" s="30"/>
      <c r="K27" s="30"/>
      <c r="L27" s="30"/>
      <c r="M27" s="30"/>
      <c r="N27" s="30"/>
      <c r="O27" s="30"/>
      <c r="P27" s="30"/>
      <c r="Q27" s="30"/>
      <c r="R27" s="30"/>
    </row>
    <row r="28" spans="1:19" x14ac:dyDescent="0.2">
      <c r="A28" s="92"/>
      <c r="B28" s="30" t="s">
        <v>450</v>
      </c>
      <c r="C28" s="30"/>
      <c r="D28" s="30"/>
      <c r="E28" s="30"/>
      <c r="F28" s="30"/>
      <c r="G28" s="30"/>
      <c r="H28" s="30"/>
      <c r="I28" s="30"/>
      <c r="J28" s="30"/>
      <c r="K28" s="30"/>
      <c r="L28" s="30"/>
      <c r="M28" s="30"/>
      <c r="N28" s="30"/>
      <c r="O28" s="30"/>
      <c r="P28" s="30"/>
      <c r="Q28" s="30"/>
      <c r="R28" s="30"/>
    </row>
    <row r="29" spans="1:19" x14ac:dyDescent="0.2">
      <c r="A29" s="97"/>
      <c r="B29" s="30" t="s">
        <v>603</v>
      </c>
      <c r="C29" s="30"/>
      <c r="D29" s="30"/>
      <c r="E29" s="30"/>
      <c r="F29" s="30"/>
      <c r="G29" s="30"/>
      <c r="H29" s="30"/>
      <c r="I29" s="30"/>
      <c r="J29" s="30"/>
      <c r="K29" s="30"/>
      <c r="L29" s="30"/>
      <c r="M29" s="30"/>
      <c r="N29" s="30"/>
      <c r="O29" s="30"/>
      <c r="P29" s="30"/>
      <c r="Q29" s="30"/>
      <c r="R29" s="30"/>
    </row>
  </sheetData>
  <mergeCells count="10">
    <mergeCell ref="P2:R2"/>
    <mergeCell ref="P3:R3"/>
    <mergeCell ref="D2:F2"/>
    <mergeCell ref="G2:I2"/>
    <mergeCell ref="J2:L2"/>
    <mergeCell ref="M2:O2"/>
    <mergeCell ref="D3:F3"/>
    <mergeCell ref="G3:I3"/>
    <mergeCell ref="J3:L3"/>
    <mergeCell ref="M3:O3"/>
  </mergeCells>
  <phoneticPr fontId="21" type="noConversion"/>
  <conditionalFormatting sqref="G5:G13 G15:G23 M5:M13 M15:M23 J5:J13 J15:J23 D5:D13 D15:D23 P5:P13 P15:P23">
    <cfRule type="cellIs" dxfId="83" priority="1" stopIfTrue="1" operator="equal">
      <formula>$C5</formula>
    </cfRule>
    <cfRule type="cellIs" dxfId="82"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40"/>
  <sheetViews>
    <sheetView workbookViewId="0">
      <selection activeCell="D30" sqref="D30"/>
    </sheetView>
  </sheetViews>
  <sheetFormatPr defaultColWidth="8.85546875" defaultRowHeight="12.75" x14ac:dyDescent="0.2"/>
  <cols>
    <col min="1" max="1" width="15.5703125" customWidth="1"/>
    <col min="2" max="4" width="20.5703125" customWidth="1"/>
    <col min="5" max="5" width="22.140625" customWidth="1"/>
  </cols>
  <sheetData>
    <row r="1" spans="1:8" ht="13.5" thickBot="1" x14ac:dyDescent="0.25">
      <c r="A1" s="22" t="s">
        <v>1231</v>
      </c>
      <c r="B1" s="23"/>
      <c r="C1" s="23"/>
      <c r="D1" s="24"/>
      <c r="E1" s="24"/>
    </row>
    <row r="2" spans="1:8" x14ac:dyDescent="0.2">
      <c r="A2" s="325" t="s">
        <v>211</v>
      </c>
      <c r="B2" s="6"/>
      <c r="C2" s="6" t="s">
        <v>363</v>
      </c>
      <c r="D2" s="6" t="s">
        <v>364</v>
      </c>
      <c r="E2" s="381" t="s">
        <v>109</v>
      </c>
    </row>
    <row r="3" spans="1:8" x14ac:dyDescent="0.2">
      <c r="A3" s="17">
        <v>1</v>
      </c>
      <c r="B3" s="185" t="s">
        <v>469</v>
      </c>
      <c r="C3" s="302">
        <f>11+7+16+2+22</f>
        <v>58</v>
      </c>
      <c r="D3" s="302">
        <v>5</v>
      </c>
      <c r="E3" s="302">
        <v>1</v>
      </c>
    </row>
    <row r="4" spans="1:8" x14ac:dyDescent="0.2">
      <c r="A4" s="17">
        <v>3</v>
      </c>
      <c r="B4" s="185" t="s">
        <v>475</v>
      </c>
      <c r="C4" s="302">
        <f>7+2+4+11+8+11</f>
        <v>43</v>
      </c>
      <c r="D4" s="302">
        <v>5</v>
      </c>
      <c r="E4" s="302">
        <v>2</v>
      </c>
      <c r="G4" s="85"/>
      <c r="H4" s="21"/>
    </row>
    <row r="5" spans="1:8" x14ac:dyDescent="0.2">
      <c r="A5" s="17">
        <v>4</v>
      </c>
      <c r="B5" s="185" t="s">
        <v>472</v>
      </c>
      <c r="C5" s="302">
        <f>1+4+11+4+1+2+16</f>
        <v>39</v>
      </c>
      <c r="D5" s="302">
        <v>5</v>
      </c>
      <c r="E5" s="345">
        <v>3</v>
      </c>
      <c r="G5" s="85"/>
      <c r="H5" s="21"/>
    </row>
    <row r="6" spans="1:8" x14ac:dyDescent="0.2">
      <c r="A6" s="17">
        <v>2</v>
      </c>
      <c r="B6" s="185" t="s">
        <v>352</v>
      </c>
      <c r="C6" s="302">
        <f>4+11+7+4+4</f>
        <v>30</v>
      </c>
      <c r="D6" s="302">
        <v>5</v>
      </c>
      <c r="E6" s="302">
        <v>4</v>
      </c>
      <c r="G6" s="85"/>
      <c r="H6" s="21"/>
    </row>
    <row r="7" spans="1:8" x14ac:dyDescent="0.2">
      <c r="A7" s="4">
        <v>5</v>
      </c>
      <c r="B7" s="185" t="s">
        <v>340</v>
      </c>
      <c r="C7" s="302">
        <f>2+1+2+7+7</f>
        <v>19</v>
      </c>
      <c r="D7" s="302">
        <v>5</v>
      </c>
      <c r="E7" s="302">
        <v>5</v>
      </c>
    </row>
    <row r="9" spans="1:8" ht="13.5" thickBot="1" x14ac:dyDescent="0.25"/>
    <row r="10" spans="1:8" ht="13.5" thickBot="1" x14ac:dyDescent="0.25">
      <c r="A10" s="444" t="s">
        <v>1238</v>
      </c>
      <c r="B10" s="445"/>
      <c r="C10" s="445"/>
      <c r="D10" s="446"/>
      <c r="E10" s="446"/>
    </row>
    <row r="11" spans="1:8" x14ac:dyDescent="0.2">
      <c r="A11" s="325" t="s">
        <v>211</v>
      </c>
      <c r="B11" s="6"/>
      <c r="C11" s="6" t="s">
        <v>363</v>
      </c>
      <c r="D11" s="6" t="s">
        <v>364</v>
      </c>
      <c r="E11" s="381" t="s">
        <v>109</v>
      </c>
    </row>
    <row r="12" spans="1:8" x14ac:dyDescent="0.2">
      <c r="A12" s="17">
        <v>1</v>
      </c>
      <c r="B12" s="470" t="s">
        <v>469</v>
      </c>
      <c r="C12" s="302">
        <f>58-2</f>
        <v>56</v>
      </c>
      <c r="D12" s="302">
        <v>4</v>
      </c>
      <c r="E12" s="302">
        <v>1</v>
      </c>
      <c r="F12" s="102" t="s">
        <v>41</v>
      </c>
    </row>
    <row r="13" spans="1:8" x14ac:dyDescent="0.2">
      <c r="A13" s="17">
        <v>2</v>
      </c>
      <c r="B13" s="470" t="s">
        <v>475</v>
      </c>
      <c r="C13" s="302">
        <f>43-2</f>
        <v>41</v>
      </c>
      <c r="D13" s="302">
        <v>4</v>
      </c>
      <c r="E13" s="302">
        <v>2</v>
      </c>
      <c r="F13" t="s">
        <v>41</v>
      </c>
    </row>
    <row r="14" spans="1:8" x14ac:dyDescent="0.2">
      <c r="A14" s="17">
        <v>3</v>
      </c>
      <c r="B14" s="470" t="s">
        <v>472</v>
      </c>
      <c r="C14" s="302">
        <f>39-1</f>
        <v>38</v>
      </c>
      <c r="D14" s="302">
        <v>4</v>
      </c>
      <c r="E14" s="302">
        <v>3</v>
      </c>
      <c r="F14" s="102" t="s">
        <v>42</v>
      </c>
    </row>
    <row r="15" spans="1:8" x14ac:dyDescent="0.2">
      <c r="A15" s="17">
        <v>4</v>
      </c>
      <c r="B15" s="470" t="s">
        <v>352</v>
      </c>
      <c r="C15" s="302">
        <f>30-4</f>
        <v>26</v>
      </c>
      <c r="D15" s="302">
        <v>4</v>
      </c>
      <c r="E15" s="345">
        <v>4</v>
      </c>
      <c r="F15" s="102" t="s">
        <v>1229</v>
      </c>
    </row>
    <row r="16" spans="1:8" x14ac:dyDescent="0.2">
      <c r="A16" s="4">
        <v>5</v>
      </c>
      <c r="B16" s="470" t="s">
        <v>340</v>
      </c>
      <c r="C16" s="302">
        <f>19-1</f>
        <v>18</v>
      </c>
      <c r="D16" s="302">
        <v>4</v>
      </c>
      <c r="E16" s="302">
        <v>5</v>
      </c>
      <c r="F16" s="102" t="s">
        <v>42</v>
      </c>
    </row>
    <row r="19" spans="1:9" ht="13.5" thickBot="1" x14ac:dyDescent="0.25">
      <c r="A19" s="19" t="s">
        <v>467</v>
      </c>
      <c r="B19" s="20"/>
      <c r="C19" s="20"/>
      <c r="D19" s="20"/>
      <c r="E19" s="20"/>
    </row>
    <row r="20" spans="1:9" ht="13.5" thickBot="1" x14ac:dyDescent="0.25">
      <c r="A20" s="5" t="s">
        <v>350</v>
      </c>
      <c r="B20" s="211" t="s">
        <v>901</v>
      </c>
      <c r="C20" s="211" t="s">
        <v>902</v>
      </c>
      <c r="D20" s="211" t="s">
        <v>903</v>
      </c>
      <c r="E20" s="212" t="s">
        <v>904</v>
      </c>
    </row>
    <row r="21" spans="1:9" x14ac:dyDescent="0.2">
      <c r="A21" s="17">
        <v>1</v>
      </c>
      <c r="B21" s="316">
        <v>11</v>
      </c>
      <c r="C21" s="317">
        <v>16</v>
      </c>
      <c r="D21" s="318">
        <v>22</v>
      </c>
      <c r="E21" s="343">
        <v>29</v>
      </c>
    </row>
    <row r="22" spans="1:9" x14ac:dyDescent="0.2">
      <c r="A22" s="17">
        <v>2</v>
      </c>
      <c r="B22" s="319">
        <v>7</v>
      </c>
      <c r="C22" s="320">
        <v>11</v>
      </c>
      <c r="D22" s="302">
        <v>16</v>
      </c>
      <c r="E22" s="328">
        <v>22</v>
      </c>
    </row>
    <row r="23" spans="1:9" x14ac:dyDescent="0.2">
      <c r="A23" s="17">
        <v>3</v>
      </c>
      <c r="B23" s="319">
        <v>4</v>
      </c>
      <c r="C23" s="320">
        <v>7</v>
      </c>
      <c r="D23" s="302">
        <v>11</v>
      </c>
      <c r="E23" s="328">
        <v>16</v>
      </c>
    </row>
    <row r="24" spans="1:9" x14ac:dyDescent="0.2">
      <c r="A24" s="17">
        <v>4</v>
      </c>
      <c r="B24" s="319">
        <v>2</v>
      </c>
      <c r="C24" s="320">
        <v>4</v>
      </c>
      <c r="D24" s="302">
        <v>7</v>
      </c>
      <c r="E24" s="328">
        <v>11</v>
      </c>
      <c r="F24" s="102"/>
      <c r="G24" s="102"/>
    </row>
    <row r="25" spans="1:9" ht="13.5" thickBot="1" x14ac:dyDescent="0.25">
      <c r="A25" s="17">
        <v>5</v>
      </c>
      <c r="B25" s="321">
        <v>1</v>
      </c>
      <c r="C25" s="322">
        <v>2</v>
      </c>
      <c r="D25" s="323">
        <v>4</v>
      </c>
      <c r="E25" s="344">
        <v>7</v>
      </c>
      <c r="F25" s="231"/>
      <c r="I25" s="231"/>
    </row>
    <row r="26" spans="1:9" x14ac:dyDescent="0.2">
      <c r="I26" s="231"/>
    </row>
    <row r="27" spans="1:9" x14ac:dyDescent="0.2">
      <c r="A27" t="s">
        <v>477</v>
      </c>
    </row>
    <row r="28" spans="1:9" x14ac:dyDescent="0.2">
      <c r="A28" t="s">
        <v>349</v>
      </c>
    </row>
    <row r="31" spans="1:9" x14ac:dyDescent="0.2">
      <c r="A31" s="3" t="s">
        <v>503</v>
      </c>
      <c r="B31" s="3" t="s">
        <v>169</v>
      </c>
    </row>
    <row r="32" spans="1:9" x14ac:dyDescent="0.2">
      <c r="B32" t="s">
        <v>352</v>
      </c>
      <c r="C32" s="21">
        <v>8</v>
      </c>
      <c r="D32" t="s">
        <v>1261</v>
      </c>
    </row>
    <row r="33" spans="2:4" x14ac:dyDescent="0.2">
      <c r="B33" t="s">
        <v>472</v>
      </c>
      <c r="C33" s="21">
        <v>17</v>
      </c>
      <c r="D33" s="102" t="s">
        <v>1262</v>
      </c>
    </row>
    <row r="34" spans="2:4" x14ac:dyDescent="0.2">
      <c r="B34" t="s">
        <v>469</v>
      </c>
      <c r="C34" s="21">
        <v>4</v>
      </c>
      <c r="D34" s="102" t="s">
        <v>1256</v>
      </c>
    </row>
    <row r="35" spans="2:4" x14ac:dyDescent="0.2">
      <c r="B35" t="s">
        <v>475</v>
      </c>
      <c r="C35" s="21">
        <v>12</v>
      </c>
      <c r="D35" s="102" t="s">
        <v>1271</v>
      </c>
    </row>
    <row r="36" spans="2:4" x14ac:dyDescent="0.2">
      <c r="B36" t="s">
        <v>340</v>
      </c>
      <c r="C36" s="21">
        <v>6</v>
      </c>
      <c r="D36" s="102" t="s">
        <v>1272</v>
      </c>
    </row>
    <row r="37" spans="2:4" x14ac:dyDescent="0.2">
      <c r="B37" s="104" t="s">
        <v>505</v>
      </c>
      <c r="C37" s="326">
        <f>SUM(C32:C36)</f>
        <v>47</v>
      </c>
    </row>
    <row r="40" spans="2:4" x14ac:dyDescent="0.2">
      <c r="B40" s="85"/>
    </row>
  </sheetData>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P38"/>
  <sheetViews>
    <sheetView workbookViewId="0">
      <selection activeCell="P27" sqref="P27"/>
    </sheetView>
  </sheetViews>
  <sheetFormatPr defaultColWidth="8.85546875" defaultRowHeight="12.75" x14ac:dyDescent="0.2"/>
  <cols>
    <col min="16" max="16" width="14.85546875" customWidth="1"/>
  </cols>
  <sheetData>
    <row r="1" spans="1:16" ht="13.5" thickBot="1" x14ac:dyDescent="0.25">
      <c r="A1" s="31"/>
      <c r="B1" s="32"/>
      <c r="C1" s="32"/>
      <c r="D1" s="32" t="s">
        <v>830</v>
      </c>
      <c r="E1" s="32"/>
      <c r="F1" s="32"/>
      <c r="G1" s="32"/>
      <c r="H1" s="32"/>
      <c r="I1" s="32"/>
      <c r="J1" s="32"/>
      <c r="K1" s="32"/>
      <c r="L1" s="32"/>
      <c r="M1" s="32"/>
      <c r="N1" s="32"/>
      <c r="O1" s="32"/>
      <c r="P1" s="68" t="s">
        <v>416</v>
      </c>
    </row>
    <row r="2" spans="1:16" x14ac:dyDescent="0.2">
      <c r="A2" s="40"/>
      <c r="B2" s="41"/>
      <c r="C2" s="41"/>
      <c r="D2" s="474" t="s">
        <v>340</v>
      </c>
      <c r="E2" s="475"/>
      <c r="F2" s="476"/>
      <c r="G2" s="477" t="s">
        <v>469</v>
      </c>
      <c r="H2" s="478"/>
      <c r="I2" s="479"/>
      <c r="J2" s="474" t="s">
        <v>352</v>
      </c>
      <c r="K2" s="475"/>
      <c r="L2" s="476"/>
      <c r="M2" s="477" t="s">
        <v>472</v>
      </c>
      <c r="N2" s="478"/>
      <c r="O2" s="479"/>
      <c r="P2" s="21"/>
    </row>
    <row r="3" spans="1:16" x14ac:dyDescent="0.2">
      <c r="A3" s="57"/>
      <c r="B3" s="69"/>
      <c r="C3" s="69" t="s">
        <v>538</v>
      </c>
      <c r="D3" s="480">
        <v>24</v>
      </c>
      <c r="E3" s="481"/>
      <c r="F3" s="482"/>
      <c r="G3" s="483">
        <v>8</v>
      </c>
      <c r="H3" s="484"/>
      <c r="I3" s="485"/>
      <c r="J3" s="480">
        <v>26</v>
      </c>
      <c r="K3" s="481"/>
      <c r="L3" s="482"/>
      <c r="M3" s="483">
        <v>29</v>
      </c>
      <c r="N3" s="484"/>
      <c r="O3" s="485"/>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8</v>
      </c>
      <c r="C5" s="50">
        <v>5</v>
      </c>
      <c r="D5" s="37">
        <v>6</v>
      </c>
      <c r="E5" s="37">
        <v>2</v>
      </c>
      <c r="F5" s="37">
        <f t="shared" ref="F5:F13" si="0">IF(($C5+INT(D$3/18)+IF(((D$3-INT(D$3/18)*18)-$B5)&gt;=0,1,0)-D5+2)&lt;0, 0, $C5+INT(D$3/18)+IF(((D$3-INT(D$3/18)*18)-$B5)&gt;=0,1,0)-D5+2)</f>
        <v>2</v>
      </c>
      <c r="G5" s="38">
        <v>5</v>
      </c>
      <c r="H5" s="38">
        <v>2</v>
      </c>
      <c r="I5" s="78">
        <f t="shared" ref="I5:I13" si="1">IF(($C5+INT(G$3/18)+IF(((G$3-INT(G$3/18)*18)-$B5)&gt;=0,1,0)-G5+2)&lt;0, 0, $C5+INT(G$3/18)+IF(((G$3-INT(G$3/18)*18)-$B5)&gt;=0,1,0)-G5+2)</f>
        <v>3</v>
      </c>
      <c r="J5" s="37">
        <v>5</v>
      </c>
      <c r="K5" s="37">
        <v>1</v>
      </c>
      <c r="L5" s="37">
        <f t="shared" ref="L5:L13" si="2">IF(($C5+INT(J$3/18)+IF(((J$3-INT(J$3/18)*18)-$B5)&gt;=0,1,0)-J5+2)&lt;0, 0, $C5+INT(J$3/18)+IF(((J$3-INT(J$3/18)*18)-$B5)&gt;=0,1,0)-J5+2)</f>
        <v>4</v>
      </c>
      <c r="M5" s="38">
        <v>7</v>
      </c>
      <c r="N5" s="38">
        <v>2</v>
      </c>
      <c r="O5" s="78">
        <f t="shared" ref="O5:O13" si="3">IF(($C5+INT(M$3/18)+IF(((M$3-INT(M$3/18)*18)-$B5)&gt;=0,1,0)-M5+2)&lt;0, 0, $C5+INT(M$3/18)+IF(((M$3-INT(M$3/18)*18)-$B5)&gt;=0,1,0)-M5+2)</f>
        <v>2</v>
      </c>
      <c r="P5" s="21"/>
    </row>
    <row r="6" spans="1:16" x14ac:dyDescent="0.2">
      <c r="A6" s="42" t="s">
        <v>391</v>
      </c>
      <c r="B6" s="50">
        <v>18</v>
      </c>
      <c r="C6" s="50">
        <v>3</v>
      </c>
      <c r="D6" s="37">
        <v>5</v>
      </c>
      <c r="E6" s="37">
        <v>2</v>
      </c>
      <c r="F6" s="37">
        <f t="shared" si="0"/>
        <v>1</v>
      </c>
      <c r="G6" s="38">
        <v>3</v>
      </c>
      <c r="H6" s="38">
        <v>1</v>
      </c>
      <c r="I6" s="78">
        <f t="shared" si="1"/>
        <v>2</v>
      </c>
      <c r="J6" s="37">
        <v>4</v>
      </c>
      <c r="K6" s="37">
        <v>1</v>
      </c>
      <c r="L6" s="37">
        <f t="shared" si="2"/>
        <v>2</v>
      </c>
      <c r="M6" s="38">
        <v>6</v>
      </c>
      <c r="N6" s="38">
        <v>2</v>
      </c>
      <c r="O6" s="78">
        <f t="shared" si="3"/>
        <v>0</v>
      </c>
      <c r="P6" s="21"/>
    </row>
    <row r="7" spans="1:16" x14ac:dyDescent="0.2">
      <c r="A7" s="42" t="s">
        <v>392</v>
      </c>
      <c r="B7" s="50">
        <v>12</v>
      </c>
      <c r="C7" s="50">
        <v>4</v>
      </c>
      <c r="D7" s="37">
        <v>4</v>
      </c>
      <c r="E7" s="37">
        <v>2</v>
      </c>
      <c r="F7" s="37">
        <f t="shared" si="0"/>
        <v>3</v>
      </c>
      <c r="G7" s="38">
        <v>5</v>
      </c>
      <c r="H7" s="38">
        <v>2</v>
      </c>
      <c r="I7" s="78">
        <f t="shared" si="1"/>
        <v>1</v>
      </c>
      <c r="J7" s="37">
        <v>8</v>
      </c>
      <c r="K7" s="37">
        <v>2</v>
      </c>
      <c r="L7" s="37">
        <f t="shared" si="2"/>
        <v>0</v>
      </c>
      <c r="M7" s="38">
        <v>6</v>
      </c>
      <c r="N7" s="38">
        <v>1</v>
      </c>
      <c r="O7" s="78">
        <f t="shared" si="3"/>
        <v>1</v>
      </c>
    </row>
    <row r="8" spans="1:16" x14ac:dyDescent="0.2">
      <c r="A8" s="42" t="s">
        <v>393</v>
      </c>
      <c r="B8" s="50">
        <v>10</v>
      </c>
      <c r="C8" s="50">
        <v>4</v>
      </c>
      <c r="D8" s="37">
        <v>5</v>
      </c>
      <c r="E8" s="37">
        <v>2</v>
      </c>
      <c r="F8" s="37">
        <f t="shared" si="0"/>
        <v>2</v>
      </c>
      <c r="G8" s="38">
        <v>4</v>
      </c>
      <c r="H8" s="38">
        <v>1</v>
      </c>
      <c r="I8" s="78">
        <f t="shared" si="1"/>
        <v>2</v>
      </c>
      <c r="J8" s="37">
        <v>5</v>
      </c>
      <c r="K8" s="37">
        <v>2</v>
      </c>
      <c r="L8" s="37">
        <f t="shared" si="2"/>
        <v>2</v>
      </c>
      <c r="M8" s="38">
        <v>5</v>
      </c>
      <c r="N8" s="38">
        <v>2</v>
      </c>
      <c r="O8" s="78">
        <f t="shared" si="3"/>
        <v>3</v>
      </c>
      <c r="P8" s="21"/>
    </row>
    <row r="9" spans="1:16" x14ac:dyDescent="0.2">
      <c r="A9" s="42" t="s">
        <v>394</v>
      </c>
      <c r="B9" s="50">
        <v>6</v>
      </c>
      <c r="C9" s="50">
        <v>4</v>
      </c>
      <c r="D9" s="37">
        <v>7</v>
      </c>
      <c r="E9" s="37">
        <v>3</v>
      </c>
      <c r="F9" s="37">
        <f t="shared" si="0"/>
        <v>1</v>
      </c>
      <c r="G9" s="38">
        <v>5</v>
      </c>
      <c r="H9" s="38">
        <v>2</v>
      </c>
      <c r="I9" s="78">
        <f t="shared" si="1"/>
        <v>2</v>
      </c>
      <c r="J9" s="37">
        <v>5</v>
      </c>
      <c r="K9" s="37">
        <v>2</v>
      </c>
      <c r="L9" s="37">
        <f t="shared" si="2"/>
        <v>3</v>
      </c>
      <c r="M9" s="38">
        <v>7</v>
      </c>
      <c r="N9" s="38">
        <v>1</v>
      </c>
      <c r="O9" s="78">
        <f t="shared" si="3"/>
        <v>1</v>
      </c>
      <c r="P9" s="21"/>
    </row>
    <row r="10" spans="1:16" x14ac:dyDescent="0.2">
      <c r="A10" s="42" t="s">
        <v>395</v>
      </c>
      <c r="B10" s="50">
        <v>16</v>
      </c>
      <c r="C10" s="50">
        <v>4</v>
      </c>
      <c r="D10" s="37">
        <v>5</v>
      </c>
      <c r="E10" s="37">
        <v>2</v>
      </c>
      <c r="F10" s="37">
        <f t="shared" si="0"/>
        <v>2</v>
      </c>
      <c r="G10" s="38">
        <v>5</v>
      </c>
      <c r="H10" s="38">
        <v>2</v>
      </c>
      <c r="I10" s="78">
        <f t="shared" si="1"/>
        <v>1</v>
      </c>
      <c r="J10" s="37">
        <v>10</v>
      </c>
      <c r="K10" s="37">
        <v>2</v>
      </c>
      <c r="L10" s="37">
        <f t="shared" si="2"/>
        <v>0</v>
      </c>
      <c r="M10" s="38">
        <v>6</v>
      </c>
      <c r="N10" s="38">
        <v>1</v>
      </c>
      <c r="O10" s="78">
        <f t="shared" si="3"/>
        <v>1</v>
      </c>
      <c r="P10" s="21"/>
    </row>
    <row r="11" spans="1:16" x14ac:dyDescent="0.2">
      <c r="A11" s="42" t="s">
        <v>396</v>
      </c>
      <c r="B11" s="50">
        <v>14</v>
      </c>
      <c r="C11" s="50">
        <v>3</v>
      </c>
      <c r="D11" s="37">
        <v>6</v>
      </c>
      <c r="E11" s="37">
        <v>2</v>
      </c>
      <c r="F11" s="37">
        <f t="shared" si="0"/>
        <v>0</v>
      </c>
      <c r="G11" s="38">
        <v>4</v>
      </c>
      <c r="H11" s="38">
        <v>2</v>
      </c>
      <c r="I11" s="78">
        <f t="shared" si="1"/>
        <v>1</v>
      </c>
      <c r="J11" s="37">
        <v>5</v>
      </c>
      <c r="K11" s="37">
        <v>2</v>
      </c>
      <c r="L11" s="37">
        <f t="shared" si="2"/>
        <v>1</v>
      </c>
      <c r="M11" s="38">
        <v>5</v>
      </c>
      <c r="N11" s="38">
        <v>2</v>
      </c>
      <c r="O11" s="78">
        <f t="shared" si="3"/>
        <v>1</v>
      </c>
      <c r="P11" s="21"/>
    </row>
    <row r="12" spans="1:16" x14ac:dyDescent="0.2">
      <c r="A12" s="42" t="s">
        <v>397</v>
      </c>
      <c r="B12" s="50">
        <v>2</v>
      </c>
      <c r="C12" s="50">
        <v>4</v>
      </c>
      <c r="D12" s="37">
        <v>8</v>
      </c>
      <c r="E12" s="37">
        <v>2</v>
      </c>
      <c r="F12" s="37">
        <f t="shared" si="0"/>
        <v>0</v>
      </c>
      <c r="G12" s="38">
        <v>5</v>
      </c>
      <c r="H12" s="38">
        <v>2</v>
      </c>
      <c r="I12" s="78">
        <f t="shared" si="1"/>
        <v>2</v>
      </c>
      <c r="J12" s="37">
        <v>7</v>
      </c>
      <c r="K12" s="37">
        <v>2</v>
      </c>
      <c r="L12" s="37">
        <f t="shared" si="2"/>
        <v>1</v>
      </c>
      <c r="M12" s="38">
        <v>7</v>
      </c>
      <c r="N12" s="38">
        <v>1</v>
      </c>
      <c r="O12" s="78">
        <f t="shared" si="3"/>
        <v>1</v>
      </c>
      <c r="P12" s="21" t="s">
        <v>340</v>
      </c>
    </row>
    <row r="13" spans="1:16" ht="13.5" thickBot="1" x14ac:dyDescent="0.25">
      <c r="A13" s="52" t="s">
        <v>398</v>
      </c>
      <c r="B13" s="53">
        <v>4</v>
      </c>
      <c r="C13" s="53">
        <v>5</v>
      </c>
      <c r="D13" s="37">
        <v>7</v>
      </c>
      <c r="E13" s="54">
        <v>2</v>
      </c>
      <c r="F13" s="37">
        <f t="shared" si="0"/>
        <v>2</v>
      </c>
      <c r="G13" s="38">
        <v>6</v>
      </c>
      <c r="H13" s="55">
        <v>2</v>
      </c>
      <c r="I13" s="77">
        <f t="shared" si="1"/>
        <v>2</v>
      </c>
      <c r="J13" s="37">
        <v>8</v>
      </c>
      <c r="K13" s="54">
        <v>2</v>
      </c>
      <c r="L13" s="37">
        <f t="shared" si="2"/>
        <v>1</v>
      </c>
      <c r="M13" s="38">
        <v>8</v>
      </c>
      <c r="N13" s="55">
        <v>2</v>
      </c>
      <c r="O13" s="77">
        <f t="shared" si="3"/>
        <v>1</v>
      </c>
      <c r="P13" s="21"/>
    </row>
    <row r="14" spans="1:16" ht="13.5" thickBot="1" x14ac:dyDescent="0.25">
      <c r="A14" s="61" t="s">
        <v>412</v>
      </c>
      <c r="B14" s="62"/>
      <c r="C14" s="74">
        <f t="shared" ref="C14:O14" si="4">SUM(C5:C13)</f>
        <v>36</v>
      </c>
      <c r="D14" s="63">
        <f>SUM(D5:D13)</f>
        <v>53</v>
      </c>
      <c r="E14" s="63">
        <f>SUM(E5:E13)</f>
        <v>19</v>
      </c>
      <c r="F14" s="88">
        <f>SUM(F5:F13)</f>
        <v>13</v>
      </c>
      <c r="G14" s="64">
        <f t="shared" si="4"/>
        <v>42</v>
      </c>
      <c r="H14" s="64">
        <f t="shared" si="4"/>
        <v>16</v>
      </c>
      <c r="I14" s="89">
        <f t="shared" si="4"/>
        <v>16</v>
      </c>
      <c r="J14" s="63">
        <f t="shared" si="4"/>
        <v>57</v>
      </c>
      <c r="K14" s="63">
        <f t="shared" si="4"/>
        <v>16</v>
      </c>
      <c r="L14" s="88">
        <f t="shared" si="4"/>
        <v>14</v>
      </c>
      <c r="M14" s="64">
        <f t="shared" si="4"/>
        <v>57</v>
      </c>
      <c r="N14" s="64">
        <f t="shared" si="4"/>
        <v>14</v>
      </c>
      <c r="O14" s="89">
        <f t="shared" si="4"/>
        <v>11</v>
      </c>
      <c r="P14" s="21"/>
    </row>
    <row r="15" spans="1:16" x14ac:dyDescent="0.2">
      <c r="A15" s="57" t="s">
        <v>399</v>
      </c>
      <c r="B15" s="58">
        <v>11</v>
      </c>
      <c r="C15" s="58">
        <v>4</v>
      </c>
      <c r="D15" s="37">
        <v>5</v>
      </c>
      <c r="E15" s="39">
        <v>2</v>
      </c>
      <c r="F15" s="37">
        <f t="shared" ref="F15:F23" si="5">IF(($C15+INT(D$3/18)+IF(((D$3-INT(D$3/18)*18)-$B15)&gt;=0,1,0)-D15+2)&lt;0, 0, $C15+INT(D$3/18)+IF(((D$3-INT(D$3/18)*18)-$B15)&gt;=0,1,0)-D15+2)</f>
        <v>2</v>
      </c>
      <c r="G15" s="38">
        <v>5</v>
      </c>
      <c r="H15" s="59">
        <v>1</v>
      </c>
      <c r="I15" s="82">
        <f t="shared" ref="I15:I23" si="6">IF(($C15+INT(G$3/18)+IF(((G$3-INT(G$3/18)*18)-$B15)&gt;=0,1,0)-G15+2)&lt;0, 0, $C15+INT(G$3/18)+IF(((G$3-INT(G$3/18)*18)-$B15)&gt;=0,1,0)-G15+2)</f>
        <v>1</v>
      </c>
      <c r="J15" s="37">
        <v>4</v>
      </c>
      <c r="K15" s="39">
        <v>2</v>
      </c>
      <c r="L15" s="37">
        <f t="shared" ref="L15:L23" si="7">IF(($C15+INT(J$3/18)+IF(((J$3-INT(J$3/18)*18)-$B15)&gt;=0,1,0)-J15+2)&lt;0, 0, $C15+INT(J$3/18)+IF(((J$3-INT(J$3/18)*18)-$B15)&gt;=0,1,0)-J15+2)</f>
        <v>3</v>
      </c>
      <c r="M15" s="38">
        <v>5</v>
      </c>
      <c r="N15" s="59">
        <v>1</v>
      </c>
      <c r="O15" s="82">
        <f t="shared" ref="O15:O23" si="8">IF(($C15+INT(M$3/18)+IF(((M$3-INT(M$3/18)*18)-$B15)&gt;=0,1,0)-M15+2)&lt;0, 0, $C15+INT(M$3/18)+IF(((M$3-INT(M$3/18)*18)-$B15)&gt;=0,1,0)-M15+2)</f>
        <v>3</v>
      </c>
      <c r="P15" s="21"/>
    </row>
    <row r="16" spans="1:16" x14ac:dyDescent="0.2">
      <c r="A16" s="42" t="s">
        <v>400</v>
      </c>
      <c r="B16" s="50">
        <v>15</v>
      </c>
      <c r="C16" s="50">
        <v>3</v>
      </c>
      <c r="D16" s="37">
        <v>5</v>
      </c>
      <c r="E16" s="37">
        <v>2</v>
      </c>
      <c r="F16" s="37">
        <f t="shared" si="5"/>
        <v>1</v>
      </c>
      <c r="G16" s="38">
        <v>3</v>
      </c>
      <c r="H16" s="38">
        <v>1</v>
      </c>
      <c r="I16" s="78">
        <f t="shared" si="6"/>
        <v>2</v>
      </c>
      <c r="J16" s="37">
        <v>4</v>
      </c>
      <c r="K16" s="37">
        <v>2</v>
      </c>
      <c r="L16" s="37">
        <f t="shared" si="7"/>
        <v>2</v>
      </c>
      <c r="M16" s="38">
        <v>3</v>
      </c>
      <c r="N16" s="38">
        <v>2</v>
      </c>
      <c r="O16" s="78">
        <f t="shared" si="8"/>
        <v>3</v>
      </c>
      <c r="P16" s="21"/>
    </row>
    <row r="17" spans="1:16" x14ac:dyDescent="0.2">
      <c r="A17" s="42" t="s">
        <v>401</v>
      </c>
      <c r="B17" s="50">
        <v>1</v>
      </c>
      <c r="C17" s="50">
        <v>4</v>
      </c>
      <c r="D17" s="37">
        <v>6</v>
      </c>
      <c r="E17" s="37">
        <v>2</v>
      </c>
      <c r="F17" s="37">
        <f t="shared" si="5"/>
        <v>2</v>
      </c>
      <c r="G17" s="38">
        <v>5</v>
      </c>
      <c r="H17" s="38">
        <v>2</v>
      </c>
      <c r="I17" s="78">
        <f t="shared" si="6"/>
        <v>2</v>
      </c>
      <c r="J17" s="37">
        <v>6</v>
      </c>
      <c r="K17" s="37">
        <v>2</v>
      </c>
      <c r="L17" s="37">
        <f t="shared" si="7"/>
        <v>2</v>
      </c>
      <c r="M17" s="38">
        <v>6</v>
      </c>
      <c r="N17" s="38">
        <v>2</v>
      </c>
      <c r="O17" s="78">
        <f t="shared" si="8"/>
        <v>2</v>
      </c>
      <c r="P17" s="21"/>
    </row>
    <row r="18" spans="1:16" x14ac:dyDescent="0.2">
      <c r="A18" s="42" t="s">
        <v>402</v>
      </c>
      <c r="B18" s="50">
        <v>17</v>
      </c>
      <c r="C18" s="50">
        <v>3</v>
      </c>
      <c r="D18" s="37">
        <v>4</v>
      </c>
      <c r="E18" s="37">
        <v>2</v>
      </c>
      <c r="F18" s="37">
        <f t="shared" si="5"/>
        <v>2</v>
      </c>
      <c r="G18" s="38">
        <v>3</v>
      </c>
      <c r="H18" s="38">
        <v>2</v>
      </c>
      <c r="I18" s="78">
        <f t="shared" si="6"/>
        <v>2</v>
      </c>
      <c r="J18" s="37">
        <v>4</v>
      </c>
      <c r="K18" s="37">
        <v>2</v>
      </c>
      <c r="L18" s="37">
        <f t="shared" si="7"/>
        <v>2</v>
      </c>
      <c r="M18" s="38">
        <v>4</v>
      </c>
      <c r="N18" s="38">
        <v>2</v>
      </c>
      <c r="O18" s="78">
        <f t="shared" si="8"/>
        <v>2</v>
      </c>
      <c r="P18" s="21"/>
    </row>
    <row r="19" spans="1:16" x14ac:dyDescent="0.2">
      <c r="A19" s="42" t="s">
        <v>403</v>
      </c>
      <c r="B19" s="50">
        <v>3</v>
      </c>
      <c r="C19" s="50">
        <v>5</v>
      </c>
      <c r="D19" s="37">
        <v>7</v>
      </c>
      <c r="E19" s="37">
        <v>2</v>
      </c>
      <c r="F19" s="37">
        <f t="shared" si="5"/>
        <v>2</v>
      </c>
      <c r="G19" s="38">
        <v>6</v>
      </c>
      <c r="H19" s="38">
        <v>2</v>
      </c>
      <c r="I19" s="78">
        <f t="shared" si="6"/>
        <v>2</v>
      </c>
      <c r="J19" s="37">
        <v>7</v>
      </c>
      <c r="K19" s="37">
        <v>2</v>
      </c>
      <c r="L19" s="37">
        <f t="shared" si="7"/>
        <v>2</v>
      </c>
      <c r="M19" s="38">
        <v>7</v>
      </c>
      <c r="N19" s="38">
        <v>2</v>
      </c>
      <c r="O19" s="78">
        <f t="shared" si="8"/>
        <v>2</v>
      </c>
      <c r="P19" s="21"/>
    </row>
    <row r="20" spans="1:16" x14ac:dyDescent="0.2">
      <c r="A20" s="42" t="s">
        <v>404</v>
      </c>
      <c r="B20" s="50">
        <v>13</v>
      </c>
      <c r="C20" s="50">
        <v>3</v>
      </c>
      <c r="D20" s="37">
        <v>4</v>
      </c>
      <c r="E20" s="37">
        <v>2</v>
      </c>
      <c r="F20" s="37">
        <f t="shared" si="5"/>
        <v>2</v>
      </c>
      <c r="G20" s="38">
        <v>4</v>
      </c>
      <c r="H20" s="38">
        <v>2</v>
      </c>
      <c r="I20" s="78">
        <f t="shared" si="6"/>
        <v>1</v>
      </c>
      <c r="J20" s="37">
        <v>3</v>
      </c>
      <c r="K20" s="37">
        <v>1</v>
      </c>
      <c r="L20" s="37">
        <f t="shared" si="7"/>
        <v>3</v>
      </c>
      <c r="M20" s="38">
        <v>10</v>
      </c>
      <c r="N20" s="38">
        <v>2</v>
      </c>
      <c r="O20" s="78">
        <f t="shared" si="8"/>
        <v>0</v>
      </c>
      <c r="P20" s="21"/>
    </row>
    <row r="21" spans="1:16" x14ac:dyDescent="0.2">
      <c r="A21" s="42" t="s">
        <v>405</v>
      </c>
      <c r="B21" s="50">
        <v>7</v>
      </c>
      <c r="C21" s="50">
        <v>5</v>
      </c>
      <c r="D21" s="37">
        <v>6</v>
      </c>
      <c r="E21" s="37">
        <v>2</v>
      </c>
      <c r="F21" s="37">
        <f t="shared" si="5"/>
        <v>2</v>
      </c>
      <c r="G21" s="38">
        <v>6</v>
      </c>
      <c r="H21" s="38">
        <v>2</v>
      </c>
      <c r="I21" s="78">
        <f t="shared" si="6"/>
        <v>2</v>
      </c>
      <c r="J21" s="37">
        <v>10</v>
      </c>
      <c r="K21" s="37">
        <v>2</v>
      </c>
      <c r="L21" s="37">
        <f t="shared" si="7"/>
        <v>0</v>
      </c>
      <c r="M21" s="38">
        <v>7</v>
      </c>
      <c r="N21" s="38">
        <v>2</v>
      </c>
      <c r="O21" s="78">
        <f t="shared" si="8"/>
        <v>2</v>
      </c>
      <c r="P21" s="21"/>
    </row>
    <row r="22" spans="1:16" x14ac:dyDescent="0.2">
      <c r="A22" s="42" t="s">
        <v>406</v>
      </c>
      <c r="B22" s="50">
        <v>5</v>
      </c>
      <c r="C22" s="50">
        <v>4</v>
      </c>
      <c r="D22" s="37">
        <v>6</v>
      </c>
      <c r="E22" s="37">
        <v>2</v>
      </c>
      <c r="F22" s="37">
        <f t="shared" si="5"/>
        <v>2</v>
      </c>
      <c r="G22" s="38">
        <v>5</v>
      </c>
      <c r="H22" s="38">
        <v>2</v>
      </c>
      <c r="I22" s="78">
        <f t="shared" si="6"/>
        <v>2</v>
      </c>
      <c r="J22" s="37">
        <v>7</v>
      </c>
      <c r="K22" s="37">
        <v>2</v>
      </c>
      <c r="L22" s="37">
        <f t="shared" si="7"/>
        <v>1</v>
      </c>
      <c r="M22" s="38">
        <v>10</v>
      </c>
      <c r="N22" s="38">
        <v>2</v>
      </c>
      <c r="O22" s="78">
        <f t="shared" si="8"/>
        <v>0</v>
      </c>
      <c r="P22" s="21" t="s">
        <v>472</v>
      </c>
    </row>
    <row r="23" spans="1:16" ht="13.5" thickBot="1" x14ac:dyDescent="0.25">
      <c r="A23" s="45" t="s">
        <v>407</v>
      </c>
      <c r="B23" s="51">
        <v>9</v>
      </c>
      <c r="C23" s="51">
        <v>5</v>
      </c>
      <c r="D23" s="37">
        <v>8</v>
      </c>
      <c r="E23" s="46">
        <v>3</v>
      </c>
      <c r="F23" s="37">
        <f t="shared" si="5"/>
        <v>0</v>
      </c>
      <c r="G23" s="38">
        <v>6</v>
      </c>
      <c r="H23" s="47">
        <v>2</v>
      </c>
      <c r="I23" s="84">
        <f t="shared" si="6"/>
        <v>1</v>
      </c>
      <c r="J23" s="37">
        <v>10</v>
      </c>
      <c r="K23" s="46">
        <v>2</v>
      </c>
      <c r="L23" s="37">
        <f t="shared" si="7"/>
        <v>0</v>
      </c>
      <c r="M23" s="38">
        <v>8</v>
      </c>
      <c r="N23" s="47">
        <v>2</v>
      </c>
      <c r="O23" s="84">
        <f t="shared" si="8"/>
        <v>1</v>
      </c>
      <c r="P23" s="21"/>
    </row>
    <row r="24" spans="1:16" ht="13.5" thickBot="1" x14ac:dyDescent="0.25">
      <c r="A24" s="66" t="s">
        <v>413</v>
      </c>
      <c r="B24" s="63"/>
      <c r="C24" s="63">
        <f t="shared" ref="C24:O24" si="9">SUM(C15:C23)</f>
        <v>36</v>
      </c>
      <c r="D24" s="63">
        <f>SUM(D15:D23)</f>
        <v>51</v>
      </c>
      <c r="E24" s="63">
        <f>SUM(E15:E23)</f>
        <v>19</v>
      </c>
      <c r="F24" s="63">
        <f>SUM(F15:F23)</f>
        <v>15</v>
      </c>
      <c r="G24" s="64">
        <f t="shared" si="9"/>
        <v>43</v>
      </c>
      <c r="H24" s="64">
        <f t="shared" si="9"/>
        <v>16</v>
      </c>
      <c r="I24" s="64">
        <f t="shared" si="9"/>
        <v>15</v>
      </c>
      <c r="J24" s="63">
        <f t="shared" si="9"/>
        <v>55</v>
      </c>
      <c r="K24" s="63">
        <f t="shared" si="9"/>
        <v>17</v>
      </c>
      <c r="L24" s="63">
        <f t="shared" si="9"/>
        <v>15</v>
      </c>
      <c r="M24" s="64">
        <f t="shared" si="9"/>
        <v>60</v>
      </c>
      <c r="N24" s="64">
        <f t="shared" si="9"/>
        <v>17</v>
      </c>
      <c r="O24" s="64">
        <f t="shared" si="9"/>
        <v>15</v>
      </c>
    </row>
    <row r="25" spans="1:16" ht="13.5" thickBot="1" x14ac:dyDescent="0.25">
      <c r="A25" s="70" t="s">
        <v>414</v>
      </c>
      <c r="B25" s="71"/>
      <c r="C25" s="71">
        <f t="shared" ref="C25:O25" si="10">C24+C14</f>
        <v>72</v>
      </c>
      <c r="D25" s="71">
        <f>D24+D14</f>
        <v>104</v>
      </c>
      <c r="E25" s="71">
        <f>E24+E14</f>
        <v>38</v>
      </c>
      <c r="F25" s="71">
        <f>F24+F14</f>
        <v>28</v>
      </c>
      <c r="G25" s="72">
        <f t="shared" si="10"/>
        <v>85</v>
      </c>
      <c r="H25" s="72">
        <f t="shared" si="10"/>
        <v>32</v>
      </c>
      <c r="I25" s="72">
        <f t="shared" si="10"/>
        <v>31</v>
      </c>
      <c r="J25" s="71">
        <f t="shared" si="10"/>
        <v>112</v>
      </c>
      <c r="K25" s="71">
        <f t="shared" si="10"/>
        <v>33</v>
      </c>
      <c r="L25" s="71">
        <f t="shared" si="10"/>
        <v>29</v>
      </c>
      <c r="M25" s="72">
        <f t="shared" si="10"/>
        <v>117</v>
      </c>
      <c r="N25" s="72">
        <f t="shared" si="10"/>
        <v>31</v>
      </c>
      <c r="O25" s="72">
        <f t="shared" si="10"/>
        <v>26</v>
      </c>
    </row>
    <row r="26" spans="1:16" ht="13.5" thickBot="1" x14ac:dyDescent="0.25">
      <c r="A26" s="30"/>
      <c r="B26" s="30"/>
      <c r="C26" s="30"/>
      <c r="D26" s="107"/>
      <c r="E26" s="107"/>
      <c r="F26" s="107"/>
      <c r="G26" s="30"/>
      <c r="H26" s="30"/>
      <c r="I26" s="30"/>
      <c r="J26" s="30"/>
      <c r="K26" s="30"/>
      <c r="L26" s="30"/>
      <c r="M26" s="30"/>
      <c r="N26" s="30"/>
      <c r="O26" s="30"/>
    </row>
    <row r="27" spans="1:16" x14ac:dyDescent="0.2">
      <c r="A27" s="162" t="s">
        <v>824</v>
      </c>
      <c r="B27" s="163"/>
      <c r="C27" s="163"/>
      <c r="D27" s="474" t="s">
        <v>340</v>
      </c>
      <c r="E27" s="475"/>
      <c r="F27" s="476"/>
      <c r="G27" s="477" t="s">
        <v>469</v>
      </c>
      <c r="H27" s="478"/>
      <c r="I27" s="479"/>
      <c r="J27" s="474" t="s">
        <v>352</v>
      </c>
      <c r="K27" s="475"/>
      <c r="L27" s="476"/>
      <c r="M27" s="477" t="s">
        <v>472</v>
      </c>
      <c r="N27" s="478"/>
      <c r="O27" s="479"/>
    </row>
    <row r="28" spans="1:16" x14ac:dyDescent="0.2">
      <c r="A28" s="37"/>
      <c r="B28" s="37"/>
      <c r="C28" s="37"/>
      <c r="D28" s="35" t="s">
        <v>409</v>
      </c>
      <c r="E28" s="35" t="s">
        <v>410</v>
      </c>
      <c r="F28" s="35" t="s">
        <v>363</v>
      </c>
      <c r="G28" s="36" t="s">
        <v>409</v>
      </c>
      <c r="H28" s="36" t="s">
        <v>410</v>
      </c>
      <c r="I28" s="36" t="s">
        <v>363</v>
      </c>
      <c r="J28" s="35" t="s">
        <v>409</v>
      </c>
      <c r="K28" s="35" t="s">
        <v>410</v>
      </c>
      <c r="L28" s="35" t="s">
        <v>363</v>
      </c>
      <c r="M28" s="36" t="s">
        <v>409</v>
      </c>
      <c r="N28" s="36" t="s">
        <v>410</v>
      </c>
      <c r="O28" s="36" t="s">
        <v>363</v>
      </c>
    </row>
    <row r="29" spans="1:16" x14ac:dyDescent="0.2">
      <c r="A29" s="37" t="s">
        <v>409</v>
      </c>
      <c r="B29" s="37"/>
      <c r="C29" s="37">
        <v>18</v>
      </c>
      <c r="D29" s="37">
        <v>104</v>
      </c>
      <c r="E29" s="37">
        <v>38</v>
      </c>
      <c r="F29" s="37">
        <v>28</v>
      </c>
      <c r="G29" s="38">
        <v>85</v>
      </c>
      <c r="H29" s="38">
        <v>32</v>
      </c>
      <c r="I29" s="38">
        <v>31</v>
      </c>
      <c r="J29" s="37">
        <v>112</v>
      </c>
      <c r="K29" s="37">
        <v>33</v>
      </c>
      <c r="L29" s="37">
        <v>29</v>
      </c>
      <c r="M29" s="38">
        <v>117</v>
      </c>
      <c r="N29" s="38">
        <v>31</v>
      </c>
      <c r="O29" s="38">
        <v>26</v>
      </c>
    </row>
    <row r="30" spans="1:16" ht="13.5" thickBot="1" x14ac:dyDescent="0.25">
      <c r="A30" s="139" t="s">
        <v>562</v>
      </c>
      <c r="B30" s="139"/>
      <c r="C30" s="139">
        <f t="shared" ref="C30:M30" si="11">SUM(C29:C29)</f>
        <v>18</v>
      </c>
      <c r="D30" s="139">
        <f t="shared" si="11"/>
        <v>104</v>
      </c>
      <c r="E30" s="139">
        <f t="shared" si="11"/>
        <v>38</v>
      </c>
      <c r="F30" s="139">
        <f t="shared" si="11"/>
        <v>28</v>
      </c>
      <c r="G30" s="188">
        <f t="shared" si="11"/>
        <v>85</v>
      </c>
      <c r="H30" s="188">
        <f t="shared" si="11"/>
        <v>32</v>
      </c>
      <c r="I30" s="188">
        <f t="shared" si="11"/>
        <v>31</v>
      </c>
      <c r="J30" s="139">
        <f t="shared" si="11"/>
        <v>112</v>
      </c>
      <c r="K30" s="139">
        <f t="shared" si="11"/>
        <v>33</v>
      </c>
      <c r="L30" s="139">
        <f t="shared" si="11"/>
        <v>29</v>
      </c>
      <c r="M30" s="188">
        <f t="shared" si="11"/>
        <v>117</v>
      </c>
      <c r="N30" s="188">
        <v>72</v>
      </c>
      <c r="O30" s="188">
        <f>SUM(O29:O29)</f>
        <v>26</v>
      </c>
    </row>
    <row r="31" spans="1:16" x14ac:dyDescent="0.2">
      <c r="A31" s="67" t="s">
        <v>350</v>
      </c>
      <c r="B31" s="39"/>
      <c r="C31" s="39"/>
      <c r="D31" s="486">
        <v>3</v>
      </c>
      <c r="E31" s="487"/>
      <c r="F31" s="488"/>
      <c r="G31" s="489">
        <v>1</v>
      </c>
      <c r="H31" s="490"/>
      <c r="I31" s="491"/>
      <c r="J31" s="486">
        <v>2</v>
      </c>
      <c r="K31" s="487"/>
      <c r="L31" s="488"/>
      <c r="M31" s="489">
        <v>4</v>
      </c>
      <c r="N31" s="490"/>
      <c r="O31" s="491"/>
    </row>
    <row r="32" spans="1:16" ht="13.5" thickBot="1" x14ac:dyDescent="0.25">
      <c r="A32" s="49" t="s">
        <v>415</v>
      </c>
      <c r="B32" s="46"/>
      <c r="C32" s="46"/>
      <c r="D32" s="492">
        <v>4</v>
      </c>
      <c r="E32" s="493"/>
      <c r="F32" s="494"/>
      <c r="G32" s="495">
        <v>11</v>
      </c>
      <c r="H32" s="496"/>
      <c r="I32" s="497"/>
      <c r="J32" s="492">
        <v>7</v>
      </c>
      <c r="K32" s="493"/>
      <c r="L32" s="494"/>
      <c r="M32" s="495">
        <v>2</v>
      </c>
      <c r="N32" s="496"/>
      <c r="O32" s="497"/>
    </row>
    <row r="33" spans="1:15" x14ac:dyDescent="0.2">
      <c r="A33" s="30"/>
      <c r="B33" s="30"/>
      <c r="C33" s="30"/>
      <c r="D33" s="107"/>
      <c r="E33" s="107"/>
      <c r="F33" s="107"/>
      <c r="G33" s="30"/>
      <c r="H33" s="30"/>
      <c r="I33" s="30"/>
      <c r="J33" s="30"/>
      <c r="K33" s="30"/>
      <c r="L33" s="30"/>
      <c r="M33" s="30"/>
      <c r="N33" s="30"/>
      <c r="O33" s="30"/>
    </row>
    <row r="34" spans="1:15" x14ac:dyDescent="0.2">
      <c r="A34" s="30"/>
      <c r="B34" s="30"/>
      <c r="C34" s="30"/>
      <c r="D34" s="107"/>
      <c r="E34" s="107"/>
      <c r="F34" s="107"/>
      <c r="G34" s="30"/>
      <c r="H34" s="30"/>
      <c r="I34" s="30"/>
      <c r="J34" s="30"/>
      <c r="K34" s="30"/>
      <c r="L34" s="30"/>
      <c r="M34" s="30"/>
      <c r="N34" s="30"/>
      <c r="O34" s="30"/>
    </row>
    <row r="35" spans="1:15" x14ac:dyDescent="0.2">
      <c r="A35" s="92"/>
      <c r="B35" s="30" t="s">
        <v>450</v>
      </c>
      <c r="C35" s="30"/>
      <c r="D35" s="30"/>
      <c r="E35" s="30"/>
      <c r="F35" s="30"/>
      <c r="G35" s="30"/>
      <c r="H35" s="30"/>
      <c r="I35" s="30"/>
      <c r="J35" s="30"/>
      <c r="K35" s="30"/>
      <c r="L35" s="30"/>
      <c r="M35" s="30"/>
      <c r="N35" s="30"/>
      <c r="O35" s="30"/>
    </row>
    <row r="36" spans="1:15" x14ac:dyDescent="0.2">
      <c r="A36" s="97"/>
      <c r="B36" s="30" t="s">
        <v>603</v>
      </c>
      <c r="C36" s="30"/>
      <c r="D36" s="30"/>
      <c r="E36" s="30"/>
      <c r="F36" s="30"/>
      <c r="G36" s="30"/>
      <c r="H36" s="30"/>
      <c r="I36" s="30"/>
      <c r="J36" s="30"/>
      <c r="K36" s="30"/>
      <c r="L36" s="30"/>
      <c r="M36" s="30"/>
      <c r="N36" s="30"/>
      <c r="O36" s="30"/>
    </row>
    <row r="38" spans="1:15" x14ac:dyDescent="0.2">
      <c r="A38" t="s">
        <v>826</v>
      </c>
    </row>
  </sheetData>
  <mergeCells count="20">
    <mergeCell ref="D27:F27"/>
    <mergeCell ref="G27:I27"/>
    <mergeCell ref="J27:L27"/>
    <mergeCell ref="M27:O27"/>
    <mergeCell ref="D2:F2"/>
    <mergeCell ref="G2:I2"/>
    <mergeCell ref="J2:L2"/>
    <mergeCell ref="M2:O2"/>
    <mergeCell ref="D32:F32"/>
    <mergeCell ref="G32:I32"/>
    <mergeCell ref="J32:L32"/>
    <mergeCell ref="M32:O32"/>
    <mergeCell ref="D3:F3"/>
    <mergeCell ref="G3:I3"/>
    <mergeCell ref="J3:L3"/>
    <mergeCell ref="M3:O3"/>
    <mergeCell ref="D31:F31"/>
    <mergeCell ref="G31:I31"/>
    <mergeCell ref="J31:L31"/>
    <mergeCell ref="M31:O31"/>
  </mergeCells>
  <phoneticPr fontId="21" type="noConversion"/>
  <conditionalFormatting sqref="G5:G13 G15:G23 M5:M13 M15:M23 J5:J13 J15:J23 D5:D13 D15:D23">
    <cfRule type="cellIs" dxfId="81" priority="1" stopIfTrue="1" operator="equal">
      <formula>$C5</formula>
    </cfRule>
    <cfRule type="cellIs" dxfId="80"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P39"/>
  <sheetViews>
    <sheetView workbookViewId="0">
      <selection activeCell="M14" sqref="M14"/>
    </sheetView>
  </sheetViews>
  <sheetFormatPr defaultColWidth="8.85546875" defaultRowHeight="12.75" x14ac:dyDescent="0.2"/>
  <cols>
    <col min="16" max="16" width="14.85546875" customWidth="1"/>
  </cols>
  <sheetData>
    <row r="1" spans="1:16" ht="13.5" thickBot="1" x14ac:dyDescent="0.25">
      <c r="A1" s="31"/>
      <c r="B1" s="32"/>
      <c r="C1" s="32"/>
      <c r="D1" s="32" t="s">
        <v>823</v>
      </c>
      <c r="E1" s="32"/>
      <c r="F1" s="32"/>
      <c r="G1" s="32"/>
      <c r="H1" s="32"/>
      <c r="I1" s="32"/>
      <c r="J1" s="32"/>
      <c r="K1" s="32"/>
      <c r="L1" s="32"/>
      <c r="M1" s="32"/>
      <c r="N1" s="32"/>
      <c r="O1" s="32"/>
      <c r="P1" s="68" t="s">
        <v>416</v>
      </c>
    </row>
    <row r="2" spans="1:16" x14ac:dyDescent="0.2">
      <c r="A2" s="40"/>
      <c r="B2" s="41"/>
      <c r="C2" s="41"/>
      <c r="D2" s="474" t="s">
        <v>475</v>
      </c>
      <c r="E2" s="475"/>
      <c r="F2" s="476"/>
      <c r="G2" s="477" t="s">
        <v>469</v>
      </c>
      <c r="H2" s="478"/>
      <c r="I2" s="479"/>
      <c r="J2" s="474" t="s">
        <v>352</v>
      </c>
      <c r="K2" s="475"/>
      <c r="L2" s="476"/>
      <c r="M2" s="477" t="s">
        <v>340</v>
      </c>
      <c r="N2" s="478"/>
      <c r="O2" s="479"/>
      <c r="P2" s="21"/>
    </row>
    <row r="3" spans="1:16" x14ac:dyDescent="0.2">
      <c r="A3" s="57"/>
      <c r="B3" s="69"/>
      <c r="C3" s="69" t="s">
        <v>538</v>
      </c>
      <c r="D3" s="480">
        <v>18</v>
      </c>
      <c r="E3" s="481"/>
      <c r="F3" s="482"/>
      <c r="G3" s="483">
        <v>7</v>
      </c>
      <c r="H3" s="484"/>
      <c r="I3" s="485"/>
      <c r="J3" s="480">
        <v>25</v>
      </c>
      <c r="K3" s="481"/>
      <c r="L3" s="482"/>
      <c r="M3" s="483">
        <v>23</v>
      </c>
      <c r="N3" s="484"/>
      <c r="O3" s="485"/>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18</v>
      </c>
      <c r="C5" s="50">
        <v>4</v>
      </c>
      <c r="D5" s="37">
        <v>6</v>
      </c>
      <c r="E5" s="37">
        <v>2</v>
      </c>
      <c r="F5" s="37">
        <f t="shared" ref="F5:F13" si="0">IF(($C5+INT(D$3/18)+IF(((D$3-INT(D$3/18)*18)-$B5)&gt;=0,1,0)-D5+2)&lt;0, 0, $C5+INT(D$3/18)+IF(((D$3-INT(D$3/18)*18)-$B5)&gt;=0,1,0)-D5+2)</f>
        <v>1</v>
      </c>
      <c r="G5" s="38">
        <v>4</v>
      </c>
      <c r="H5" s="38">
        <v>2</v>
      </c>
      <c r="I5" s="78">
        <f t="shared" ref="I5:I13" si="1">IF(($C5+INT(G$3/18)+IF(((G$3-INT(G$3/18)*18)-$B5)&gt;=0,1,0)-G5+2)&lt;0, 0, $C5+INT(G$3/18)+IF(((G$3-INT(G$3/18)*18)-$B5)&gt;=0,1,0)-G5+2)</f>
        <v>2</v>
      </c>
      <c r="J5" s="37">
        <v>6</v>
      </c>
      <c r="K5" s="37">
        <v>3</v>
      </c>
      <c r="L5" s="37">
        <f t="shared" ref="L5:L13" si="2">IF(($C5+INT(J$3/18)+IF(((J$3-INT(J$3/18)*18)-$B5)&gt;=0,1,0)-J5+2)&lt;0, 0, $C5+INT(J$3/18)+IF(((J$3-INT(J$3/18)*18)-$B5)&gt;=0,1,0)-J5+2)</f>
        <v>1</v>
      </c>
      <c r="M5" s="38">
        <v>7</v>
      </c>
      <c r="N5" s="38">
        <v>2</v>
      </c>
      <c r="O5" s="78">
        <f t="shared" ref="O5:O13" si="3">IF(($C5+INT(M$3/18)+IF(((M$3-INT(M$3/18)*18)-$B5)&gt;=0,1,0)-M5+2)&lt;0, 0, $C5+INT(M$3/18)+IF(((M$3-INT(M$3/18)*18)-$B5)&gt;=0,1,0)-M5+2)</f>
        <v>0</v>
      </c>
      <c r="P5" s="21"/>
    </row>
    <row r="6" spans="1:16" x14ac:dyDescent="0.2">
      <c r="A6" s="42" t="s">
        <v>391</v>
      </c>
      <c r="B6" s="50">
        <v>6</v>
      </c>
      <c r="C6" s="50">
        <v>4</v>
      </c>
      <c r="D6" s="37">
        <v>6</v>
      </c>
      <c r="E6" s="37">
        <v>1</v>
      </c>
      <c r="F6" s="37">
        <f t="shared" si="0"/>
        <v>1</v>
      </c>
      <c r="G6" s="38">
        <v>4</v>
      </c>
      <c r="H6" s="38">
        <v>1</v>
      </c>
      <c r="I6" s="78">
        <f t="shared" si="1"/>
        <v>3</v>
      </c>
      <c r="J6" s="37">
        <v>6</v>
      </c>
      <c r="K6" s="37">
        <v>3</v>
      </c>
      <c r="L6" s="37">
        <f t="shared" si="2"/>
        <v>2</v>
      </c>
      <c r="M6" s="38">
        <v>10</v>
      </c>
      <c r="N6" s="38">
        <v>2</v>
      </c>
      <c r="O6" s="78">
        <f t="shared" si="3"/>
        <v>0</v>
      </c>
      <c r="P6" s="21"/>
    </row>
    <row r="7" spans="1:16" x14ac:dyDescent="0.2">
      <c r="A7" s="42" t="s">
        <v>392</v>
      </c>
      <c r="B7" s="50">
        <v>12</v>
      </c>
      <c r="C7" s="50">
        <v>3</v>
      </c>
      <c r="D7" s="37">
        <v>4</v>
      </c>
      <c r="E7" s="37">
        <v>2</v>
      </c>
      <c r="F7" s="37">
        <f t="shared" si="0"/>
        <v>2</v>
      </c>
      <c r="G7" s="38">
        <v>3</v>
      </c>
      <c r="H7" s="38">
        <v>2</v>
      </c>
      <c r="I7" s="78">
        <f t="shared" si="1"/>
        <v>2</v>
      </c>
      <c r="J7" s="37">
        <v>4</v>
      </c>
      <c r="K7" s="37">
        <v>1</v>
      </c>
      <c r="L7" s="37">
        <f t="shared" si="2"/>
        <v>2</v>
      </c>
      <c r="M7" s="38">
        <v>4</v>
      </c>
      <c r="N7" s="38">
        <v>1</v>
      </c>
      <c r="O7" s="78">
        <f t="shared" si="3"/>
        <v>2</v>
      </c>
    </row>
    <row r="8" spans="1:16" x14ac:dyDescent="0.2">
      <c r="A8" s="42" t="s">
        <v>393</v>
      </c>
      <c r="B8" s="50">
        <v>2</v>
      </c>
      <c r="C8" s="50">
        <v>4</v>
      </c>
      <c r="D8" s="37">
        <v>5</v>
      </c>
      <c r="E8" s="37">
        <v>2</v>
      </c>
      <c r="F8" s="37">
        <f t="shared" si="0"/>
        <v>2</v>
      </c>
      <c r="G8" s="38">
        <v>4</v>
      </c>
      <c r="H8" s="38">
        <v>2</v>
      </c>
      <c r="I8" s="78">
        <f t="shared" si="1"/>
        <v>3</v>
      </c>
      <c r="J8" s="37">
        <v>5</v>
      </c>
      <c r="K8" s="37">
        <v>2</v>
      </c>
      <c r="L8" s="37">
        <f t="shared" si="2"/>
        <v>3</v>
      </c>
      <c r="M8" s="38">
        <v>5</v>
      </c>
      <c r="N8" s="38">
        <v>2</v>
      </c>
      <c r="O8" s="78">
        <f t="shared" si="3"/>
        <v>3</v>
      </c>
      <c r="P8" s="21"/>
    </row>
    <row r="9" spans="1:16" x14ac:dyDescent="0.2">
      <c r="A9" s="42" t="s">
        <v>394</v>
      </c>
      <c r="B9" s="50">
        <v>8</v>
      </c>
      <c r="C9" s="50">
        <v>5</v>
      </c>
      <c r="D9" s="37">
        <v>5</v>
      </c>
      <c r="E9" s="37">
        <v>2</v>
      </c>
      <c r="F9" s="37">
        <f t="shared" si="0"/>
        <v>3</v>
      </c>
      <c r="G9" s="38">
        <v>8</v>
      </c>
      <c r="H9" s="38">
        <v>2</v>
      </c>
      <c r="I9" s="78">
        <f t="shared" si="1"/>
        <v>0</v>
      </c>
      <c r="J9" s="37">
        <v>8</v>
      </c>
      <c r="K9" s="37">
        <v>2</v>
      </c>
      <c r="L9" s="37">
        <f t="shared" si="2"/>
        <v>0</v>
      </c>
      <c r="M9" s="38">
        <v>7</v>
      </c>
      <c r="N9" s="38">
        <v>2</v>
      </c>
      <c r="O9" s="78">
        <f t="shared" si="3"/>
        <v>1</v>
      </c>
      <c r="P9" s="21"/>
    </row>
    <row r="10" spans="1:16" x14ac:dyDescent="0.2">
      <c r="A10" s="42" t="s">
        <v>395</v>
      </c>
      <c r="B10" s="50">
        <v>16</v>
      </c>
      <c r="C10" s="50">
        <v>3</v>
      </c>
      <c r="D10" s="37">
        <v>5</v>
      </c>
      <c r="E10" s="37">
        <v>2</v>
      </c>
      <c r="F10" s="37">
        <f t="shared" si="0"/>
        <v>1</v>
      </c>
      <c r="G10" s="38">
        <v>3</v>
      </c>
      <c r="H10" s="38">
        <v>2</v>
      </c>
      <c r="I10" s="78">
        <f t="shared" si="1"/>
        <v>2</v>
      </c>
      <c r="J10" s="37">
        <v>4</v>
      </c>
      <c r="K10" s="37">
        <v>1</v>
      </c>
      <c r="L10" s="37">
        <f t="shared" si="2"/>
        <v>2</v>
      </c>
      <c r="M10" s="38">
        <v>6</v>
      </c>
      <c r="N10" s="38">
        <v>2</v>
      </c>
      <c r="O10" s="78">
        <f t="shared" si="3"/>
        <v>0</v>
      </c>
      <c r="P10" s="21"/>
    </row>
    <row r="11" spans="1:16" x14ac:dyDescent="0.2">
      <c r="A11" s="42" t="s">
        <v>396</v>
      </c>
      <c r="B11" s="50">
        <v>4</v>
      </c>
      <c r="C11" s="50">
        <v>5</v>
      </c>
      <c r="D11" s="37">
        <v>9</v>
      </c>
      <c r="E11" s="37">
        <v>2</v>
      </c>
      <c r="F11" s="37">
        <f t="shared" si="0"/>
        <v>0</v>
      </c>
      <c r="G11" s="38">
        <v>7</v>
      </c>
      <c r="H11" s="38">
        <v>2</v>
      </c>
      <c r="I11" s="78">
        <f t="shared" si="1"/>
        <v>1</v>
      </c>
      <c r="J11" s="37">
        <v>10</v>
      </c>
      <c r="K11" s="37">
        <v>2</v>
      </c>
      <c r="L11" s="37">
        <f t="shared" si="2"/>
        <v>0</v>
      </c>
      <c r="M11" s="38">
        <v>8</v>
      </c>
      <c r="N11" s="38">
        <v>2</v>
      </c>
      <c r="O11" s="78">
        <f t="shared" si="3"/>
        <v>1</v>
      </c>
      <c r="P11" s="21"/>
    </row>
    <row r="12" spans="1:16" x14ac:dyDescent="0.2">
      <c r="A12" s="42" t="s">
        <v>397</v>
      </c>
      <c r="B12" s="50">
        <v>10</v>
      </c>
      <c r="C12" s="50">
        <v>4</v>
      </c>
      <c r="D12" s="37">
        <v>10</v>
      </c>
      <c r="E12" s="37">
        <v>2</v>
      </c>
      <c r="F12" s="37">
        <f t="shared" si="0"/>
        <v>0</v>
      </c>
      <c r="G12" s="38">
        <v>4</v>
      </c>
      <c r="H12" s="38">
        <v>2</v>
      </c>
      <c r="I12" s="78">
        <f t="shared" si="1"/>
        <v>2</v>
      </c>
      <c r="J12" s="37">
        <v>6</v>
      </c>
      <c r="K12" s="37">
        <v>2</v>
      </c>
      <c r="L12" s="37">
        <f t="shared" si="2"/>
        <v>1</v>
      </c>
      <c r="M12" s="38">
        <v>6</v>
      </c>
      <c r="N12" s="38">
        <v>3</v>
      </c>
      <c r="O12" s="78">
        <f t="shared" si="3"/>
        <v>1</v>
      </c>
      <c r="P12" s="21"/>
    </row>
    <row r="13" spans="1:16" ht="13.5" thickBot="1" x14ac:dyDescent="0.25">
      <c r="A13" s="52" t="s">
        <v>398</v>
      </c>
      <c r="B13" s="53">
        <v>14</v>
      </c>
      <c r="C13" s="53">
        <v>3</v>
      </c>
      <c r="D13" s="37">
        <v>3</v>
      </c>
      <c r="E13" s="54">
        <v>2</v>
      </c>
      <c r="F13" s="37">
        <f t="shared" si="0"/>
        <v>3</v>
      </c>
      <c r="G13" s="38">
        <v>3</v>
      </c>
      <c r="H13" s="55">
        <v>2</v>
      </c>
      <c r="I13" s="77">
        <f t="shared" si="1"/>
        <v>2</v>
      </c>
      <c r="J13" s="37">
        <v>4</v>
      </c>
      <c r="K13" s="54">
        <v>1</v>
      </c>
      <c r="L13" s="37">
        <f t="shared" si="2"/>
        <v>2</v>
      </c>
      <c r="M13" s="38">
        <v>4</v>
      </c>
      <c r="N13" s="55">
        <v>1</v>
      </c>
      <c r="O13" s="77">
        <f t="shared" si="3"/>
        <v>2</v>
      </c>
      <c r="P13" s="21"/>
    </row>
    <row r="14" spans="1:16" ht="13.5" thickBot="1" x14ac:dyDescent="0.25">
      <c r="A14" s="61" t="s">
        <v>412</v>
      </c>
      <c r="B14" s="62"/>
      <c r="C14" s="74">
        <f t="shared" ref="C14:O14" si="4">SUM(C5:C13)</f>
        <v>35</v>
      </c>
      <c r="D14" s="63">
        <f>SUM(D5:D13)</f>
        <v>53</v>
      </c>
      <c r="E14" s="63">
        <f>SUM(E5:E13)</f>
        <v>17</v>
      </c>
      <c r="F14" s="88">
        <f>SUM(F5:F13)</f>
        <v>13</v>
      </c>
      <c r="G14" s="64">
        <f t="shared" si="4"/>
        <v>40</v>
      </c>
      <c r="H14" s="64">
        <f t="shared" si="4"/>
        <v>17</v>
      </c>
      <c r="I14" s="89">
        <f t="shared" si="4"/>
        <v>17</v>
      </c>
      <c r="J14" s="63">
        <f t="shared" si="4"/>
        <v>53</v>
      </c>
      <c r="K14" s="63">
        <f t="shared" si="4"/>
        <v>17</v>
      </c>
      <c r="L14" s="88">
        <f t="shared" si="4"/>
        <v>13</v>
      </c>
      <c r="M14" s="64">
        <f t="shared" si="4"/>
        <v>57</v>
      </c>
      <c r="N14" s="64">
        <f t="shared" si="4"/>
        <v>17</v>
      </c>
      <c r="O14" s="89">
        <f t="shared" si="4"/>
        <v>10</v>
      </c>
      <c r="P14" s="21"/>
    </row>
    <row r="15" spans="1:16" x14ac:dyDescent="0.2">
      <c r="A15" s="57" t="s">
        <v>399</v>
      </c>
      <c r="B15" s="58">
        <v>13</v>
      </c>
      <c r="C15" s="58">
        <v>4</v>
      </c>
      <c r="D15" s="37">
        <v>5</v>
      </c>
      <c r="E15" s="39">
        <v>2</v>
      </c>
      <c r="F15" s="37">
        <f t="shared" ref="F15:F23" si="5">IF(($C15+INT(D$3/18)+IF(((D$3-INT(D$3/18)*18)-$B15)&gt;=0,1,0)-D15+2)&lt;0, 0, $C15+INT(D$3/18)+IF(((D$3-INT(D$3/18)*18)-$B15)&gt;=0,1,0)-D15+2)</f>
        <v>2</v>
      </c>
      <c r="G15" s="38">
        <v>4</v>
      </c>
      <c r="H15" s="59">
        <v>2</v>
      </c>
      <c r="I15" s="82">
        <f t="shared" ref="I15:I23" si="6">IF(($C15+INT(G$3/18)+IF(((G$3-INT(G$3/18)*18)-$B15)&gt;=0,1,0)-G15+2)&lt;0, 0, $C15+INT(G$3/18)+IF(((G$3-INT(G$3/18)*18)-$B15)&gt;=0,1,0)-G15+2)</f>
        <v>2</v>
      </c>
      <c r="J15" s="37">
        <v>5</v>
      </c>
      <c r="K15" s="39">
        <v>2</v>
      </c>
      <c r="L15" s="37">
        <f t="shared" ref="L15:L23" si="7">IF(($C15+INT(J$3/18)+IF(((J$3-INT(J$3/18)*18)-$B15)&gt;=0,1,0)-J15+2)&lt;0, 0, $C15+INT(J$3/18)+IF(((J$3-INT(J$3/18)*18)-$B15)&gt;=0,1,0)-J15+2)</f>
        <v>2</v>
      </c>
      <c r="M15" s="38">
        <v>6</v>
      </c>
      <c r="N15" s="59">
        <v>2</v>
      </c>
      <c r="O15" s="82">
        <f t="shared" ref="O15:O23" si="8">IF(($C15+INT(M$3/18)+IF(((M$3-INT(M$3/18)*18)-$B15)&gt;=0,1,0)-M15+2)&lt;0, 0, $C15+INT(M$3/18)+IF(((M$3-INT(M$3/18)*18)-$B15)&gt;=0,1,0)-M15+2)</f>
        <v>1</v>
      </c>
      <c r="P15" s="21"/>
    </row>
    <row r="16" spans="1:16" x14ac:dyDescent="0.2">
      <c r="A16" s="42" t="s">
        <v>400</v>
      </c>
      <c r="B16" s="50">
        <v>3</v>
      </c>
      <c r="C16" s="50">
        <v>4</v>
      </c>
      <c r="D16" s="37">
        <v>8</v>
      </c>
      <c r="E16" s="37">
        <v>2</v>
      </c>
      <c r="F16" s="37">
        <f t="shared" si="5"/>
        <v>0</v>
      </c>
      <c r="G16" s="38">
        <v>5</v>
      </c>
      <c r="H16" s="38">
        <v>2</v>
      </c>
      <c r="I16" s="78">
        <f t="shared" si="6"/>
        <v>2</v>
      </c>
      <c r="J16" s="37">
        <v>6</v>
      </c>
      <c r="K16" s="37">
        <v>2</v>
      </c>
      <c r="L16" s="37">
        <f t="shared" si="7"/>
        <v>2</v>
      </c>
      <c r="M16" s="38">
        <v>5</v>
      </c>
      <c r="N16" s="38">
        <v>2</v>
      </c>
      <c r="O16" s="78">
        <f t="shared" si="8"/>
        <v>3</v>
      </c>
      <c r="P16" s="21"/>
    </row>
    <row r="17" spans="1:16" x14ac:dyDescent="0.2">
      <c r="A17" s="42" t="s">
        <v>401</v>
      </c>
      <c r="B17" s="50">
        <v>1</v>
      </c>
      <c r="C17" s="50">
        <v>5</v>
      </c>
      <c r="D17" s="37">
        <v>6</v>
      </c>
      <c r="E17" s="37">
        <v>1</v>
      </c>
      <c r="F17" s="37">
        <f t="shared" si="5"/>
        <v>2</v>
      </c>
      <c r="G17" s="38">
        <v>6</v>
      </c>
      <c r="H17" s="38">
        <v>2</v>
      </c>
      <c r="I17" s="78">
        <f t="shared" si="6"/>
        <v>2</v>
      </c>
      <c r="J17" s="37">
        <v>7</v>
      </c>
      <c r="K17" s="37">
        <v>1</v>
      </c>
      <c r="L17" s="37">
        <f t="shared" si="7"/>
        <v>2</v>
      </c>
      <c r="M17" s="38">
        <v>7</v>
      </c>
      <c r="N17" s="38">
        <v>2</v>
      </c>
      <c r="O17" s="78">
        <f t="shared" si="8"/>
        <v>2</v>
      </c>
      <c r="P17" s="21"/>
    </row>
    <row r="18" spans="1:16" x14ac:dyDescent="0.2">
      <c r="A18" s="42" t="s">
        <v>402</v>
      </c>
      <c r="B18" s="50">
        <v>11</v>
      </c>
      <c r="C18" s="50">
        <v>4</v>
      </c>
      <c r="D18" s="37">
        <v>5</v>
      </c>
      <c r="E18" s="37">
        <v>2</v>
      </c>
      <c r="F18" s="37">
        <f t="shared" si="5"/>
        <v>2</v>
      </c>
      <c r="G18" s="38">
        <v>4</v>
      </c>
      <c r="H18" s="38">
        <v>2</v>
      </c>
      <c r="I18" s="78">
        <f t="shared" si="6"/>
        <v>2</v>
      </c>
      <c r="J18" s="37">
        <v>10</v>
      </c>
      <c r="K18" s="37">
        <v>2</v>
      </c>
      <c r="L18" s="37">
        <f t="shared" si="7"/>
        <v>0</v>
      </c>
      <c r="M18" s="38">
        <v>7</v>
      </c>
      <c r="N18" s="38">
        <v>2</v>
      </c>
      <c r="O18" s="78">
        <f t="shared" si="8"/>
        <v>0</v>
      </c>
      <c r="P18" s="21"/>
    </row>
    <row r="19" spans="1:16" x14ac:dyDescent="0.2">
      <c r="A19" s="42" t="s">
        <v>403</v>
      </c>
      <c r="B19" s="50">
        <v>17</v>
      </c>
      <c r="C19" s="50">
        <v>3</v>
      </c>
      <c r="D19" s="37">
        <v>5</v>
      </c>
      <c r="E19" s="37">
        <v>2</v>
      </c>
      <c r="F19" s="37">
        <f t="shared" si="5"/>
        <v>1</v>
      </c>
      <c r="G19" s="38">
        <v>6</v>
      </c>
      <c r="H19" s="38">
        <v>2</v>
      </c>
      <c r="I19" s="78">
        <f t="shared" si="6"/>
        <v>0</v>
      </c>
      <c r="J19" s="37">
        <v>4</v>
      </c>
      <c r="K19" s="37">
        <v>2</v>
      </c>
      <c r="L19" s="37">
        <f t="shared" si="7"/>
        <v>2</v>
      </c>
      <c r="M19" s="38">
        <v>6</v>
      </c>
      <c r="N19" s="38">
        <v>2</v>
      </c>
      <c r="O19" s="78">
        <f t="shared" si="8"/>
        <v>0</v>
      </c>
      <c r="P19" s="21"/>
    </row>
    <row r="20" spans="1:16" x14ac:dyDescent="0.2">
      <c r="A20" s="42" t="s">
        <v>404</v>
      </c>
      <c r="B20" s="50">
        <v>9</v>
      </c>
      <c r="C20" s="50">
        <v>4</v>
      </c>
      <c r="D20" s="37">
        <v>5</v>
      </c>
      <c r="E20" s="37">
        <v>1</v>
      </c>
      <c r="F20" s="37">
        <f t="shared" si="5"/>
        <v>2</v>
      </c>
      <c r="G20" s="38">
        <v>5</v>
      </c>
      <c r="H20" s="38">
        <v>2</v>
      </c>
      <c r="I20" s="78">
        <f t="shared" si="6"/>
        <v>1</v>
      </c>
      <c r="J20" s="37">
        <v>9</v>
      </c>
      <c r="K20" s="37">
        <v>2</v>
      </c>
      <c r="L20" s="37">
        <f t="shared" si="7"/>
        <v>0</v>
      </c>
      <c r="M20" s="38">
        <v>6</v>
      </c>
      <c r="N20" s="38">
        <v>3</v>
      </c>
      <c r="O20" s="78">
        <f t="shared" si="8"/>
        <v>1</v>
      </c>
      <c r="P20" s="21"/>
    </row>
    <row r="21" spans="1:16" x14ac:dyDescent="0.2">
      <c r="A21" s="42" t="s">
        <v>405</v>
      </c>
      <c r="B21" s="50">
        <v>5</v>
      </c>
      <c r="C21" s="50">
        <v>4</v>
      </c>
      <c r="D21" s="37">
        <v>9</v>
      </c>
      <c r="E21" s="37">
        <v>3</v>
      </c>
      <c r="F21" s="37">
        <f t="shared" si="5"/>
        <v>0</v>
      </c>
      <c r="G21" s="38">
        <v>4</v>
      </c>
      <c r="H21" s="38">
        <v>2</v>
      </c>
      <c r="I21" s="78">
        <f t="shared" si="6"/>
        <v>3</v>
      </c>
      <c r="J21" s="37">
        <v>6</v>
      </c>
      <c r="K21" s="37">
        <v>3</v>
      </c>
      <c r="L21" s="37">
        <f t="shared" si="7"/>
        <v>2</v>
      </c>
      <c r="M21" s="38">
        <v>6</v>
      </c>
      <c r="N21" s="38">
        <v>2</v>
      </c>
      <c r="O21" s="78">
        <f t="shared" si="8"/>
        <v>2</v>
      </c>
      <c r="P21" s="21"/>
    </row>
    <row r="22" spans="1:16" x14ac:dyDescent="0.2">
      <c r="A22" s="42" t="s">
        <v>406</v>
      </c>
      <c r="B22" s="50">
        <v>15</v>
      </c>
      <c r="C22" s="50">
        <v>5</v>
      </c>
      <c r="D22" s="37">
        <v>7</v>
      </c>
      <c r="E22" s="37">
        <v>2</v>
      </c>
      <c r="F22" s="37">
        <f t="shared" si="5"/>
        <v>1</v>
      </c>
      <c r="G22" s="38">
        <v>6</v>
      </c>
      <c r="H22" s="38">
        <v>2</v>
      </c>
      <c r="I22" s="78">
        <f t="shared" si="6"/>
        <v>1</v>
      </c>
      <c r="J22" s="37">
        <v>9</v>
      </c>
      <c r="K22" s="37">
        <v>3</v>
      </c>
      <c r="L22" s="37">
        <f t="shared" si="7"/>
        <v>0</v>
      </c>
      <c r="M22" s="38">
        <v>7</v>
      </c>
      <c r="N22" s="38">
        <v>3</v>
      </c>
      <c r="O22" s="78">
        <f t="shared" si="8"/>
        <v>1</v>
      </c>
      <c r="P22" s="21"/>
    </row>
    <row r="23" spans="1:16" ht="13.5" thickBot="1" x14ac:dyDescent="0.25">
      <c r="A23" s="45" t="s">
        <v>407</v>
      </c>
      <c r="B23" s="51">
        <v>7</v>
      </c>
      <c r="C23" s="51">
        <v>4</v>
      </c>
      <c r="D23" s="37">
        <v>5</v>
      </c>
      <c r="E23" s="46">
        <v>2</v>
      </c>
      <c r="F23" s="37">
        <f t="shared" si="5"/>
        <v>2</v>
      </c>
      <c r="G23" s="38">
        <v>5</v>
      </c>
      <c r="H23" s="47">
        <v>1</v>
      </c>
      <c r="I23" s="84">
        <f t="shared" si="6"/>
        <v>2</v>
      </c>
      <c r="J23" s="37">
        <v>5</v>
      </c>
      <c r="K23" s="46">
        <v>2</v>
      </c>
      <c r="L23" s="37">
        <f t="shared" si="7"/>
        <v>3</v>
      </c>
      <c r="M23" s="38">
        <v>5</v>
      </c>
      <c r="N23" s="47">
        <v>2</v>
      </c>
      <c r="O23" s="84">
        <f t="shared" si="8"/>
        <v>2</v>
      </c>
      <c r="P23" s="21"/>
    </row>
    <row r="24" spans="1:16" ht="13.5" thickBot="1" x14ac:dyDescent="0.25">
      <c r="A24" s="66" t="s">
        <v>413</v>
      </c>
      <c r="B24" s="63"/>
      <c r="C24" s="63">
        <f t="shared" ref="C24:O24" si="9">SUM(C15:C23)</f>
        <v>37</v>
      </c>
      <c r="D24" s="63">
        <f>SUM(D15:D23)</f>
        <v>55</v>
      </c>
      <c r="E24" s="63">
        <f>SUM(E15:E23)</f>
        <v>17</v>
      </c>
      <c r="F24" s="63">
        <f>SUM(F15:F23)</f>
        <v>12</v>
      </c>
      <c r="G24" s="64">
        <f t="shared" si="9"/>
        <v>45</v>
      </c>
      <c r="H24" s="64">
        <f t="shared" si="9"/>
        <v>17</v>
      </c>
      <c r="I24" s="64">
        <f t="shared" si="9"/>
        <v>15</v>
      </c>
      <c r="J24" s="63">
        <f t="shared" si="9"/>
        <v>61</v>
      </c>
      <c r="K24" s="63">
        <f t="shared" si="9"/>
        <v>19</v>
      </c>
      <c r="L24" s="63">
        <f t="shared" si="9"/>
        <v>13</v>
      </c>
      <c r="M24" s="64">
        <f t="shared" si="9"/>
        <v>55</v>
      </c>
      <c r="N24" s="64">
        <f t="shared" si="9"/>
        <v>20</v>
      </c>
      <c r="O24" s="64">
        <f t="shared" si="9"/>
        <v>12</v>
      </c>
    </row>
    <row r="25" spans="1:16" ht="13.5" thickBot="1" x14ac:dyDescent="0.25">
      <c r="A25" s="70" t="s">
        <v>414</v>
      </c>
      <c r="B25" s="71"/>
      <c r="C25" s="71">
        <f t="shared" ref="C25:O25" si="10">C24+C14</f>
        <v>72</v>
      </c>
      <c r="D25" s="71">
        <f>D24+D14</f>
        <v>108</v>
      </c>
      <c r="E25" s="71">
        <f>E24+E14</f>
        <v>34</v>
      </c>
      <c r="F25" s="71">
        <f>F24+F14</f>
        <v>25</v>
      </c>
      <c r="G25" s="72">
        <f t="shared" si="10"/>
        <v>85</v>
      </c>
      <c r="H25" s="72">
        <f t="shared" si="10"/>
        <v>34</v>
      </c>
      <c r="I25" s="72">
        <f t="shared" si="10"/>
        <v>32</v>
      </c>
      <c r="J25" s="71">
        <f t="shared" si="10"/>
        <v>114</v>
      </c>
      <c r="K25" s="71">
        <f t="shared" si="10"/>
        <v>36</v>
      </c>
      <c r="L25" s="71">
        <f t="shared" si="10"/>
        <v>26</v>
      </c>
      <c r="M25" s="72">
        <f t="shared" si="10"/>
        <v>112</v>
      </c>
      <c r="N25" s="72">
        <f t="shared" si="10"/>
        <v>37</v>
      </c>
      <c r="O25" s="72">
        <f t="shared" si="10"/>
        <v>22</v>
      </c>
    </row>
    <row r="26" spans="1:16" ht="13.5" thickBot="1" x14ac:dyDescent="0.25">
      <c r="A26" s="30"/>
      <c r="B26" s="30"/>
      <c r="C26" s="30"/>
      <c r="D26" s="107"/>
      <c r="E26" s="107"/>
      <c r="F26" s="107"/>
      <c r="G26" s="30"/>
      <c r="H26" s="30"/>
      <c r="I26" s="30"/>
      <c r="J26" s="30"/>
      <c r="K26" s="30"/>
      <c r="L26" s="30"/>
      <c r="M26" s="30"/>
      <c r="N26" s="30"/>
      <c r="O26" s="30"/>
    </row>
    <row r="27" spans="1:16" x14ac:dyDescent="0.2">
      <c r="A27" s="162" t="s">
        <v>824</v>
      </c>
      <c r="B27" s="163"/>
      <c r="C27" s="163"/>
      <c r="D27" s="474" t="s">
        <v>475</v>
      </c>
      <c r="E27" s="475"/>
      <c r="F27" s="476"/>
      <c r="G27" s="477" t="s">
        <v>469</v>
      </c>
      <c r="H27" s="478"/>
      <c r="I27" s="479"/>
      <c r="J27" s="474" t="s">
        <v>352</v>
      </c>
      <c r="K27" s="475"/>
      <c r="L27" s="476"/>
      <c r="M27" s="477" t="s">
        <v>340</v>
      </c>
      <c r="N27" s="478"/>
      <c r="O27" s="479"/>
    </row>
    <row r="28" spans="1:16" x14ac:dyDescent="0.2">
      <c r="A28" s="37"/>
      <c r="B28" s="37"/>
      <c r="C28" s="37"/>
      <c r="D28" s="35" t="s">
        <v>409</v>
      </c>
      <c r="E28" s="35" t="s">
        <v>410</v>
      </c>
      <c r="F28" s="35" t="s">
        <v>363</v>
      </c>
      <c r="G28" s="36" t="s">
        <v>409</v>
      </c>
      <c r="H28" s="36" t="s">
        <v>410</v>
      </c>
      <c r="I28" s="36" t="s">
        <v>363</v>
      </c>
      <c r="J28" s="35" t="s">
        <v>409</v>
      </c>
      <c r="K28" s="35" t="s">
        <v>410</v>
      </c>
      <c r="L28" s="35" t="s">
        <v>363</v>
      </c>
      <c r="M28" s="36" t="s">
        <v>409</v>
      </c>
      <c r="N28" s="36" t="s">
        <v>410</v>
      </c>
      <c r="O28" s="36" t="s">
        <v>363</v>
      </c>
    </row>
    <row r="29" spans="1:16" x14ac:dyDescent="0.2">
      <c r="A29" s="37" t="s">
        <v>711</v>
      </c>
      <c r="B29" s="37"/>
      <c r="C29" s="37">
        <f>'Vasatorp TC 2 Maj 2009'!C25</f>
        <v>72</v>
      </c>
      <c r="D29" s="37">
        <v>99</v>
      </c>
      <c r="E29" s="37">
        <v>32</v>
      </c>
      <c r="F29" s="37">
        <v>28</v>
      </c>
      <c r="G29" s="38">
        <v>98</v>
      </c>
      <c r="H29" s="38">
        <v>30</v>
      </c>
      <c r="I29" s="38">
        <v>26</v>
      </c>
      <c r="J29" s="37">
        <v>120</v>
      </c>
      <c r="K29" s="37">
        <v>38</v>
      </c>
      <c r="L29" s="37">
        <v>21</v>
      </c>
      <c r="M29" s="38">
        <v>106</v>
      </c>
      <c r="N29" s="38">
        <v>35</v>
      </c>
      <c r="O29" s="38">
        <v>26</v>
      </c>
    </row>
    <row r="30" spans="1:16" x14ac:dyDescent="0.2">
      <c r="A30" s="37" t="s">
        <v>712</v>
      </c>
      <c r="B30" s="37"/>
      <c r="C30" s="37">
        <f t="shared" ref="C30:O30" si="11">C25</f>
        <v>72</v>
      </c>
      <c r="D30" s="37">
        <f>D25</f>
        <v>108</v>
      </c>
      <c r="E30" s="37">
        <f>E25</f>
        <v>34</v>
      </c>
      <c r="F30" s="37">
        <f>F25</f>
        <v>25</v>
      </c>
      <c r="G30" s="38">
        <f t="shared" si="11"/>
        <v>85</v>
      </c>
      <c r="H30" s="38">
        <f t="shared" si="11"/>
        <v>34</v>
      </c>
      <c r="I30" s="38">
        <f t="shared" si="11"/>
        <v>32</v>
      </c>
      <c r="J30" s="37">
        <f t="shared" si="11"/>
        <v>114</v>
      </c>
      <c r="K30" s="37">
        <f t="shared" si="11"/>
        <v>36</v>
      </c>
      <c r="L30" s="37">
        <f t="shared" si="11"/>
        <v>26</v>
      </c>
      <c r="M30" s="38">
        <f t="shared" si="11"/>
        <v>112</v>
      </c>
      <c r="N30" s="38">
        <f t="shared" si="11"/>
        <v>37</v>
      </c>
      <c r="O30" s="38">
        <f t="shared" si="11"/>
        <v>22</v>
      </c>
    </row>
    <row r="31" spans="1:16" ht="13.5" thickBot="1" x14ac:dyDescent="0.25">
      <c r="A31" s="139" t="s">
        <v>562</v>
      </c>
      <c r="B31" s="139"/>
      <c r="C31" s="139">
        <f t="shared" ref="C31:M31" si="12">SUM(C29:C30)</f>
        <v>144</v>
      </c>
      <c r="D31" s="139">
        <f>SUM(D29:D30)</f>
        <v>207</v>
      </c>
      <c r="E31" s="139">
        <f>SUM(E29:E30)</f>
        <v>66</v>
      </c>
      <c r="F31" s="139">
        <f>SUM(F29:F30)</f>
        <v>53</v>
      </c>
      <c r="G31" s="188">
        <f t="shared" si="12"/>
        <v>183</v>
      </c>
      <c r="H31" s="188">
        <f t="shared" si="12"/>
        <v>64</v>
      </c>
      <c r="I31" s="188">
        <f t="shared" si="12"/>
        <v>58</v>
      </c>
      <c r="J31" s="139">
        <f t="shared" si="12"/>
        <v>234</v>
      </c>
      <c r="K31" s="139">
        <f t="shared" si="12"/>
        <v>74</v>
      </c>
      <c r="L31" s="139">
        <f t="shared" si="12"/>
        <v>47</v>
      </c>
      <c r="M31" s="188">
        <f t="shared" si="12"/>
        <v>218</v>
      </c>
      <c r="N31" s="188">
        <v>72</v>
      </c>
      <c r="O31" s="188">
        <f>SUM(O29:O30)</f>
        <v>48</v>
      </c>
    </row>
    <row r="32" spans="1:16" x14ac:dyDescent="0.2">
      <c r="A32" s="67" t="s">
        <v>350</v>
      </c>
      <c r="B32" s="39"/>
      <c r="C32" s="39"/>
      <c r="D32" s="486">
        <v>2</v>
      </c>
      <c r="E32" s="487"/>
      <c r="F32" s="488"/>
      <c r="G32" s="489">
        <v>1</v>
      </c>
      <c r="H32" s="490"/>
      <c r="I32" s="491"/>
      <c r="J32" s="486">
        <v>4</v>
      </c>
      <c r="K32" s="487"/>
      <c r="L32" s="488"/>
      <c r="M32" s="489">
        <v>3</v>
      </c>
      <c r="N32" s="490"/>
      <c r="O32" s="491"/>
    </row>
    <row r="33" spans="1:15" ht="13.5" thickBot="1" x14ac:dyDescent="0.25">
      <c r="A33" s="49" t="s">
        <v>415</v>
      </c>
      <c r="B33" s="46"/>
      <c r="C33" s="46"/>
      <c r="D33" s="492">
        <v>11</v>
      </c>
      <c r="E33" s="493"/>
      <c r="F33" s="494"/>
      <c r="G33" s="495">
        <v>16</v>
      </c>
      <c r="H33" s="496"/>
      <c r="I33" s="497"/>
      <c r="J33" s="492">
        <v>4</v>
      </c>
      <c r="K33" s="493"/>
      <c r="L33" s="494"/>
      <c r="M33" s="495">
        <v>7</v>
      </c>
      <c r="N33" s="496"/>
      <c r="O33" s="497"/>
    </row>
    <row r="34" spans="1:15" x14ac:dyDescent="0.2">
      <c r="A34" s="30"/>
      <c r="B34" s="30"/>
      <c r="C34" s="30"/>
      <c r="D34" s="107"/>
      <c r="E34" s="107"/>
      <c r="F34" s="107"/>
      <c r="G34" s="30"/>
      <c r="H34" s="30"/>
      <c r="I34" s="30"/>
      <c r="J34" s="30"/>
      <c r="K34" s="30"/>
      <c r="L34" s="30"/>
      <c r="M34" s="30"/>
      <c r="N34" s="30"/>
      <c r="O34" s="30"/>
    </row>
    <row r="35" spans="1:15" x14ac:dyDescent="0.2">
      <c r="A35" s="30"/>
      <c r="B35" s="30"/>
      <c r="C35" s="30"/>
      <c r="D35" s="107"/>
      <c r="E35" s="107"/>
      <c r="F35" s="107"/>
      <c r="G35" s="30"/>
      <c r="H35" s="30"/>
      <c r="I35" s="30"/>
      <c r="J35" s="30"/>
      <c r="K35" s="30"/>
      <c r="L35" s="30"/>
      <c r="M35" s="30"/>
      <c r="N35" s="30"/>
      <c r="O35" s="30"/>
    </row>
    <row r="36" spans="1:15" x14ac:dyDescent="0.2">
      <c r="A36" s="92"/>
      <c r="B36" s="30" t="s">
        <v>450</v>
      </c>
      <c r="C36" s="30"/>
      <c r="D36" s="30"/>
      <c r="E36" s="30"/>
      <c r="F36" s="30"/>
      <c r="G36" s="30"/>
      <c r="H36" s="30"/>
      <c r="I36" s="30"/>
      <c r="J36" s="30"/>
      <c r="K36" s="30"/>
      <c r="L36" s="30"/>
      <c r="M36" s="30"/>
      <c r="N36" s="30"/>
      <c r="O36" s="30"/>
    </row>
    <row r="37" spans="1:15" x14ac:dyDescent="0.2">
      <c r="A37" s="97"/>
      <c r="B37" s="30" t="s">
        <v>603</v>
      </c>
      <c r="C37" s="30"/>
      <c r="D37" s="30"/>
      <c r="E37" s="30"/>
      <c r="F37" s="30"/>
      <c r="G37" s="30"/>
      <c r="H37" s="30"/>
      <c r="I37" s="30"/>
      <c r="J37" s="30"/>
      <c r="K37" s="30"/>
      <c r="L37" s="30"/>
      <c r="M37" s="30"/>
      <c r="N37" s="30"/>
      <c r="O37" s="30"/>
    </row>
    <row r="39" spans="1:15" x14ac:dyDescent="0.2">
      <c r="A39" t="s">
        <v>826</v>
      </c>
    </row>
  </sheetData>
  <mergeCells count="20">
    <mergeCell ref="D27:F27"/>
    <mergeCell ref="G27:I27"/>
    <mergeCell ref="J27:L27"/>
    <mergeCell ref="M27:O27"/>
    <mergeCell ref="D33:F33"/>
    <mergeCell ref="G33:I33"/>
    <mergeCell ref="J33:L33"/>
    <mergeCell ref="M33:O33"/>
    <mergeCell ref="D2:F2"/>
    <mergeCell ref="G2:I2"/>
    <mergeCell ref="J2:L2"/>
    <mergeCell ref="M2:O2"/>
    <mergeCell ref="D32:F32"/>
    <mergeCell ref="G32:I32"/>
    <mergeCell ref="J32:L32"/>
    <mergeCell ref="M32:O32"/>
    <mergeCell ref="D3:F3"/>
    <mergeCell ref="G3:I3"/>
    <mergeCell ref="J3:L3"/>
    <mergeCell ref="M3:O3"/>
  </mergeCells>
  <phoneticPr fontId="21" type="noConversion"/>
  <conditionalFormatting sqref="G5:G13 G15:G23 M5:M13 M15:M23 J5:J13 J15:J23 D5:D13 D15:D23">
    <cfRule type="cellIs" dxfId="79" priority="1" stopIfTrue="1" operator="equal">
      <formula>$C5</formula>
    </cfRule>
    <cfRule type="cellIs" dxfId="78"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P31"/>
  <sheetViews>
    <sheetView workbookViewId="0">
      <selection activeCell="L48" sqref="L48"/>
    </sheetView>
  </sheetViews>
  <sheetFormatPr defaultColWidth="8.85546875" defaultRowHeight="12.75" x14ac:dyDescent="0.2"/>
  <sheetData>
    <row r="1" spans="1:16" ht="13.5" thickBot="1" x14ac:dyDescent="0.25">
      <c r="A1" s="31"/>
      <c r="B1" s="32"/>
      <c r="C1" s="32"/>
      <c r="D1" s="32" t="s">
        <v>822</v>
      </c>
      <c r="E1" s="32"/>
      <c r="F1" s="32"/>
      <c r="G1" s="32"/>
      <c r="H1" s="32"/>
      <c r="I1" s="32"/>
      <c r="J1" s="32"/>
      <c r="K1" s="32"/>
      <c r="L1" s="32"/>
      <c r="M1" s="32"/>
      <c r="N1" s="32"/>
      <c r="O1" s="32"/>
      <c r="P1" s="68" t="s">
        <v>416</v>
      </c>
    </row>
    <row r="2" spans="1:16" x14ac:dyDescent="0.2">
      <c r="A2" s="40"/>
      <c r="B2" s="41"/>
      <c r="C2" s="41"/>
      <c r="D2" s="474" t="s">
        <v>475</v>
      </c>
      <c r="E2" s="475"/>
      <c r="F2" s="476"/>
      <c r="G2" s="477" t="s">
        <v>469</v>
      </c>
      <c r="H2" s="478"/>
      <c r="I2" s="479"/>
      <c r="J2" s="474" t="s">
        <v>352</v>
      </c>
      <c r="K2" s="475"/>
      <c r="L2" s="476"/>
      <c r="M2" s="477" t="s">
        <v>340</v>
      </c>
      <c r="N2" s="478"/>
      <c r="O2" s="479"/>
      <c r="P2" s="21"/>
    </row>
    <row r="3" spans="1:16" x14ac:dyDescent="0.2">
      <c r="A3" s="57"/>
      <c r="B3" s="69"/>
      <c r="C3" s="69" t="s">
        <v>538</v>
      </c>
      <c r="D3" s="480">
        <v>19</v>
      </c>
      <c r="E3" s="481"/>
      <c r="F3" s="482"/>
      <c r="G3" s="483">
        <v>8</v>
      </c>
      <c r="H3" s="484"/>
      <c r="I3" s="485"/>
      <c r="J3" s="480">
        <v>27</v>
      </c>
      <c r="K3" s="481"/>
      <c r="L3" s="482"/>
      <c r="M3" s="483">
        <v>24</v>
      </c>
      <c r="N3" s="484"/>
      <c r="O3" s="485"/>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17</v>
      </c>
      <c r="C5" s="50">
        <v>3</v>
      </c>
      <c r="D5" s="37">
        <v>4</v>
      </c>
      <c r="E5" s="37">
        <v>2</v>
      </c>
      <c r="F5" s="37">
        <f t="shared" ref="F5:F13" si="0">IF(($C5+INT(D$3/18)+IF(((D$3-INT(D$3/18)*18)-$B5)&gt;=0,1,0)-D5+2)&lt;0, 0, $C5+INT(D$3/18)+IF(((D$3-INT(D$3/18)*18)-$B5)&gt;=0,1,0)-D5+2)</f>
        <v>2</v>
      </c>
      <c r="G5" s="38">
        <v>3</v>
      </c>
      <c r="H5" s="38">
        <v>1</v>
      </c>
      <c r="I5" s="78">
        <f t="shared" ref="I5:I13" si="1">IF(($C5+INT(G$3/18)+IF(((G$3-INT(G$3/18)*18)-$B5)&gt;=0,1,0)-G5+2)&lt;0, 0, $C5+INT(G$3/18)+IF(((G$3-INT(G$3/18)*18)-$B5)&gt;=0,1,0)-G5+2)</f>
        <v>2</v>
      </c>
      <c r="J5" s="37">
        <v>5</v>
      </c>
      <c r="K5" s="37">
        <v>2</v>
      </c>
      <c r="L5" s="37">
        <f t="shared" ref="L5:L13" si="2">IF(($C5+INT(J$3/18)+IF(((J$3-INT(J$3/18)*18)-$B5)&gt;=0,1,0)-J5+2)&lt;0, 0, $C5+INT(J$3/18)+IF(((J$3-INT(J$3/18)*18)-$B5)&gt;=0,1,0)-J5+2)</f>
        <v>1</v>
      </c>
      <c r="M5" s="38">
        <v>4</v>
      </c>
      <c r="N5" s="38">
        <v>1</v>
      </c>
      <c r="O5" s="78">
        <f t="shared" ref="O5:O13" si="3">IF(($C5+INT(M$3/18)+IF(((M$3-INT(M$3/18)*18)-$B5)&gt;=0,1,0)-M5+2)&lt;0, 0, $C5+INT(M$3/18)+IF(((M$3-INT(M$3/18)*18)-$B5)&gt;=0,1,0)-M5+2)</f>
        <v>2</v>
      </c>
      <c r="P5" s="21"/>
    </row>
    <row r="6" spans="1:16" x14ac:dyDescent="0.2">
      <c r="A6" s="42" t="s">
        <v>391</v>
      </c>
      <c r="B6" s="50">
        <v>13</v>
      </c>
      <c r="C6" s="50">
        <v>4</v>
      </c>
      <c r="D6" s="37">
        <v>6</v>
      </c>
      <c r="E6" s="37">
        <v>2</v>
      </c>
      <c r="F6" s="37">
        <f t="shared" si="0"/>
        <v>1</v>
      </c>
      <c r="G6" s="38">
        <v>6</v>
      </c>
      <c r="H6" s="38">
        <v>2</v>
      </c>
      <c r="I6" s="78">
        <f t="shared" si="1"/>
        <v>0</v>
      </c>
      <c r="J6" s="37">
        <v>6</v>
      </c>
      <c r="K6" s="37">
        <v>2</v>
      </c>
      <c r="L6" s="37">
        <f t="shared" si="2"/>
        <v>1</v>
      </c>
      <c r="M6" s="38">
        <v>5</v>
      </c>
      <c r="N6" s="38">
        <v>1</v>
      </c>
      <c r="O6" s="78">
        <f t="shared" si="3"/>
        <v>2</v>
      </c>
      <c r="P6" s="21"/>
    </row>
    <row r="7" spans="1:16" x14ac:dyDescent="0.2">
      <c r="A7" s="42" t="s">
        <v>392</v>
      </c>
      <c r="B7" s="50">
        <v>3</v>
      </c>
      <c r="C7" s="50">
        <v>4</v>
      </c>
      <c r="D7" s="37">
        <v>7</v>
      </c>
      <c r="E7" s="37">
        <v>2</v>
      </c>
      <c r="F7" s="37">
        <f t="shared" si="0"/>
        <v>0</v>
      </c>
      <c r="G7" s="38">
        <v>10</v>
      </c>
      <c r="H7" s="38">
        <v>2</v>
      </c>
      <c r="I7" s="78">
        <f t="shared" si="1"/>
        <v>0</v>
      </c>
      <c r="J7" s="37">
        <v>6</v>
      </c>
      <c r="K7" s="37">
        <v>1</v>
      </c>
      <c r="L7" s="37">
        <f t="shared" si="2"/>
        <v>2</v>
      </c>
      <c r="M7" s="38">
        <v>7</v>
      </c>
      <c r="N7" s="38">
        <v>3</v>
      </c>
      <c r="O7" s="78">
        <f t="shared" si="3"/>
        <v>1</v>
      </c>
    </row>
    <row r="8" spans="1:16" x14ac:dyDescent="0.2">
      <c r="A8" s="42" t="s">
        <v>393</v>
      </c>
      <c r="B8" s="50">
        <v>9</v>
      </c>
      <c r="C8" s="50">
        <v>4</v>
      </c>
      <c r="D8" s="37">
        <v>7</v>
      </c>
      <c r="E8" s="37">
        <v>1</v>
      </c>
      <c r="F8" s="37">
        <f t="shared" si="0"/>
        <v>0</v>
      </c>
      <c r="G8" s="38">
        <v>4</v>
      </c>
      <c r="H8" s="38">
        <v>2</v>
      </c>
      <c r="I8" s="78">
        <f t="shared" si="1"/>
        <v>2</v>
      </c>
      <c r="J8" s="37">
        <v>6</v>
      </c>
      <c r="K8" s="37">
        <v>3</v>
      </c>
      <c r="L8" s="37">
        <f t="shared" si="2"/>
        <v>2</v>
      </c>
      <c r="M8" s="38">
        <v>6</v>
      </c>
      <c r="N8" s="38">
        <v>3</v>
      </c>
      <c r="O8" s="78">
        <f t="shared" si="3"/>
        <v>1</v>
      </c>
      <c r="P8" s="21"/>
    </row>
    <row r="9" spans="1:16" x14ac:dyDescent="0.2">
      <c r="A9" s="42" t="s">
        <v>394</v>
      </c>
      <c r="B9" s="50">
        <v>5</v>
      </c>
      <c r="C9" s="50">
        <v>5</v>
      </c>
      <c r="D9" s="37">
        <v>7</v>
      </c>
      <c r="E9" s="37">
        <v>2</v>
      </c>
      <c r="F9" s="37">
        <f t="shared" si="0"/>
        <v>1</v>
      </c>
      <c r="G9" s="38">
        <v>6</v>
      </c>
      <c r="H9" s="38">
        <v>2</v>
      </c>
      <c r="I9" s="78">
        <f t="shared" si="1"/>
        <v>2</v>
      </c>
      <c r="J9" s="37">
        <v>8</v>
      </c>
      <c r="K9" s="37">
        <v>3</v>
      </c>
      <c r="L9" s="37">
        <f t="shared" si="2"/>
        <v>1</v>
      </c>
      <c r="M9" s="38">
        <v>7</v>
      </c>
      <c r="N9" s="38">
        <v>3</v>
      </c>
      <c r="O9" s="78">
        <f t="shared" si="3"/>
        <v>2</v>
      </c>
      <c r="P9" s="21"/>
    </row>
    <row r="10" spans="1:16" x14ac:dyDescent="0.2">
      <c r="A10" s="42" t="s">
        <v>395</v>
      </c>
      <c r="B10" s="50">
        <v>7</v>
      </c>
      <c r="C10" s="50">
        <v>4</v>
      </c>
      <c r="D10" s="37">
        <v>5</v>
      </c>
      <c r="E10" s="37">
        <v>1</v>
      </c>
      <c r="F10" s="37">
        <f t="shared" si="0"/>
        <v>2</v>
      </c>
      <c r="G10" s="38">
        <v>6</v>
      </c>
      <c r="H10" s="38">
        <v>1</v>
      </c>
      <c r="I10" s="78">
        <f t="shared" si="1"/>
        <v>1</v>
      </c>
      <c r="J10" s="37">
        <v>6</v>
      </c>
      <c r="K10" s="37">
        <v>3</v>
      </c>
      <c r="L10" s="37">
        <f t="shared" si="2"/>
        <v>2</v>
      </c>
      <c r="M10" s="38">
        <v>7</v>
      </c>
      <c r="N10" s="38">
        <v>2</v>
      </c>
      <c r="O10" s="78">
        <f t="shared" si="3"/>
        <v>0</v>
      </c>
      <c r="P10" s="21"/>
    </row>
    <row r="11" spans="1:16" x14ac:dyDescent="0.2">
      <c r="A11" s="42" t="s">
        <v>396</v>
      </c>
      <c r="B11" s="50">
        <v>1</v>
      </c>
      <c r="C11" s="50">
        <v>5</v>
      </c>
      <c r="D11" s="37">
        <v>6</v>
      </c>
      <c r="E11" s="37">
        <v>1</v>
      </c>
      <c r="F11" s="37">
        <f t="shared" si="0"/>
        <v>3</v>
      </c>
      <c r="G11" s="38">
        <v>6</v>
      </c>
      <c r="H11" s="38">
        <v>2</v>
      </c>
      <c r="I11" s="78">
        <f t="shared" si="1"/>
        <v>2</v>
      </c>
      <c r="J11" s="37">
        <v>9</v>
      </c>
      <c r="K11" s="37">
        <v>2</v>
      </c>
      <c r="L11" s="37">
        <f t="shared" si="2"/>
        <v>0</v>
      </c>
      <c r="M11" s="38">
        <v>7</v>
      </c>
      <c r="N11" s="38">
        <v>1</v>
      </c>
      <c r="O11" s="78">
        <f t="shared" si="3"/>
        <v>2</v>
      </c>
      <c r="P11" s="21"/>
    </row>
    <row r="12" spans="1:16" x14ac:dyDescent="0.2">
      <c r="A12" s="42" t="s">
        <v>397</v>
      </c>
      <c r="B12" s="50">
        <v>15</v>
      </c>
      <c r="C12" s="50">
        <v>3</v>
      </c>
      <c r="D12" s="37">
        <v>3</v>
      </c>
      <c r="E12" s="37">
        <v>1</v>
      </c>
      <c r="F12" s="37">
        <f t="shared" si="0"/>
        <v>3</v>
      </c>
      <c r="G12" s="38">
        <v>3</v>
      </c>
      <c r="H12" s="38">
        <v>1</v>
      </c>
      <c r="I12" s="78">
        <f t="shared" si="1"/>
        <v>2</v>
      </c>
      <c r="J12" s="37">
        <v>6</v>
      </c>
      <c r="K12" s="37">
        <v>2</v>
      </c>
      <c r="L12" s="37">
        <f t="shared" si="2"/>
        <v>0</v>
      </c>
      <c r="M12" s="38">
        <v>5</v>
      </c>
      <c r="N12" s="38">
        <v>3</v>
      </c>
      <c r="O12" s="78">
        <f t="shared" si="3"/>
        <v>1</v>
      </c>
      <c r="P12" s="21"/>
    </row>
    <row r="13" spans="1:16" ht="13.5" thickBot="1" x14ac:dyDescent="0.25">
      <c r="A13" s="52" t="s">
        <v>398</v>
      </c>
      <c r="B13" s="53">
        <v>11</v>
      </c>
      <c r="C13" s="53">
        <v>4</v>
      </c>
      <c r="D13" s="37">
        <v>6</v>
      </c>
      <c r="E13" s="54">
        <v>2</v>
      </c>
      <c r="F13" s="37">
        <f t="shared" si="0"/>
        <v>1</v>
      </c>
      <c r="G13" s="38">
        <v>5</v>
      </c>
      <c r="H13" s="55">
        <v>2</v>
      </c>
      <c r="I13" s="77">
        <f t="shared" si="1"/>
        <v>1</v>
      </c>
      <c r="J13" s="37">
        <v>5</v>
      </c>
      <c r="K13" s="54">
        <v>1</v>
      </c>
      <c r="L13" s="37">
        <f t="shared" si="2"/>
        <v>2</v>
      </c>
      <c r="M13" s="38">
        <v>5</v>
      </c>
      <c r="N13" s="55">
        <v>1</v>
      </c>
      <c r="O13" s="77">
        <f t="shared" si="3"/>
        <v>2</v>
      </c>
      <c r="P13" s="21"/>
    </row>
    <row r="14" spans="1:16" ht="13.5" thickBot="1" x14ac:dyDescent="0.25">
      <c r="A14" s="61" t="s">
        <v>412</v>
      </c>
      <c r="B14" s="62"/>
      <c r="C14" s="74">
        <f t="shared" ref="C14:O14" si="4">SUM(C5:C13)</f>
        <v>36</v>
      </c>
      <c r="D14" s="63">
        <f>SUM(D5:D13)</f>
        <v>51</v>
      </c>
      <c r="E14" s="63">
        <f>SUM(E5:E13)</f>
        <v>14</v>
      </c>
      <c r="F14" s="88">
        <f>SUM(F5:F13)</f>
        <v>13</v>
      </c>
      <c r="G14" s="64">
        <f t="shared" si="4"/>
        <v>49</v>
      </c>
      <c r="H14" s="64">
        <f t="shared" si="4"/>
        <v>15</v>
      </c>
      <c r="I14" s="89">
        <f t="shared" si="4"/>
        <v>12</v>
      </c>
      <c r="J14" s="63">
        <f t="shared" si="4"/>
        <v>57</v>
      </c>
      <c r="K14" s="63">
        <f t="shared" si="4"/>
        <v>19</v>
      </c>
      <c r="L14" s="88">
        <f t="shared" si="4"/>
        <v>11</v>
      </c>
      <c r="M14" s="64">
        <f t="shared" si="4"/>
        <v>53</v>
      </c>
      <c r="N14" s="64">
        <f t="shared" si="4"/>
        <v>18</v>
      </c>
      <c r="O14" s="89">
        <f t="shared" si="4"/>
        <v>13</v>
      </c>
      <c r="P14" s="21"/>
    </row>
    <row r="15" spans="1:16" x14ac:dyDescent="0.2">
      <c r="A15" s="57" t="s">
        <v>399</v>
      </c>
      <c r="B15" s="58">
        <v>12</v>
      </c>
      <c r="C15" s="58">
        <v>5</v>
      </c>
      <c r="D15" s="37">
        <v>8</v>
      </c>
      <c r="E15" s="39">
        <v>2</v>
      </c>
      <c r="F15" s="37">
        <f t="shared" ref="F15:F23" si="5">IF(($C15+INT(D$3/18)+IF(((D$3-INT(D$3/18)*18)-$B15)&gt;=0,1,0)-D15+2)&lt;0, 0, $C15+INT(D$3/18)+IF(((D$3-INT(D$3/18)*18)-$B15)&gt;=0,1,0)-D15+2)</f>
        <v>0</v>
      </c>
      <c r="G15" s="38">
        <v>5</v>
      </c>
      <c r="H15" s="59">
        <v>2</v>
      </c>
      <c r="I15" s="82">
        <f t="shared" ref="I15:I23" si="6">IF(($C15+INT(G$3/18)+IF(((G$3-INT(G$3/18)*18)-$B15)&gt;=0,1,0)-G15+2)&lt;0, 0, $C15+INT(G$3/18)+IF(((G$3-INT(G$3/18)*18)-$B15)&gt;=0,1,0)-G15+2)</f>
        <v>2</v>
      </c>
      <c r="J15" s="37">
        <v>6</v>
      </c>
      <c r="K15" s="39">
        <v>2</v>
      </c>
      <c r="L15" s="37">
        <f t="shared" ref="L15:L23" si="7">IF(($C15+INT(J$3/18)+IF(((J$3-INT(J$3/18)*18)-$B15)&gt;=0,1,0)-J15+2)&lt;0, 0, $C15+INT(J$3/18)+IF(((J$3-INT(J$3/18)*18)-$B15)&gt;=0,1,0)-J15+2)</f>
        <v>2</v>
      </c>
      <c r="M15" s="38">
        <v>7</v>
      </c>
      <c r="N15" s="59">
        <v>2</v>
      </c>
      <c r="O15" s="82">
        <f t="shared" ref="O15:O23" si="8">IF(($C15+INT(M$3/18)+IF(((M$3-INT(M$3/18)*18)-$B15)&gt;=0,1,0)-M15+2)&lt;0, 0, $C15+INT(M$3/18)+IF(((M$3-INT(M$3/18)*18)-$B15)&gt;=0,1,0)-M15+2)</f>
        <v>1</v>
      </c>
      <c r="P15" s="21"/>
    </row>
    <row r="16" spans="1:16" x14ac:dyDescent="0.2">
      <c r="A16" s="42" t="s">
        <v>400</v>
      </c>
      <c r="B16" s="50">
        <v>14</v>
      </c>
      <c r="C16" s="50">
        <v>3</v>
      </c>
      <c r="D16" s="37">
        <v>4</v>
      </c>
      <c r="E16" s="37">
        <v>3</v>
      </c>
      <c r="F16" s="37">
        <f t="shared" si="5"/>
        <v>2</v>
      </c>
      <c r="G16" s="38">
        <v>3</v>
      </c>
      <c r="H16" s="38">
        <v>1</v>
      </c>
      <c r="I16" s="78">
        <f t="shared" si="6"/>
        <v>2</v>
      </c>
      <c r="J16" s="37">
        <v>4</v>
      </c>
      <c r="K16" s="37">
        <v>2</v>
      </c>
      <c r="L16" s="37">
        <f t="shared" si="7"/>
        <v>2</v>
      </c>
      <c r="M16" s="38">
        <v>5</v>
      </c>
      <c r="N16" s="38">
        <v>2</v>
      </c>
      <c r="O16" s="78">
        <f t="shared" si="8"/>
        <v>1</v>
      </c>
      <c r="P16" s="21"/>
    </row>
    <row r="17" spans="1:16" x14ac:dyDescent="0.2">
      <c r="A17" s="42" t="s">
        <v>401</v>
      </c>
      <c r="B17" s="50">
        <v>2</v>
      </c>
      <c r="C17" s="50">
        <v>4</v>
      </c>
      <c r="D17" s="37">
        <v>6</v>
      </c>
      <c r="E17" s="37">
        <v>2</v>
      </c>
      <c r="F17" s="37">
        <f t="shared" si="5"/>
        <v>1</v>
      </c>
      <c r="G17" s="38">
        <v>5</v>
      </c>
      <c r="H17" s="38">
        <v>2</v>
      </c>
      <c r="I17" s="78">
        <f t="shared" si="6"/>
        <v>2</v>
      </c>
      <c r="J17" s="37">
        <v>7</v>
      </c>
      <c r="K17" s="37">
        <v>3</v>
      </c>
      <c r="L17" s="37">
        <f t="shared" si="7"/>
        <v>1</v>
      </c>
      <c r="M17" s="38">
        <v>6</v>
      </c>
      <c r="N17" s="38">
        <v>2</v>
      </c>
      <c r="O17" s="78">
        <f t="shared" si="8"/>
        <v>2</v>
      </c>
      <c r="P17" s="21"/>
    </row>
    <row r="18" spans="1:16" x14ac:dyDescent="0.2">
      <c r="A18" s="42" t="s">
        <v>402</v>
      </c>
      <c r="B18" s="50">
        <v>4</v>
      </c>
      <c r="C18" s="50">
        <v>4</v>
      </c>
      <c r="D18" s="37">
        <v>5</v>
      </c>
      <c r="E18" s="37">
        <v>2</v>
      </c>
      <c r="F18" s="37">
        <f t="shared" si="5"/>
        <v>2</v>
      </c>
      <c r="G18" s="38">
        <v>4</v>
      </c>
      <c r="H18" s="38">
        <v>2</v>
      </c>
      <c r="I18" s="78">
        <f t="shared" si="6"/>
        <v>3</v>
      </c>
      <c r="J18" s="37">
        <v>5</v>
      </c>
      <c r="K18" s="37">
        <v>1</v>
      </c>
      <c r="L18" s="37">
        <f t="shared" si="7"/>
        <v>3</v>
      </c>
      <c r="M18" s="38">
        <v>5</v>
      </c>
      <c r="N18" s="38">
        <v>1</v>
      </c>
      <c r="O18" s="78">
        <f t="shared" si="8"/>
        <v>3</v>
      </c>
      <c r="P18" s="21"/>
    </row>
    <row r="19" spans="1:16" x14ac:dyDescent="0.2">
      <c r="A19" s="42" t="s">
        <v>403</v>
      </c>
      <c r="B19" s="50">
        <v>8</v>
      </c>
      <c r="C19" s="50">
        <v>4</v>
      </c>
      <c r="D19" s="37">
        <v>5</v>
      </c>
      <c r="E19" s="37">
        <v>2</v>
      </c>
      <c r="F19" s="37">
        <f t="shared" si="5"/>
        <v>2</v>
      </c>
      <c r="G19" s="38">
        <v>5</v>
      </c>
      <c r="H19" s="38">
        <v>2</v>
      </c>
      <c r="I19" s="78">
        <f t="shared" si="6"/>
        <v>2</v>
      </c>
      <c r="J19" s="37">
        <v>7</v>
      </c>
      <c r="K19" s="37">
        <v>2</v>
      </c>
      <c r="L19" s="37">
        <f t="shared" si="7"/>
        <v>1</v>
      </c>
      <c r="M19" s="38">
        <v>5</v>
      </c>
      <c r="N19" s="38">
        <v>2</v>
      </c>
      <c r="O19" s="78">
        <f t="shared" si="8"/>
        <v>2</v>
      </c>
      <c r="P19" s="21"/>
    </row>
    <row r="20" spans="1:16" x14ac:dyDescent="0.2">
      <c r="A20" s="42" t="s">
        <v>404</v>
      </c>
      <c r="B20" s="50">
        <v>18</v>
      </c>
      <c r="C20" s="50">
        <v>3</v>
      </c>
      <c r="D20" s="37">
        <v>4</v>
      </c>
      <c r="E20" s="37">
        <v>2</v>
      </c>
      <c r="F20" s="37">
        <f t="shared" si="5"/>
        <v>2</v>
      </c>
      <c r="G20" s="38">
        <v>10</v>
      </c>
      <c r="H20" s="38">
        <v>2</v>
      </c>
      <c r="I20" s="78">
        <f t="shared" si="6"/>
        <v>0</v>
      </c>
      <c r="J20" s="37">
        <v>5</v>
      </c>
      <c r="K20" s="37">
        <v>3</v>
      </c>
      <c r="L20" s="37">
        <f t="shared" si="7"/>
        <v>1</v>
      </c>
      <c r="M20" s="38">
        <v>6</v>
      </c>
      <c r="N20" s="38">
        <v>3</v>
      </c>
      <c r="O20" s="78">
        <f t="shared" si="8"/>
        <v>0</v>
      </c>
      <c r="P20" s="21"/>
    </row>
    <row r="21" spans="1:16" x14ac:dyDescent="0.2">
      <c r="A21" s="42" t="s">
        <v>405</v>
      </c>
      <c r="B21" s="50">
        <v>16</v>
      </c>
      <c r="C21" s="50">
        <v>5</v>
      </c>
      <c r="D21" s="37">
        <v>6</v>
      </c>
      <c r="E21" s="37">
        <v>1</v>
      </c>
      <c r="F21" s="37">
        <f t="shared" si="5"/>
        <v>2</v>
      </c>
      <c r="G21" s="38">
        <v>6</v>
      </c>
      <c r="H21" s="38">
        <v>1</v>
      </c>
      <c r="I21" s="78">
        <f t="shared" si="6"/>
        <v>1</v>
      </c>
      <c r="J21" s="37">
        <v>9</v>
      </c>
      <c r="K21" s="37">
        <v>2</v>
      </c>
      <c r="L21" s="37">
        <f t="shared" si="7"/>
        <v>0</v>
      </c>
      <c r="M21" s="38">
        <v>6</v>
      </c>
      <c r="N21" s="38">
        <v>2</v>
      </c>
      <c r="O21" s="78">
        <f t="shared" si="8"/>
        <v>2</v>
      </c>
      <c r="P21" s="21"/>
    </row>
    <row r="22" spans="1:16" x14ac:dyDescent="0.2">
      <c r="A22" s="42" t="s">
        <v>406</v>
      </c>
      <c r="B22" s="50">
        <v>6</v>
      </c>
      <c r="C22" s="50">
        <v>4</v>
      </c>
      <c r="D22" s="37">
        <v>5</v>
      </c>
      <c r="E22" s="37">
        <v>2</v>
      </c>
      <c r="F22" s="37">
        <f t="shared" si="5"/>
        <v>2</v>
      </c>
      <c r="G22" s="38">
        <v>6</v>
      </c>
      <c r="H22" s="38">
        <v>1</v>
      </c>
      <c r="I22" s="78">
        <f t="shared" si="6"/>
        <v>1</v>
      </c>
      <c r="J22" s="37">
        <v>10</v>
      </c>
      <c r="K22" s="37">
        <v>2</v>
      </c>
      <c r="L22" s="37">
        <f t="shared" si="7"/>
        <v>0</v>
      </c>
      <c r="M22" s="38">
        <v>7</v>
      </c>
      <c r="N22" s="38">
        <v>1</v>
      </c>
      <c r="O22" s="78">
        <f t="shared" si="8"/>
        <v>1</v>
      </c>
      <c r="P22" s="21"/>
    </row>
    <row r="23" spans="1:16" ht="13.5" thickBot="1" x14ac:dyDescent="0.25">
      <c r="A23" s="45" t="s">
        <v>407</v>
      </c>
      <c r="B23" s="51">
        <v>10</v>
      </c>
      <c r="C23" s="51">
        <v>4</v>
      </c>
      <c r="D23" s="37">
        <v>5</v>
      </c>
      <c r="E23" s="46">
        <v>2</v>
      </c>
      <c r="F23" s="37">
        <f t="shared" si="5"/>
        <v>2</v>
      </c>
      <c r="G23" s="38">
        <v>5</v>
      </c>
      <c r="H23" s="47">
        <v>2</v>
      </c>
      <c r="I23" s="84">
        <f t="shared" si="6"/>
        <v>1</v>
      </c>
      <c r="J23" s="37">
        <v>10</v>
      </c>
      <c r="K23" s="46">
        <v>2</v>
      </c>
      <c r="L23" s="37">
        <f t="shared" si="7"/>
        <v>0</v>
      </c>
      <c r="M23" s="38">
        <v>6</v>
      </c>
      <c r="N23" s="47">
        <v>2</v>
      </c>
      <c r="O23" s="84">
        <f t="shared" si="8"/>
        <v>1</v>
      </c>
      <c r="P23" s="21"/>
    </row>
    <row r="24" spans="1:16" ht="13.5" thickBot="1" x14ac:dyDescent="0.25">
      <c r="A24" s="66" t="s">
        <v>413</v>
      </c>
      <c r="B24" s="63"/>
      <c r="C24" s="63">
        <f t="shared" ref="C24:O24" si="9">SUM(C15:C23)</f>
        <v>36</v>
      </c>
      <c r="D24" s="63">
        <f>SUM(D15:D23)</f>
        <v>48</v>
      </c>
      <c r="E24" s="63">
        <f>SUM(E15:E23)</f>
        <v>18</v>
      </c>
      <c r="F24" s="63">
        <f>SUM(F15:F23)</f>
        <v>15</v>
      </c>
      <c r="G24" s="64">
        <f t="shared" si="9"/>
        <v>49</v>
      </c>
      <c r="H24" s="64">
        <f t="shared" si="9"/>
        <v>15</v>
      </c>
      <c r="I24" s="64">
        <f t="shared" si="9"/>
        <v>14</v>
      </c>
      <c r="J24" s="63">
        <f t="shared" si="9"/>
        <v>63</v>
      </c>
      <c r="K24" s="63">
        <f t="shared" si="9"/>
        <v>19</v>
      </c>
      <c r="L24" s="63">
        <f t="shared" si="9"/>
        <v>10</v>
      </c>
      <c r="M24" s="64">
        <f t="shared" si="9"/>
        <v>53</v>
      </c>
      <c r="N24" s="64">
        <f t="shared" si="9"/>
        <v>17</v>
      </c>
      <c r="O24" s="64">
        <f t="shared" si="9"/>
        <v>13</v>
      </c>
    </row>
    <row r="25" spans="1:16" ht="13.5" thickBot="1" x14ac:dyDescent="0.25">
      <c r="A25" s="70" t="s">
        <v>414</v>
      </c>
      <c r="B25" s="71"/>
      <c r="C25" s="71">
        <f t="shared" ref="C25:O25" si="10">C24+C14</f>
        <v>72</v>
      </c>
      <c r="D25" s="71">
        <f>D24+D14</f>
        <v>99</v>
      </c>
      <c r="E25" s="71">
        <f>E24+E14</f>
        <v>32</v>
      </c>
      <c r="F25" s="71">
        <f>F24+F14</f>
        <v>28</v>
      </c>
      <c r="G25" s="72">
        <f t="shared" si="10"/>
        <v>98</v>
      </c>
      <c r="H25" s="72">
        <f t="shared" si="10"/>
        <v>30</v>
      </c>
      <c r="I25" s="72">
        <f t="shared" si="10"/>
        <v>26</v>
      </c>
      <c r="J25" s="71">
        <f t="shared" si="10"/>
        <v>120</v>
      </c>
      <c r="K25" s="71">
        <f t="shared" si="10"/>
        <v>38</v>
      </c>
      <c r="L25" s="71">
        <f t="shared" si="10"/>
        <v>21</v>
      </c>
      <c r="M25" s="72">
        <f t="shared" si="10"/>
        <v>106</v>
      </c>
      <c r="N25" s="72">
        <f t="shared" si="10"/>
        <v>35</v>
      </c>
      <c r="O25" s="72">
        <f t="shared" si="10"/>
        <v>26</v>
      </c>
    </row>
    <row r="26" spans="1:16" x14ac:dyDescent="0.2">
      <c r="A26" s="30"/>
      <c r="B26" s="30"/>
      <c r="C26" s="30"/>
      <c r="D26" s="107"/>
      <c r="E26" s="107"/>
      <c r="F26" s="107"/>
      <c r="G26" s="30"/>
      <c r="H26" s="30"/>
      <c r="I26" s="30"/>
      <c r="J26" s="30"/>
      <c r="K26" s="30"/>
      <c r="L26" s="30"/>
      <c r="M26" s="30"/>
      <c r="N26" s="30"/>
      <c r="O26" s="30"/>
    </row>
    <row r="27" spans="1:16" x14ac:dyDescent="0.2">
      <c r="A27" s="30"/>
      <c r="B27" s="30"/>
      <c r="C27" s="30"/>
      <c r="D27" s="107"/>
      <c r="E27" s="107"/>
      <c r="F27" s="107"/>
      <c r="G27" s="30"/>
      <c r="H27" s="30"/>
      <c r="I27" s="30"/>
      <c r="J27" s="30"/>
      <c r="K27" s="30"/>
      <c r="L27" s="30"/>
      <c r="M27" s="30"/>
      <c r="N27" s="30"/>
      <c r="O27" s="30"/>
    </row>
    <row r="28" spans="1:16" x14ac:dyDescent="0.2">
      <c r="A28" s="92"/>
      <c r="B28" s="30" t="s">
        <v>450</v>
      </c>
      <c r="C28" s="30"/>
      <c r="D28" s="30"/>
      <c r="E28" s="30"/>
      <c r="F28" s="30"/>
      <c r="G28" s="30"/>
      <c r="H28" s="30"/>
      <c r="I28" s="30"/>
      <c r="J28" s="30"/>
      <c r="K28" s="30"/>
      <c r="L28" s="30"/>
      <c r="M28" s="30"/>
      <c r="N28" s="30"/>
      <c r="O28" s="30"/>
    </row>
    <row r="29" spans="1:16" x14ac:dyDescent="0.2">
      <c r="A29" s="97"/>
      <c r="B29" s="30" t="s">
        <v>603</v>
      </c>
      <c r="C29" s="30"/>
      <c r="D29" s="30"/>
      <c r="E29" s="30"/>
      <c r="F29" s="30"/>
      <c r="G29" s="30"/>
      <c r="H29" s="30"/>
      <c r="I29" s="30"/>
      <c r="J29" s="30"/>
      <c r="K29" s="30"/>
      <c r="L29" s="30"/>
      <c r="M29" s="30"/>
      <c r="N29" s="30"/>
      <c r="O29" s="30"/>
    </row>
    <row r="31" spans="1:16" x14ac:dyDescent="0.2">
      <c r="A31" t="s">
        <v>826</v>
      </c>
    </row>
  </sheetData>
  <mergeCells count="8">
    <mergeCell ref="D2:F2"/>
    <mergeCell ref="G2:I2"/>
    <mergeCell ref="J2:L2"/>
    <mergeCell ref="M2:O2"/>
    <mergeCell ref="D3:F3"/>
    <mergeCell ref="G3:I3"/>
    <mergeCell ref="J3:L3"/>
    <mergeCell ref="M3:O3"/>
  </mergeCells>
  <phoneticPr fontId="21" type="noConversion"/>
  <conditionalFormatting sqref="G5:G13 G15:G23 M5:M13 M15:M23 J5:J13 J15:J23 D5:D13 D15:D23">
    <cfRule type="cellIs" dxfId="77" priority="1" stopIfTrue="1" operator="equal">
      <formula>$C5</formula>
    </cfRule>
    <cfRule type="cellIs" dxfId="76"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H59"/>
  <sheetViews>
    <sheetView workbookViewId="0">
      <selection activeCell="D8" sqref="D8"/>
    </sheetView>
  </sheetViews>
  <sheetFormatPr defaultColWidth="8.85546875" defaultRowHeight="12.75" x14ac:dyDescent="0.2"/>
  <cols>
    <col min="2" max="2" width="26.85546875" customWidth="1"/>
    <col min="3" max="3" width="31.5703125" customWidth="1"/>
    <col min="4" max="4" width="15.5703125" customWidth="1"/>
    <col min="5" max="5" width="27.42578125" customWidth="1"/>
    <col min="7" max="7" width="21" customWidth="1"/>
    <col min="8" max="8" width="10.140625" customWidth="1"/>
    <col min="9" max="9" width="10.5703125" customWidth="1"/>
    <col min="10" max="10" width="16.42578125" customWidth="1"/>
  </cols>
  <sheetData>
    <row r="1" spans="1:8" x14ac:dyDescent="0.2">
      <c r="A1" s="19" t="s">
        <v>723</v>
      </c>
      <c r="B1" s="20"/>
      <c r="C1" s="20"/>
      <c r="D1" s="20"/>
      <c r="E1" s="20"/>
    </row>
    <row r="2" spans="1:8" x14ac:dyDescent="0.2">
      <c r="C2" s="21" t="s">
        <v>720</v>
      </c>
      <c r="D2" s="21" t="s">
        <v>511</v>
      </c>
      <c r="E2" s="21" t="s">
        <v>721</v>
      </c>
    </row>
    <row r="3" spans="1:8" x14ac:dyDescent="0.2">
      <c r="A3" s="102" t="s">
        <v>665</v>
      </c>
      <c r="B3" s="102" t="s">
        <v>667</v>
      </c>
      <c r="C3" s="189">
        <v>6.1</v>
      </c>
      <c r="D3" s="187" t="s">
        <v>666</v>
      </c>
      <c r="E3" s="102" t="s">
        <v>647</v>
      </c>
    </row>
    <row r="4" spans="1:8" x14ac:dyDescent="0.2">
      <c r="A4" t="s">
        <v>615</v>
      </c>
      <c r="B4" t="s">
        <v>469</v>
      </c>
      <c r="C4" s="101">
        <v>6.5</v>
      </c>
      <c r="D4" s="21" t="s">
        <v>648</v>
      </c>
      <c r="E4" t="s">
        <v>647</v>
      </c>
    </row>
    <row r="5" spans="1:8" x14ac:dyDescent="0.2">
      <c r="A5" t="s">
        <v>474</v>
      </c>
      <c r="B5" t="s">
        <v>475</v>
      </c>
      <c r="C5" s="101">
        <v>15.8</v>
      </c>
      <c r="D5" s="21" t="s">
        <v>722</v>
      </c>
      <c r="E5" t="s">
        <v>601</v>
      </c>
    </row>
    <row r="6" spans="1:8" x14ac:dyDescent="0.2">
      <c r="A6" t="s">
        <v>470</v>
      </c>
      <c r="B6" t="s">
        <v>340</v>
      </c>
      <c r="C6" s="101">
        <v>20.100000000000001</v>
      </c>
      <c r="D6" s="21" t="s">
        <v>513</v>
      </c>
      <c r="E6" t="s">
        <v>487</v>
      </c>
    </row>
    <row r="7" spans="1:8" x14ac:dyDescent="0.2">
      <c r="A7" t="s">
        <v>473</v>
      </c>
      <c r="B7" t="s">
        <v>352</v>
      </c>
      <c r="C7" s="101">
        <v>22.4</v>
      </c>
      <c r="D7" s="21" t="s">
        <v>594</v>
      </c>
      <c r="E7" t="s">
        <v>567</v>
      </c>
    </row>
    <row r="8" spans="1:8" x14ac:dyDescent="0.2">
      <c r="A8" t="s">
        <v>471</v>
      </c>
      <c r="B8" t="s">
        <v>472</v>
      </c>
      <c r="C8" s="101">
        <v>25.6</v>
      </c>
      <c r="D8" s="21" t="s">
        <v>593</v>
      </c>
      <c r="E8" t="s">
        <v>567</v>
      </c>
    </row>
    <row r="9" spans="1:8" x14ac:dyDescent="0.2">
      <c r="C9" s="101"/>
    </row>
    <row r="10" spans="1:8" x14ac:dyDescent="0.2">
      <c r="A10" s="19" t="s">
        <v>724</v>
      </c>
      <c r="B10" s="20"/>
      <c r="C10" s="20"/>
      <c r="D10" s="20"/>
      <c r="E10" s="20"/>
    </row>
    <row r="12" spans="1:8" x14ac:dyDescent="0.2">
      <c r="A12" s="3" t="s">
        <v>478</v>
      </c>
      <c r="B12" s="1"/>
      <c r="C12" s="1"/>
      <c r="D12" s="1"/>
      <c r="E12" s="1"/>
    </row>
    <row r="13" spans="1:8" x14ac:dyDescent="0.2">
      <c r="C13" t="s">
        <v>479</v>
      </c>
      <c r="D13" t="s">
        <v>481</v>
      </c>
      <c r="E13" t="s">
        <v>483</v>
      </c>
    </row>
    <row r="14" spans="1:8" x14ac:dyDescent="0.2">
      <c r="A14" s="187">
        <v>1</v>
      </c>
      <c r="B14" s="102" t="s">
        <v>342</v>
      </c>
      <c r="C14" s="102" t="s">
        <v>728</v>
      </c>
      <c r="D14" s="102" t="s">
        <v>352</v>
      </c>
      <c r="E14" s="102" t="s">
        <v>730</v>
      </c>
    </row>
    <row r="15" spans="1:8" x14ac:dyDescent="0.2">
      <c r="A15" s="187">
        <v>2</v>
      </c>
      <c r="B15" s="102" t="s">
        <v>759</v>
      </c>
      <c r="C15" s="102" t="s">
        <v>729</v>
      </c>
      <c r="D15" s="102" t="s">
        <v>472</v>
      </c>
      <c r="E15" s="102" t="s">
        <v>731</v>
      </c>
      <c r="F15" s="151"/>
      <c r="G15" s="2"/>
      <c r="H15" s="103"/>
    </row>
    <row r="16" spans="1:8" x14ac:dyDescent="0.2">
      <c r="A16" s="187">
        <v>3</v>
      </c>
      <c r="B16" s="102" t="s">
        <v>760</v>
      </c>
      <c r="C16" s="102" t="s">
        <v>725</v>
      </c>
      <c r="D16" s="102" t="s">
        <v>469</v>
      </c>
      <c r="E16" s="102" t="s">
        <v>647</v>
      </c>
    </row>
    <row r="17" spans="1:5" x14ac:dyDescent="0.2">
      <c r="A17" s="187">
        <v>4</v>
      </c>
      <c r="B17" s="102" t="s">
        <v>761</v>
      </c>
      <c r="C17" s="102" t="s">
        <v>858</v>
      </c>
      <c r="D17" s="102" t="s">
        <v>340</v>
      </c>
      <c r="E17" s="102" t="s">
        <v>768</v>
      </c>
    </row>
    <row r="18" spans="1:5" x14ac:dyDescent="0.2">
      <c r="A18" s="187">
        <v>5</v>
      </c>
      <c r="B18" s="102" t="s">
        <v>762</v>
      </c>
      <c r="C18" s="102" t="s">
        <v>726</v>
      </c>
      <c r="D18" s="102" t="s">
        <v>667</v>
      </c>
      <c r="E18" s="102" t="s">
        <v>767</v>
      </c>
    </row>
    <row r="19" spans="1:5" x14ac:dyDescent="0.2">
      <c r="A19" s="187">
        <v>6</v>
      </c>
      <c r="B19" s="102" t="s">
        <v>758</v>
      </c>
      <c r="C19" s="102" t="s">
        <v>727</v>
      </c>
      <c r="D19" s="102" t="s">
        <v>475</v>
      </c>
      <c r="E19" s="102" t="s">
        <v>769</v>
      </c>
    </row>
    <row r="20" spans="1:5" x14ac:dyDescent="0.2">
      <c r="D20" s="102"/>
      <c r="E20" s="102"/>
    </row>
    <row r="21" spans="1:5" x14ac:dyDescent="0.2">
      <c r="A21" s="3" t="s">
        <v>482</v>
      </c>
      <c r="B21" s="1"/>
      <c r="C21" s="1"/>
      <c r="D21" s="1"/>
      <c r="E21" s="1"/>
    </row>
    <row r="23" spans="1:5" x14ac:dyDescent="0.2">
      <c r="A23" s="21"/>
      <c r="B23" s="152"/>
      <c r="C23" s="153"/>
      <c r="D23" s="152"/>
      <c r="E23" s="152"/>
    </row>
    <row r="26" spans="1:5" x14ac:dyDescent="0.2">
      <c r="A26" s="19" t="s">
        <v>356</v>
      </c>
      <c r="B26" s="20"/>
      <c r="C26" s="20"/>
      <c r="D26" s="20"/>
      <c r="E26" s="20"/>
    </row>
    <row r="28" spans="1:5" x14ac:dyDescent="0.2">
      <c r="A28" s="4">
        <v>1</v>
      </c>
      <c r="B28" s="1" t="s">
        <v>357</v>
      </c>
      <c r="C28" s="1"/>
      <c r="D28" s="1"/>
      <c r="E28" s="1"/>
    </row>
    <row r="29" spans="1:5" x14ac:dyDescent="0.2">
      <c r="A29" s="21">
        <v>2</v>
      </c>
      <c r="B29" t="s">
        <v>358</v>
      </c>
    </row>
    <row r="30" spans="1:5" x14ac:dyDescent="0.2">
      <c r="A30" s="4">
        <v>3</v>
      </c>
      <c r="B30" s="1" t="s">
        <v>359</v>
      </c>
      <c r="C30" s="1"/>
      <c r="D30" s="1"/>
      <c r="E30" s="1"/>
    </row>
    <row r="31" spans="1:5" x14ac:dyDescent="0.2">
      <c r="A31" s="21">
        <v>4</v>
      </c>
      <c r="B31" t="s">
        <v>360</v>
      </c>
    </row>
    <row r="32" spans="1:5" x14ac:dyDescent="0.2">
      <c r="A32" s="4">
        <v>5</v>
      </c>
      <c r="B32" s="1" t="s">
        <v>386</v>
      </c>
      <c r="C32" s="1"/>
      <c r="D32" s="1"/>
      <c r="E32" s="1"/>
    </row>
    <row r="33" spans="1:7" x14ac:dyDescent="0.2">
      <c r="A33" s="21">
        <v>6</v>
      </c>
      <c r="B33" t="s">
        <v>510</v>
      </c>
      <c r="G33" t="s">
        <v>801</v>
      </c>
    </row>
    <row r="34" spans="1:7" x14ac:dyDescent="0.2">
      <c r="A34" s="4">
        <v>7</v>
      </c>
      <c r="B34" s="1" t="s">
        <v>547</v>
      </c>
      <c r="C34" s="1"/>
      <c r="D34" s="1"/>
      <c r="E34" s="1"/>
    </row>
    <row r="35" spans="1:7" x14ac:dyDescent="0.2">
      <c r="A35" s="21">
        <v>8</v>
      </c>
      <c r="B35" t="s">
        <v>859</v>
      </c>
    </row>
    <row r="36" spans="1:7" x14ac:dyDescent="0.2">
      <c r="A36" s="4">
        <v>9</v>
      </c>
      <c r="B36" s="1" t="s">
        <v>800</v>
      </c>
      <c r="C36" s="1"/>
      <c r="D36" s="1"/>
      <c r="E36" s="1"/>
    </row>
    <row r="37" spans="1:7" x14ac:dyDescent="0.2">
      <c r="A37" s="21">
        <v>10</v>
      </c>
      <c r="B37" s="102" t="s">
        <v>900</v>
      </c>
      <c r="C37" s="103"/>
    </row>
    <row r="38" spans="1:7" x14ac:dyDescent="0.2">
      <c r="A38" s="21"/>
      <c r="C38" s="103"/>
    </row>
    <row r="39" spans="1:7" x14ac:dyDescent="0.2">
      <c r="A39" s="21"/>
      <c r="C39" s="103"/>
    </row>
    <row r="40" spans="1:7" x14ac:dyDescent="0.2">
      <c r="A40" s="21"/>
      <c r="C40" s="103"/>
    </row>
    <row r="41" spans="1:7" x14ac:dyDescent="0.2">
      <c r="A41" s="21"/>
      <c r="C41" s="103"/>
    </row>
    <row r="42" spans="1:7" x14ac:dyDescent="0.2">
      <c r="A42" s="21"/>
      <c r="C42" s="103"/>
    </row>
    <row r="43" spans="1:7" x14ac:dyDescent="0.2">
      <c r="A43" s="21"/>
      <c r="C43" s="103"/>
    </row>
    <row r="44" spans="1:7" x14ac:dyDescent="0.2">
      <c r="A44" s="21"/>
      <c r="C44" s="103"/>
    </row>
    <row r="45" spans="1:7" x14ac:dyDescent="0.2">
      <c r="A45" s="21"/>
      <c r="C45" s="103"/>
    </row>
    <row r="46" spans="1:7" x14ac:dyDescent="0.2">
      <c r="A46" s="21"/>
      <c r="C46" s="103"/>
    </row>
    <row r="47" spans="1:7" x14ac:dyDescent="0.2">
      <c r="A47" s="21"/>
      <c r="C47" s="103"/>
    </row>
    <row r="48" spans="1:7" x14ac:dyDescent="0.2">
      <c r="A48" s="21"/>
      <c r="C48" s="103"/>
    </row>
    <row r="49" spans="1:4" x14ac:dyDescent="0.2">
      <c r="A49" s="21"/>
      <c r="B49" t="s">
        <v>736</v>
      </c>
      <c r="C49" s="103"/>
    </row>
    <row r="50" spans="1:4" x14ac:dyDescent="0.2">
      <c r="A50" s="21"/>
      <c r="B50" s="161" t="s">
        <v>737</v>
      </c>
      <c r="C50" s="103" t="s">
        <v>743</v>
      </c>
      <c r="D50" t="s">
        <v>745</v>
      </c>
    </row>
    <row r="51" spans="1:4" x14ac:dyDescent="0.2">
      <c r="A51" s="21"/>
      <c r="B51" s="161" t="s">
        <v>738</v>
      </c>
      <c r="C51" s="103" t="s">
        <v>663</v>
      </c>
      <c r="D51" t="s">
        <v>440</v>
      </c>
    </row>
    <row r="52" spans="1:4" x14ac:dyDescent="0.2">
      <c r="A52" s="21"/>
      <c r="B52" s="161" t="s">
        <v>739</v>
      </c>
      <c r="C52" s="103" t="s">
        <v>741</v>
      </c>
      <c r="D52" t="s">
        <v>616</v>
      </c>
    </row>
    <row r="53" spans="1:4" x14ac:dyDescent="0.2">
      <c r="A53" s="21"/>
      <c r="B53" s="161" t="s">
        <v>740</v>
      </c>
      <c r="C53" s="103" t="s">
        <v>663</v>
      </c>
      <c r="D53" t="s">
        <v>698</v>
      </c>
    </row>
    <row r="54" spans="1:4" x14ac:dyDescent="0.2">
      <c r="B54" s="21">
        <v>2004</v>
      </c>
      <c r="C54" t="s">
        <v>742</v>
      </c>
      <c r="D54" t="s">
        <v>424</v>
      </c>
    </row>
    <row r="55" spans="1:4" x14ac:dyDescent="0.2">
      <c r="B55" s="21">
        <v>2005</v>
      </c>
      <c r="C55" t="s">
        <v>741</v>
      </c>
      <c r="D55" t="s">
        <v>616</v>
      </c>
    </row>
    <row r="56" spans="1:4" x14ac:dyDescent="0.2">
      <c r="B56" s="21">
        <v>2006</v>
      </c>
      <c r="C56" t="s">
        <v>741</v>
      </c>
      <c r="D56" t="s">
        <v>747</v>
      </c>
    </row>
    <row r="57" spans="1:4" x14ac:dyDescent="0.2">
      <c r="B57" s="21">
        <v>2007</v>
      </c>
      <c r="C57" s="103" t="s">
        <v>743</v>
      </c>
      <c r="D57" t="s">
        <v>746</v>
      </c>
    </row>
    <row r="58" spans="1:4" x14ac:dyDescent="0.2">
      <c r="B58" s="21">
        <v>2008</v>
      </c>
      <c r="C58" t="s">
        <v>663</v>
      </c>
      <c r="D58" t="s">
        <v>857</v>
      </c>
    </row>
    <row r="59" spans="1:4" x14ac:dyDescent="0.2">
      <c r="B59" s="21">
        <v>2009</v>
      </c>
      <c r="C59" t="s">
        <v>743</v>
      </c>
      <c r="D59" t="s">
        <v>810</v>
      </c>
    </row>
  </sheetData>
  <phoneticPr fontId="21" type="noConversion"/>
  <pageMargins left="0.75" right="0.75" top="1" bottom="1" header="0" footer="0"/>
  <pageSetup paperSize="9" scale="62" orientation="portrait" r:id="rId1"/>
  <headerFooter alignWithMargins="0"/>
  <extLst>
    <ext xmlns:mx="http://schemas.microsoft.com/office/mac/excel/2008/main" uri="http://schemas.microsoft.com/office/mac/excel/2008/main">
      <mx:PLV Mode="0" OnePage="0" WScale="0"/>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H40"/>
  <sheetViews>
    <sheetView workbookViewId="0">
      <selection activeCell="K11" sqref="K11"/>
    </sheetView>
  </sheetViews>
  <sheetFormatPr defaultColWidth="8.85546875" defaultRowHeight="12.75" x14ac:dyDescent="0.2"/>
  <cols>
    <col min="1" max="1" width="14" customWidth="1"/>
    <col min="2" max="4" width="20.5703125" customWidth="1"/>
    <col min="5" max="5" width="24.85546875" customWidth="1"/>
    <col min="6" max="6" width="18" customWidth="1"/>
  </cols>
  <sheetData>
    <row r="1" spans="1:7" ht="13.5" thickBot="1" x14ac:dyDescent="0.25"/>
    <row r="2" spans="1:7" ht="13.5" thickBot="1" x14ac:dyDescent="0.25">
      <c r="A2" s="22" t="s">
        <v>719</v>
      </c>
      <c r="B2" s="23"/>
      <c r="C2" s="23"/>
      <c r="D2" s="24"/>
    </row>
    <row r="3" spans="1:7" x14ac:dyDescent="0.2">
      <c r="A3" s="5" t="s">
        <v>350</v>
      </c>
      <c r="B3" s="6"/>
      <c r="C3" s="6" t="s">
        <v>363</v>
      </c>
      <c r="D3" s="7" t="s">
        <v>364</v>
      </c>
    </row>
    <row r="4" spans="1:7" x14ac:dyDescent="0.2">
      <c r="A4" s="17">
        <v>1</v>
      </c>
      <c r="B4" s="185" t="s">
        <v>469</v>
      </c>
      <c r="C4" s="8">
        <f>66+7-7+36</f>
        <v>102</v>
      </c>
      <c r="D4" s="8">
        <v>6</v>
      </c>
      <c r="E4" t="s">
        <v>770</v>
      </c>
    </row>
    <row r="5" spans="1:7" x14ac:dyDescent="0.2">
      <c r="A5" s="17">
        <v>2</v>
      </c>
      <c r="B5" s="185" t="s">
        <v>352</v>
      </c>
      <c r="C5" s="8">
        <f>43+4+29</f>
        <v>76</v>
      </c>
      <c r="D5" s="8">
        <v>5</v>
      </c>
    </row>
    <row r="6" spans="1:7" x14ac:dyDescent="0.2">
      <c r="A6" s="17">
        <v>3</v>
      </c>
      <c r="B6" s="185" t="s">
        <v>475</v>
      </c>
      <c r="C6" s="8">
        <f>25+16+16</f>
        <v>57</v>
      </c>
      <c r="D6" s="8">
        <v>5</v>
      </c>
      <c r="F6" s="85"/>
    </row>
    <row r="7" spans="1:7" ht="13.5" thickBot="1" x14ac:dyDescent="0.25">
      <c r="A7" s="18">
        <v>4</v>
      </c>
      <c r="B7" s="185" t="s">
        <v>472</v>
      </c>
      <c r="C7" s="8">
        <f>21+1-1+22</f>
        <v>43</v>
      </c>
      <c r="D7" s="8">
        <v>6</v>
      </c>
      <c r="E7" t="s">
        <v>771</v>
      </c>
      <c r="G7" s="8"/>
    </row>
    <row r="8" spans="1:7" x14ac:dyDescent="0.2">
      <c r="A8" s="17">
        <v>5</v>
      </c>
      <c r="B8" s="185" t="s">
        <v>340</v>
      </c>
      <c r="C8" s="8">
        <f>34+2-2+8</f>
        <v>42</v>
      </c>
      <c r="D8" s="8">
        <v>6</v>
      </c>
      <c r="E8" t="s">
        <v>772</v>
      </c>
      <c r="G8" s="8"/>
    </row>
    <row r="9" spans="1:7" x14ac:dyDescent="0.2">
      <c r="A9" s="17">
        <v>6</v>
      </c>
      <c r="B9" s="185" t="s">
        <v>667</v>
      </c>
      <c r="C9" s="8">
        <f>14+11</f>
        <v>25</v>
      </c>
      <c r="D9" s="8">
        <v>5</v>
      </c>
      <c r="G9" s="8"/>
    </row>
    <row r="12" spans="1:7" ht="13.5" thickBot="1" x14ac:dyDescent="0.25">
      <c r="A12" s="19" t="s">
        <v>467</v>
      </c>
      <c r="B12" s="20"/>
      <c r="C12" s="20"/>
      <c r="D12" s="20"/>
      <c r="E12" s="20"/>
    </row>
    <row r="13" spans="1:7" ht="13.5" thickBot="1" x14ac:dyDescent="0.25">
      <c r="A13" s="5" t="s">
        <v>350</v>
      </c>
      <c r="B13" s="211" t="s">
        <v>901</v>
      </c>
      <c r="C13" s="211" t="s">
        <v>902</v>
      </c>
      <c r="D13" s="211" t="s">
        <v>903</v>
      </c>
      <c r="E13" s="212" t="s">
        <v>904</v>
      </c>
    </row>
    <row r="14" spans="1:7" x14ac:dyDescent="0.2">
      <c r="A14" s="17">
        <v>1</v>
      </c>
      <c r="B14" s="9">
        <v>16</v>
      </c>
      <c r="C14" s="10">
        <v>22</v>
      </c>
      <c r="D14" s="10">
        <v>29</v>
      </c>
      <c r="E14" s="11">
        <v>36</v>
      </c>
    </row>
    <row r="15" spans="1:7" x14ac:dyDescent="0.2">
      <c r="A15" s="17">
        <v>2</v>
      </c>
      <c r="B15" s="12">
        <v>11</v>
      </c>
      <c r="C15" s="8">
        <v>16</v>
      </c>
      <c r="D15" s="8">
        <v>22</v>
      </c>
      <c r="E15" s="13">
        <v>29</v>
      </c>
    </row>
    <row r="16" spans="1:7" x14ac:dyDescent="0.2">
      <c r="A16" s="17">
        <v>3</v>
      </c>
      <c r="B16" s="12">
        <v>7</v>
      </c>
      <c r="C16" s="8">
        <v>11</v>
      </c>
      <c r="D16" s="8">
        <v>16</v>
      </c>
      <c r="E16" s="13">
        <v>22</v>
      </c>
    </row>
    <row r="17" spans="1:8" x14ac:dyDescent="0.2">
      <c r="A17" s="17">
        <v>4</v>
      </c>
      <c r="B17" s="12">
        <v>4</v>
      </c>
      <c r="C17" s="8">
        <v>7</v>
      </c>
      <c r="D17" s="8">
        <v>11</v>
      </c>
      <c r="E17" s="13">
        <v>16</v>
      </c>
    </row>
    <row r="18" spans="1:8" x14ac:dyDescent="0.2">
      <c r="A18" s="17">
        <v>5</v>
      </c>
      <c r="B18" s="12">
        <v>2</v>
      </c>
      <c r="C18" s="8">
        <v>4</v>
      </c>
      <c r="D18" s="8">
        <v>7</v>
      </c>
      <c r="E18" s="13">
        <v>11</v>
      </c>
    </row>
    <row r="19" spans="1:8" ht="13.5" thickBot="1" x14ac:dyDescent="0.25">
      <c r="A19" s="18">
        <v>6</v>
      </c>
      <c r="B19" s="14">
        <v>1</v>
      </c>
      <c r="C19" s="15">
        <v>2</v>
      </c>
      <c r="D19" s="15">
        <v>4</v>
      </c>
      <c r="E19" s="16">
        <v>7</v>
      </c>
    </row>
    <row r="21" spans="1:8" x14ac:dyDescent="0.2">
      <c r="A21" t="s">
        <v>477</v>
      </c>
    </row>
    <row r="22" spans="1:8" x14ac:dyDescent="0.2">
      <c r="A22" t="s">
        <v>349</v>
      </c>
    </row>
    <row r="25" spans="1:8" x14ac:dyDescent="0.2">
      <c r="A25" s="3" t="s">
        <v>503</v>
      </c>
      <c r="B25" s="3" t="s">
        <v>802</v>
      </c>
      <c r="G25" s="102" t="s">
        <v>916</v>
      </c>
      <c r="H25" s="102" t="s">
        <v>917</v>
      </c>
    </row>
    <row r="26" spans="1:8" x14ac:dyDescent="0.2">
      <c r="B26" t="s">
        <v>352</v>
      </c>
      <c r="C26">
        <f>1+1</f>
        <v>2</v>
      </c>
      <c r="D26" t="s">
        <v>766</v>
      </c>
      <c r="G26">
        <v>2</v>
      </c>
      <c r="H26">
        <f t="shared" ref="H26:H31" si="0">C26-G26</f>
        <v>0</v>
      </c>
    </row>
    <row r="27" spans="1:8" x14ac:dyDescent="0.2">
      <c r="B27" t="s">
        <v>472</v>
      </c>
      <c r="C27">
        <v>16</v>
      </c>
      <c r="D27" t="s">
        <v>798</v>
      </c>
      <c r="G27">
        <v>14</v>
      </c>
      <c r="H27">
        <f t="shared" si="0"/>
        <v>2</v>
      </c>
    </row>
    <row r="28" spans="1:8" x14ac:dyDescent="0.2">
      <c r="B28" t="s">
        <v>469</v>
      </c>
      <c r="C28">
        <v>0</v>
      </c>
      <c r="G28">
        <v>0</v>
      </c>
      <c r="H28">
        <f t="shared" si="0"/>
        <v>0</v>
      </c>
    </row>
    <row r="29" spans="1:8" x14ac:dyDescent="0.2">
      <c r="B29" t="s">
        <v>667</v>
      </c>
      <c r="C29">
        <v>0</v>
      </c>
      <c r="G29">
        <v>0</v>
      </c>
      <c r="H29">
        <f t="shared" si="0"/>
        <v>0</v>
      </c>
    </row>
    <row r="30" spans="1:8" x14ac:dyDescent="0.2">
      <c r="B30" t="s">
        <v>475</v>
      </c>
      <c r="C30">
        <v>4</v>
      </c>
      <c r="D30" t="s">
        <v>799</v>
      </c>
      <c r="G30">
        <v>2</v>
      </c>
      <c r="H30">
        <f t="shared" si="0"/>
        <v>2</v>
      </c>
    </row>
    <row r="31" spans="1:8" x14ac:dyDescent="0.2">
      <c r="B31" t="s">
        <v>340</v>
      </c>
      <c r="C31">
        <v>6</v>
      </c>
      <c r="D31" t="s">
        <v>918</v>
      </c>
      <c r="G31">
        <v>6</v>
      </c>
      <c r="H31">
        <f t="shared" si="0"/>
        <v>0</v>
      </c>
    </row>
    <row r="32" spans="1:8" x14ac:dyDescent="0.2">
      <c r="B32" s="104" t="s">
        <v>505</v>
      </c>
      <c r="C32" s="3">
        <f>SUM(C26:C31)</f>
        <v>28</v>
      </c>
    </row>
    <row r="35" spans="1:2" x14ac:dyDescent="0.2">
      <c r="B35" t="s">
        <v>757</v>
      </c>
    </row>
    <row r="36" spans="1:2" x14ac:dyDescent="0.2">
      <c r="A36" t="s">
        <v>797</v>
      </c>
    </row>
    <row r="37" spans="1:2" x14ac:dyDescent="0.2">
      <c r="A37" t="s">
        <v>472</v>
      </c>
      <c r="B37" s="102" t="s">
        <v>813</v>
      </c>
    </row>
    <row r="38" spans="1:2" x14ac:dyDescent="0.2">
      <c r="A38" t="s">
        <v>475</v>
      </c>
      <c r="B38" t="s">
        <v>812</v>
      </c>
    </row>
    <row r="39" spans="1:2" x14ac:dyDescent="0.2">
      <c r="A39" s="102" t="s">
        <v>340</v>
      </c>
      <c r="B39" s="102" t="s">
        <v>919</v>
      </c>
    </row>
    <row r="40" spans="1:2" x14ac:dyDescent="0.2">
      <c r="A40" s="102" t="s">
        <v>352</v>
      </c>
      <c r="B40" s="102" t="s">
        <v>915</v>
      </c>
    </row>
  </sheetData>
  <phoneticPr fontId="21" type="noConversion"/>
  <pageMargins left="0.75" right="0.75" top="1" bottom="1" header="0.5" footer="0.5"/>
  <pageSetup paperSize="9" orientation="portrait" r:id="rId1"/>
  <headerFooter alignWithMargins="0"/>
  <extLst>
    <ext xmlns:mx="http://schemas.microsoft.com/office/mac/excel/2008/main" uri="http://schemas.microsoft.com/office/mac/excel/2008/main">
      <mx:PLV Mode="0" OnePage="0" WScale="0"/>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W198"/>
  <sheetViews>
    <sheetView workbookViewId="0">
      <selection activeCell="E64" sqref="E64"/>
    </sheetView>
  </sheetViews>
  <sheetFormatPr defaultColWidth="8.85546875" defaultRowHeight="12.75" x14ac:dyDescent="0.2"/>
  <cols>
    <col min="1" max="13" width="7.5703125" customWidth="1"/>
    <col min="14" max="14" width="7.42578125" customWidth="1"/>
    <col min="15" max="17" width="7.5703125" customWidth="1"/>
    <col min="18" max="22" width="7.42578125" customWidth="1"/>
    <col min="23" max="23" width="15.140625" customWidth="1"/>
  </cols>
  <sheetData>
    <row r="1" spans="1:23" ht="13.5" thickBot="1" x14ac:dyDescent="0.25"/>
    <row r="2" spans="1:23" ht="13.5" thickBot="1" x14ac:dyDescent="0.25">
      <c r="A2" s="162" t="s">
        <v>778</v>
      </c>
      <c r="B2" s="163"/>
      <c r="C2" s="204"/>
      <c r="D2" s="164"/>
      <c r="E2" s="164"/>
      <c r="F2" s="164"/>
      <c r="G2" s="164"/>
      <c r="H2" s="164"/>
      <c r="I2" s="164"/>
      <c r="J2" s="164"/>
      <c r="K2" s="164"/>
      <c r="L2" s="164"/>
      <c r="M2" s="164"/>
      <c r="N2" s="164"/>
      <c r="O2" s="164"/>
      <c r="P2" s="165"/>
      <c r="Q2" s="165"/>
      <c r="R2" s="166"/>
      <c r="V2" s="22" t="s">
        <v>467</v>
      </c>
      <c r="W2" s="24"/>
    </row>
    <row r="3" spans="1:23" ht="13.5" thickBot="1" x14ac:dyDescent="0.25">
      <c r="A3" s="42"/>
      <c r="B3" s="149"/>
      <c r="C3" s="205"/>
      <c r="D3" s="501" t="s">
        <v>475</v>
      </c>
      <c r="E3" s="475"/>
      <c r="F3" s="502"/>
      <c r="G3" s="503" t="s">
        <v>469</v>
      </c>
      <c r="H3" s="478"/>
      <c r="I3" s="504"/>
      <c r="J3" s="501" t="s">
        <v>352</v>
      </c>
      <c r="K3" s="475"/>
      <c r="L3" s="502"/>
      <c r="M3" s="503" t="s">
        <v>340</v>
      </c>
      <c r="N3" s="478"/>
      <c r="O3" s="504"/>
      <c r="P3" s="475" t="s">
        <v>472</v>
      </c>
      <c r="Q3" s="475"/>
      <c r="R3" s="502"/>
      <c r="V3" s="5" t="s">
        <v>350</v>
      </c>
      <c r="W3" s="7" t="s">
        <v>348</v>
      </c>
    </row>
    <row r="4" spans="1:23" x14ac:dyDescent="0.2">
      <c r="A4" s="167"/>
      <c r="B4" s="37"/>
      <c r="C4" s="44"/>
      <c r="D4" s="206" t="s">
        <v>409</v>
      </c>
      <c r="E4" s="35" t="s">
        <v>410</v>
      </c>
      <c r="F4" s="43" t="s">
        <v>363</v>
      </c>
      <c r="G4" s="207" t="s">
        <v>409</v>
      </c>
      <c r="H4" s="36" t="s">
        <v>410</v>
      </c>
      <c r="I4" s="123" t="s">
        <v>363</v>
      </c>
      <c r="J4" s="206" t="s">
        <v>409</v>
      </c>
      <c r="K4" s="35" t="s">
        <v>410</v>
      </c>
      <c r="L4" s="43" t="s">
        <v>363</v>
      </c>
      <c r="M4" s="207" t="s">
        <v>409</v>
      </c>
      <c r="N4" s="36" t="s">
        <v>410</v>
      </c>
      <c r="O4" s="123" t="s">
        <v>363</v>
      </c>
      <c r="P4" s="202" t="s">
        <v>409</v>
      </c>
      <c r="Q4" s="35" t="s">
        <v>410</v>
      </c>
      <c r="R4" s="43" t="s">
        <v>363</v>
      </c>
      <c r="V4" s="17">
        <v>1</v>
      </c>
      <c r="W4" s="11">
        <v>36</v>
      </c>
    </row>
    <row r="5" spans="1:23" x14ac:dyDescent="0.2">
      <c r="A5" s="167" t="s">
        <v>779</v>
      </c>
      <c r="B5" s="37"/>
      <c r="C5" s="44"/>
      <c r="D5" s="206">
        <f>D63</f>
        <v>99</v>
      </c>
      <c r="E5" s="35">
        <f>E63</f>
        <v>33</v>
      </c>
      <c r="F5" s="35">
        <f>F63</f>
        <v>26</v>
      </c>
      <c r="G5" s="207">
        <f t="shared" ref="G5:R5" si="0">G63</f>
        <v>83</v>
      </c>
      <c r="H5" s="36">
        <f t="shared" si="0"/>
        <v>33</v>
      </c>
      <c r="I5" s="123">
        <f t="shared" si="0"/>
        <v>31</v>
      </c>
      <c r="J5" s="35">
        <f t="shared" si="0"/>
        <v>113</v>
      </c>
      <c r="K5" s="35">
        <f t="shared" si="0"/>
        <v>38</v>
      </c>
      <c r="L5" s="35">
        <f t="shared" si="0"/>
        <v>23</v>
      </c>
      <c r="M5" s="207">
        <f t="shared" si="0"/>
        <v>118</v>
      </c>
      <c r="N5" s="36">
        <f t="shared" si="0"/>
        <v>34</v>
      </c>
      <c r="O5" s="123">
        <f t="shared" si="0"/>
        <v>21</v>
      </c>
      <c r="P5" s="35">
        <f t="shared" si="0"/>
        <v>115</v>
      </c>
      <c r="Q5" s="35">
        <f t="shared" si="0"/>
        <v>39</v>
      </c>
      <c r="R5" s="35">
        <f t="shared" si="0"/>
        <v>24</v>
      </c>
      <c r="V5" s="17">
        <v>2</v>
      </c>
      <c r="W5" s="13">
        <v>29</v>
      </c>
    </row>
    <row r="6" spans="1:23" x14ac:dyDescent="0.2">
      <c r="A6" s="167" t="s">
        <v>785</v>
      </c>
      <c r="B6" s="37"/>
      <c r="C6" s="44"/>
      <c r="D6" s="206">
        <f t="shared" ref="D6:O6" si="1">D90</f>
        <v>109</v>
      </c>
      <c r="E6" s="206">
        <f t="shared" si="1"/>
        <v>36</v>
      </c>
      <c r="F6" s="206">
        <f t="shared" si="1"/>
        <v>23</v>
      </c>
      <c r="G6" s="207">
        <f t="shared" si="1"/>
        <v>85</v>
      </c>
      <c r="H6" s="207">
        <f t="shared" si="1"/>
        <v>35</v>
      </c>
      <c r="I6" s="207">
        <f t="shared" si="1"/>
        <v>29</v>
      </c>
      <c r="J6" s="206">
        <f t="shared" si="1"/>
        <v>107</v>
      </c>
      <c r="K6" s="206">
        <f t="shared" si="1"/>
        <v>37</v>
      </c>
      <c r="L6" s="206">
        <f t="shared" si="1"/>
        <v>22</v>
      </c>
      <c r="M6" s="207">
        <f t="shared" si="1"/>
        <v>108</v>
      </c>
      <c r="N6" s="207">
        <f t="shared" si="1"/>
        <v>40</v>
      </c>
      <c r="O6" s="207">
        <f t="shared" si="1"/>
        <v>20</v>
      </c>
      <c r="P6" s="206">
        <f>P90</f>
        <v>123</v>
      </c>
      <c r="Q6" s="206">
        <f>Q90</f>
        <v>36</v>
      </c>
      <c r="R6" s="206">
        <f>R90</f>
        <v>18</v>
      </c>
      <c r="V6" s="17">
        <v>3</v>
      </c>
      <c r="W6" s="13">
        <v>22</v>
      </c>
    </row>
    <row r="7" spans="1:23" x14ac:dyDescent="0.2">
      <c r="A7" s="167" t="s">
        <v>783</v>
      </c>
      <c r="B7" s="37"/>
      <c r="C7" s="44"/>
      <c r="D7" s="206">
        <f t="shared" ref="D7:R7" si="2">D144</f>
        <v>114</v>
      </c>
      <c r="E7" s="206">
        <f t="shared" si="2"/>
        <v>37</v>
      </c>
      <c r="F7" s="206">
        <f t="shared" si="2"/>
        <v>18</v>
      </c>
      <c r="G7" s="207">
        <f t="shared" si="2"/>
        <v>81</v>
      </c>
      <c r="H7" s="207">
        <f t="shared" si="2"/>
        <v>36</v>
      </c>
      <c r="I7" s="207">
        <f t="shared" si="2"/>
        <v>29</v>
      </c>
      <c r="J7" s="206">
        <f t="shared" si="2"/>
        <v>102</v>
      </c>
      <c r="K7" s="206">
        <f t="shared" si="2"/>
        <v>37</v>
      </c>
      <c r="L7" s="206">
        <f t="shared" si="2"/>
        <v>27</v>
      </c>
      <c r="M7" s="207">
        <f t="shared" si="2"/>
        <v>102</v>
      </c>
      <c r="N7" s="207">
        <f t="shared" si="2"/>
        <v>29</v>
      </c>
      <c r="O7" s="207">
        <f t="shared" si="2"/>
        <v>26</v>
      </c>
      <c r="P7" s="206">
        <f t="shared" si="2"/>
        <v>103</v>
      </c>
      <c r="Q7" s="206">
        <f t="shared" si="2"/>
        <v>32</v>
      </c>
      <c r="R7" s="206">
        <f t="shared" si="2"/>
        <v>30</v>
      </c>
      <c r="V7" s="17">
        <v>4</v>
      </c>
      <c r="W7" s="13">
        <v>16</v>
      </c>
    </row>
    <row r="8" spans="1:23" ht="13.5" thickBot="1" x14ac:dyDescent="0.25">
      <c r="A8" s="167" t="s">
        <v>786</v>
      </c>
      <c r="B8" s="37"/>
      <c r="C8" s="44"/>
      <c r="D8" s="206">
        <f t="shared" ref="D8:R8" si="3">D198</f>
        <v>104</v>
      </c>
      <c r="E8" s="206">
        <f t="shared" si="3"/>
        <v>39</v>
      </c>
      <c r="F8" s="206">
        <f t="shared" si="3"/>
        <v>22</v>
      </c>
      <c r="G8" s="207">
        <f t="shared" si="3"/>
        <v>91</v>
      </c>
      <c r="H8" s="207">
        <f t="shared" si="3"/>
        <v>30</v>
      </c>
      <c r="I8" s="207">
        <f t="shared" si="3"/>
        <v>23</v>
      </c>
      <c r="J8" s="206">
        <f t="shared" si="3"/>
        <v>108</v>
      </c>
      <c r="K8" s="206">
        <f t="shared" si="3"/>
        <v>30</v>
      </c>
      <c r="L8" s="206">
        <f t="shared" si="3"/>
        <v>25</v>
      </c>
      <c r="M8" s="207">
        <f t="shared" si="3"/>
        <v>123</v>
      </c>
      <c r="N8" s="207">
        <f t="shared" si="3"/>
        <v>34</v>
      </c>
      <c r="O8" s="207">
        <f t="shared" si="3"/>
        <v>18</v>
      </c>
      <c r="P8" s="206">
        <f t="shared" si="3"/>
        <v>114</v>
      </c>
      <c r="Q8" s="206">
        <f t="shared" si="3"/>
        <v>38</v>
      </c>
      <c r="R8" s="206">
        <f t="shared" si="3"/>
        <v>23</v>
      </c>
      <c r="V8" s="18">
        <v>5</v>
      </c>
      <c r="W8" s="16">
        <v>8</v>
      </c>
    </row>
    <row r="9" spans="1:23" x14ac:dyDescent="0.2">
      <c r="A9" s="168" t="s">
        <v>562</v>
      </c>
      <c r="B9" s="150"/>
      <c r="C9" s="44"/>
      <c r="D9" s="168">
        <f t="shared" ref="D9:R9" si="4">SUM(D5:D8)</f>
        <v>426</v>
      </c>
      <c r="E9" s="150">
        <f t="shared" si="4"/>
        <v>145</v>
      </c>
      <c r="F9" s="169">
        <f t="shared" si="4"/>
        <v>89</v>
      </c>
      <c r="G9" s="208">
        <f t="shared" si="4"/>
        <v>340</v>
      </c>
      <c r="H9" s="170">
        <f t="shared" si="4"/>
        <v>134</v>
      </c>
      <c r="I9" s="209">
        <f t="shared" si="4"/>
        <v>112</v>
      </c>
      <c r="J9" s="168">
        <f t="shared" si="4"/>
        <v>430</v>
      </c>
      <c r="K9" s="150">
        <f t="shared" si="4"/>
        <v>142</v>
      </c>
      <c r="L9" s="169">
        <f t="shared" si="4"/>
        <v>97</v>
      </c>
      <c r="M9" s="208">
        <f t="shared" si="4"/>
        <v>451</v>
      </c>
      <c r="N9" s="170">
        <f t="shared" si="4"/>
        <v>137</v>
      </c>
      <c r="O9" s="209">
        <f t="shared" si="4"/>
        <v>85</v>
      </c>
      <c r="P9" s="203">
        <f t="shared" si="4"/>
        <v>455</v>
      </c>
      <c r="Q9" s="150">
        <f t="shared" si="4"/>
        <v>145</v>
      </c>
      <c r="R9" s="169">
        <f t="shared" si="4"/>
        <v>95</v>
      </c>
    </row>
    <row r="10" spans="1:23" x14ac:dyDescent="0.2">
      <c r="A10" s="167" t="s">
        <v>350</v>
      </c>
      <c r="B10" s="37"/>
      <c r="C10" s="44"/>
      <c r="D10" s="509">
        <v>4</v>
      </c>
      <c r="E10" s="510"/>
      <c r="F10" s="511"/>
      <c r="G10" s="512">
        <v>1</v>
      </c>
      <c r="H10" s="513"/>
      <c r="I10" s="514"/>
      <c r="J10" s="509">
        <v>2</v>
      </c>
      <c r="K10" s="510"/>
      <c r="L10" s="511"/>
      <c r="M10" s="512">
        <v>5</v>
      </c>
      <c r="N10" s="513"/>
      <c r="O10" s="514"/>
      <c r="P10" s="524">
        <v>3</v>
      </c>
      <c r="Q10" s="510"/>
      <c r="R10" s="511"/>
    </row>
    <row r="11" spans="1:23" ht="13.5" thickBot="1" x14ac:dyDescent="0.25">
      <c r="A11" s="49" t="s">
        <v>415</v>
      </c>
      <c r="B11" s="46"/>
      <c r="C11" s="48"/>
      <c r="D11" s="505">
        <v>16</v>
      </c>
      <c r="E11" s="493"/>
      <c r="F11" s="506"/>
      <c r="G11" s="507">
        <v>36</v>
      </c>
      <c r="H11" s="496"/>
      <c r="I11" s="508"/>
      <c r="J11" s="505">
        <v>29</v>
      </c>
      <c r="K11" s="493"/>
      <c r="L11" s="506"/>
      <c r="M11" s="507">
        <v>8</v>
      </c>
      <c r="N11" s="496"/>
      <c r="O11" s="508"/>
      <c r="P11" s="493">
        <v>22</v>
      </c>
      <c r="Q11" s="493"/>
      <c r="R11" s="506"/>
    </row>
    <row r="12" spans="1:23" ht="13.5" thickBot="1" x14ac:dyDescent="0.25">
      <c r="A12" s="172"/>
      <c r="B12" s="172"/>
      <c r="C12" s="172"/>
      <c r="D12" s="172"/>
      <c r="E12" s="172"/>
      <c r="F12" s="172"/>
      <c r="G12" s="172"/>
      <c r="H12" s="172"/>
      <c r="I12" s="172"/>
      <c r="J12" s="172"/>
      <c r="K12" s="172"/>
      <c r="L12" s="172"/>
      <c r="M12" s="172"/>
      <c r="N12" s="172"/>
      <c r="O12" s="172"/>
      <c r="P12" s="173"/>
      <c r="Q12" s="173"/>
      <c r="R12" s="173"/>
    </row>
    <row r="13" spans="1:23" ht="13.5" thickBot="1" x14ac:dyDescent="0.25">
      <c r="A13" s="162" t="s">
        <v>780</v>
      </c>
      <c r="B13" s="163"/>
      <c r="C13" s="163"/>
      <c r="D13" s="164"/>
      <c r="E13" s="164"/>
      <c r="F13" s="164"/>
      <c r="G13" s="164"/>
      <c r="H13" s="164"/>
      <c r="I13" s="164"/>
      <c r="J13" s="164"/>
      <c r="K13" s="164"/>
      <c r="L13" s="164"/>
      <c r="M13" s="164"/>
      <c r="N13" s="164"/>
      <c r="O13" s="164"/>
      <c r="P13" s="165"/>
      <c r="Q13" s="165"/>
      <c r="R13" s="166"/>
    </row>
    <row r="14" spans="1:23" x14ac:dyDescent="0.2">
      <c r="A14" s="42"/>
      <c r="B14" s="149"/>
      <c r="C14" s="149"/>
      <c r="D14" s="474" t="s">
        <v>475</v>
      </c>
      <c r="E14" s="475"/>
      <c r="F14" s="476"/>
      <c r="G14" s="477" t="s">
        <v>469</v>
      </c>
      <c r="H14" s="478"/>
      <c r="I14" s="479"/>
      <c r="J14" s="474" t="s">
        <v>352</v>
      </c>
      <c r="K14" s="475"/>
      <c r="L14" s="476"/>
      <c r="M14" s="477" t="s">
        <v>340</v>
      </c>
      <c r="N14" s="478"/>
      <c r="O14" s="479"/>
      <c r="P14" s="474" t="s">
        <v>472</v>
      </c>
      <c r="Q14" s="475"/>
      <c r="R14" s="502"/>
    </row>
    <row r="15" spans="1:23" x14ac:dyDescent="0.2">
      <c r="A15" s="167"/>
      <c r="B15" s="37"/>
      <c r="C15" s="37"/>
      <c r="D15" s="35" t="s">
        <v>409</v>
      </c>
      <c r="E15" s="35" t="s">
        <v>410</v>
      </c>
      <c r="F15" s="35" t="s">
        <v>363</v>
      </c>
      <c r="G15" s="36" t="s">
        <v>409</v>
      </c>
      <c r="H15" s="36" t="s">
        <v>410</v>
      </c>
      <c r="I15" s="36" t="s">
        <v>363</v>
      </c>
      <c r="J15" s="35" t="s">
        <v>409</v>
      </c>
      <c r="K15" s="35" t="s">
        <v>410</v>
      </c>
      <c r="L15" s="35" t="s">
        <v>363</v>
      </c>
      <c r="M15" s="36" t="s">
        <v>409</v>
      </c>
      <c r="N15" s="36" t="s">
        <v>410</v>
      </c>
      <c r="O15" s="36" t="s">
        <v>363</v>
      </c>
      <c r="P15" s="35" t="s">
        <v>409</v>
      </c>
      <c r="Q15" s="35" t="s">
        <v>410</v>
      </c>
      <c r="R15" s="43" t="s">
        <v>363</v>
      </c>
    </row>
    <row r="16" spans="1:23" x14ac:dyDescent="0.2">
      <c r="A16" s="167" t="s">
        <v>783</v>
      </c>
      <c r="B16" s="37"/>
      <c r="C16" s="37"/>
      <c r="D16" s="35">
        <f t="shared" ref="D16:R16" si="5">D144</f>
        <v>114</v>
      </c>
      <c r="E16" s="35">
        <f t="shared" si="5"/>
        <v>37</v>
      </c>
      <c r="F16" s="35">
        <f t="shared" si="5"/>
        <v>18</v>
      </c>
      <c r="G16" s="36">
        <f t="shared" si="5"/>
        <v>81</v>
      </c>
      <c r="H16" s="36">
        <f t="shared" si="5"/>
        <v>36</v>
      </c>
      <c r="I16" s="36">
        <f t="shared" si="5"/>
        <v>29</v>
      </c>
      <c r="J16" s="35">
        <f t="shared" si="5"/>
        <v>102</v>
      </c>
      <c r="K16" s="35">
        <f t="shared" si="5"/>
        <v>37</v>
      </c>
      <c r="L16" s="35">
        <f t="shared" si="5"/>
        <v>27</v>
      </c>
      <c r="M16" s="36">
        <f t="shared" si="5"/>
        <v>102</v>
      </c>
      <c r="N16" s="36">
        <f t="shared" si="5"/>
        <v>29</v>
      </c>
      <c r="O16" s="36">
        <f t="shared" si="5"/>
        <v>26</v>
      </c>
      <c r="P16" s="35">
        <f t="shared" si="5"/>
        <v>103</v>
      </c>
      <c r="Q16" s="35">
        <f t="shared" si="5"/>
        <v>32</v>
      </c>
      <c r="R16" s="35">
        <f t="shared" si="5"/>
        <v>30</v>
      </c>
    </row>
    <row r="17" spans="1:23" x14ac:dyDescent="0.2">
      <c r="A17" s="167" t="s">
        <v>784</v>
      </c>
      <c r="B17" s="37"/>
      <c r="C17" s="37"/>
      <c r="D17" s="35">
        <f t="shared" ref="D17:R17" si="6">D171</f>
        <v>99</v>
      </c>
      <c r="E17" s="35">
        <f t="shared" si="6"/>
        <v>34</v>
      </c>
      <c r="F17" s="35">
        <f t="shared" si="6"/>
        <v>25</v>
      </c>
      <c r="G17" s="36">
        <f t="shared" si="6"/>
        <v>91</v>
      </c>
      <c r="H17" s="36">
        <f t="shared" si="6"/>
        <v>35</v>
      </c>
      <c r="I17" s="36">
        <f t="shared" si="6"/>
        <v>20</v>
      </c>
      <c r="J17" s="35">
        <f t="shared" si="6"/>
        <v>112</v>
      </c>
      <c r="K17" s="35">
        <f t="shared" si="6"/>
        <v>31</v>
      </c>
      <c r="L17" s="35">
        <f t="shared" si="6"/>
        <v>21</v>
      </c>
      <c r="M17" s="36">
        <f t="shared" si="6"/>
        <v>105</v>
      </c>
      <c r="N17" s="36">
        <f t="shared" si="6"/>
        <v>36</v>
      </c>
      <c r="O17" s="36">
        <f t="shared" si="6"/>
        <v>22</v>
      </c>
      <c r="P17" s="35">
        <f t="shared" si="6"/>
        <v>114</v>
      </c>
      <c r="Q17" s="35">
        <f t="shared" si="6"/>
        <v>35</v>
      </c>
      <c r="R17" s="35">
        <f t="shared" si="6"/>
        <v>21</v>
      </c>
    </row>
    <row r="18" spans="1:23" x14ac:dyDescent="0.2">
      <c r="A18" s="168" t="s">
        <v>562</v>
      </c>
      <c r="B18" s="150"/>
      <c r="C18" s="37">
        <f t="shared" ref="C18:R18" si="7">SUM(C16:C17)</f>
        <v>0</v>
      </c>
      <c r="D18" s="150">
        <f t="shared" si="7"/>
        <v>213</v>
      </c>
      <c r="E18" s="150">
        <f>SUM(E16:E17)</f>
        <v>71</v>
      </c>
      <c r="F18" s="150">
        <f t="shared" si="7"/>
        <v>43</v>
      </c>
      <c r="G18" s="170">
        <f t="shared" si="7"/>
        <v>172</v>
      </c>
      <c r="H18" s="170">
        <f t="shared" si="7"/>
        <v>71</v>
      </c>
      <c r="I18" s="170">
        <f t="shared" si="7"/>
        <v>49</v>
      </c>
      <c r="J18" s="150">
        <f t="shared" si="7"/>
        <v>214</v>
      </c>
      <c r="K18" s="150">
        <f t="shared" si="7"/>
        <v>68</v>
      </c>
      <c r="L18" s="150">
        <f t="shared" si="7"/>
        <v>48</v>
      </c>
      <c r="M18" s="170">
        <f t="shared" si="7"/>
        <v>207</v>
      </c>
      <c r="N18" s="170">
        <f t="shared" si="7"/>
        <v>65</v>
      </c>
      <c r="O18" s="170">
        <f t="shared" si="7"/>
        <v>48</v>
      </c>
      <c r="P18" s="150">
        <f t="shared" si="7"/>
        <v>217</v>
      </c>
      <c r="Q18" s="150">
        <f t="shared" si="7"/>
        <v>67</v>
      </c>
      <c r="R18" s="169">
        <f t="shared" si="7"/>
        <v>51</v>
      </c>
    </row>
    <row r="19" spans="1:23" ht="13.5" thickBot="1" x14ac:dyDescent="0.25">
      <c r="A19" s="49" t="s">
        <v>350</v>
      </c>
      <c r="B19" s="46"/>
      <c r="C19" s="46"/>
      <c r="D19" s="526">
        <v>5</v>
      </c>
      <c r="E19" s="526"/>
      <c r="F19" s="526"/>
      <c r="G19" s="527">
        <v>2</v>
      </c>
      <c r="H19" s="527"/>
      <c r="I19" s="527"/>
      <c r="J19" s="526">
        <v>4</v>
      </c>
      <c r="K19" s="526"/>
      <c r="L19" s="526"/>
      <c r="M19" s="527">
        <v>3</v>
      </c>
      <c r="N19" s="527"/>
      <c r="O19" s="527"/>
      <c r="P19" s="526">
        <v>1</v>
      </c>
      <c r="Q19" s="526"/>
      <c r="R19" s="528"/>
    </row>
    <row r="20" spans="1:23" ht="13.5" thickBot="1" x14ac:dyDescent="0.25">
      <c r="A20" s="30"/>
      <c r="B20" s="30"/>
      <c r="C20" s="30"/>
      <c r="D20" s="30"/>
      <c r="E20" s="30"/>
      <c r="F20" s="30"/>
      <c r="G20" s="30"/>
      <c r="H20" s="30"/>
      <c r="I20" s="30"/>
      <c r="J20" s="30"/>
      <c r="K20" s="30"/>
      <c r="L20" s="30"/>
      <c r="M20" s="30"/>
      <c r="N20" s="30"/>
      <c r="O20" s="30"/>
    </row>
    <row r="21" spans="1:23" x14ac:dyDescent="0.2">
      <c r="A21" s="162" t="s">
        <v>781</v>
      </c>
      <c r="B21" s="163"/>
      <c r="C21" s="163"/>
      <c r="D21" s="474" t="s">
        <v>475</v>
      </c>
      <c r="E21" s="475"/>
      <c r="F21" s="476"/>
      <c r="G21" s="477" t="s">
        <v>469</v>
      </c>
      <c r="H21" s="478"/>
      <c r="I21" s="479"/>
      <c r="J21" s="474" t="s">
        <v>352</v>
      </c>
      <c r="K21" s="475"/>
      <c r="L21" s="476"/>
      <c r="M21" s="477" t="s">
        <v>340</v>
      </c>
      <c r="N21" s="478"/>
      <c r="O21" s="479"/>
      <c r="P21" s="474" t="s">
        <v>472</v>
      </c>
      <c r="Q21" s="475"/>
      <c r="R21" s="502"/>
    </row>
    <row r="22" spans="1:23" x14ac:dyDescent="0.2">
      <c r="A22" s="561" t="s">
        <v>782</v>
      </c>
      <c r="B22" s="540"/>
      <c r="C22" s="540"/>
      <c r="D22" s="510">
        <v>41</v>
      </c>
      <c r="E22" s="510"/>
      <c r="F22" s="510"/>
      <c r="G22" s="513">
        <v>66</v>
      </c>
      <c r="H22" s="513"/>
      <c r="I22" s="513"/>
      <c r="J22" s="510">
        <v>47</v>
      </c>
      <c r="K22" s="510"/>
      <c r="L22" s="510"/>
      <c r="M22" s="513">
        <v>34</v>
      </c>
      <c r="N22" s="513"/>
      <c r="O22" s="513"/>
      <c r="P22" s="510">
        <v>21</v>
      </c>
      <c r="Q22" s="510"/>
      <c r="R22" s="511"/>
    </row>
    <row r="23" spans="1:23" x14ac:dyDescent="0.2">
      <c r="A23" s="561" t="s">
        <v>753</v>
      </c>
      <c r="B23" s="540"/>
      <c r="C23" s="540"/>
      <c r="D23" s="510">
        <f>D11</f>
        <v>16</v>
      </c>
      <c r="E23" s="510"/>
      <c r="F23" s="510"/>
      <c r="G23" s="513">
        <f>G11</f>
        <v>36</v>
      </c>
      <c r="H23" s="513"/>
      <c r="I23" s="513"/>
      <c r="J23" s="510">
        <f>J11</f>
        <v>29</v>
      </c>
      <c r="K23" s="510"/>
      <c r="L23" s="510"/>
      <c r="M23" s="513">
        <f>M11</f>
        <v>8</v>
      </c>
      <c r="N23" s="513"/>
      <c r="O23" s="513"/>
      <c r="P23" s="510">
        <f>P11</f>
        <v>22</v>
      </c>
      <c r="Q23" s="510"/>
      <c r="R23" s="511"/>
    </row>
    <row r="24" spans="1:23" x14ac:dyDescent="0.2">
      <c r="A24" s="541" t="s">
        <v>505</v>
      </c>
      <c r="B24" s="542"/>
      <c r="C24" s="542"/>
      <c r="D24" s="543">
        <f>SUM(D22:F23)</f>
        <v>57</v>
      </c>
      <c r="E24" s="543"/>
      <c r="F24" s="543"/>
      <c r="G24" s="544">
        <f>SUM(G22:I23)</f>
        <v>102</v>
      </c>
      <c r="H24" s="544"/>
      <c r="I24" s="544"/>
      <c r="J24" s="543">
        <f>SUM(J22:L23)</f>
        <v>76</v>
      </c>
      <c r="K24" s="543"/>
      <c r="L24" s="543"/>
      <c r="M24" s="544">
        <f>SUM(M22:O23)</f>
        <v>42</v>
      </c>
      <c r="N24" s="544"/>
      <c r="O24" s="544"/>
      <c r="P24" s="543">
        <f>SUM(P22:R23)</f>
        <v>43</v>
      </c>
      <c r="Q24" s="543"/>
      <c r="R24" s="545"/>
    </row>
    <row r="25" spans="1:23" ht="13.5" thickBot="1" x14ac:dyDescent="0.25">
      <c r="A25" s="550" t="s">
        <v>350</v>
      </c>
      <c r="B25" s="551"/>
      <c r="C25" s="551"/>
      <c r="D25" s="526">
        <v>3</v>
      </c>
      <c r="E25" s="526"/>
      <c r="F25" s="526"/>
      <c r="G25" s="527">
        <v>1</v>
      </c>
      <c r="H25" s="527"/>
      <c r="I25" s="527"/>
      <c r="J25" s="526">
        <v>2</v>
      </c>
      <c r="K25" s="526"/>
      <c r="L25" s="526"/>
      <c r="M25" s="527">
        <v>5</v>
      </c>
      <c r="N25" s="527"/>
      <c r="O25" s="527"/>
      <c r="P25" s="526">
        <v>4</v>
      </c>
      <c r="Q25" s="526"/>
      <c r="R25" s="528"/>
    </row>
    <row r="26" spans="1:23" ht="13.5" thickBot="1" x14ac:dyDescent="0.25"/>
    <row r="27" spans="1:23" x14ac:dyDescent="0.2">
      <c r="A27" s="198" t="s">
        <v>787</v>
      </c>
      <c r="B27" s="10"/>
      <c r="C27" s="10"/>
      <c r="D27" s="10"/>
      <c r="E27" s="546"/>
      <c r="F27" s="547"/>
      <c r="G27" s="547"/>
      <c r="H27" s="547"/>
      <c r="I27" s="547"/>
      <c r="J27" s="547"/>
      <c r="K27" s="547"/>
      <c r="L27" s="547"/>
      <c r="M27" s="547"/>
      <c r="N27" s="547"/>
      <c r="O27" s="547"/>
      <c r="P27" s="547"/>
      <c r="Q27" s="547"/>
      <c r="R27" s="547"/>
      <c r="S27" s="547"/>
      <c r="T27" s="547"/>
      <c r="U27" s="548"/>
    </row>
    <row r="28" spans="1:23" x14ac:dyDescent="0.2">
      <c r="A28" s="12"/>
      <c r="B28" s="8"/>
      <c r="D28" s="513" t="s">
        <v>779</v>
      </c>
      <c r="E28" s="513"/>
      <c r="F28" s="513"/>
      <c r="G28" s="513"/>
      <c r="H28" s="562" t="s">
        <v>790</v>
      </c>
      <c r="I28" s="563"/>
      <c r="J28" s="563"/>
      <c r="K28" s="563"/>
      <c r="L28" s="513" t="s">
        <v>791</v>
      </c>
      <c r="M28" s="513"/>
      <c r="N28" s="562" t="s">
        <v>783</v>
      </c>
      <c r="O28" s="562"/>
      <c r="P28" s="513" t="s">
        <v>784</v>
      </c>
      <c r="Q28" s="513"/>
      <c r="R28" s="562" t="s">
        <v>786</v>
      </c>
      <c r="S28" s="563"/>
      <c r="T28" s="563"/>
      <c r="U28" s="564"/>
    </row>
    <row r="29" spans="1:23" x14ac:dyDescent="0.2">
      <c r="A29" s="12"/>
      <c r="B29" s="8"/>
      <c r="C29" s="196" t="s">
        <v>688</v>
      </c>
      <c r="D29" s="197">
        <v>1</v>
      </c>
      <c r="E29" s="197">
        <v>2</v>
      </c>
      <c r="F29" s="197">
        <v>3</v>
      </c>
      <c r="G29" s="197">
        <v>4</v>
      </c>
      <c r="H29" s="197">
        <v>5</v>
      </c>
      <c r="I29" s="197">
        <v>6</v>
      </c>
      <c r="J29" s="197">
        <v>7</v>
      </c>
      <c r="K29" s="197">
        <v>8</v>
      </c>
      <c r="L29" s="197">
        <v>9</v>
      </c>
      <c r="M29" s="197">
        <v>10</v>
      </c>
      <c r="N29" s="197">
        <v>11</v>
      </c>
      <c r="O29" s="197">
        <v>12</v>
      </c>
      <c r="P29" s="197">
        <v>13</v>
      </c>
      <c r="Q29" s="197">
        <v>14</v>
      </c>
      <c r="R29" s="197">
        <v>15</v>
      </c>
      <c r="S29" s="197">
        <v>16</v>
      </c>
      <c r="T29" s="197">
        <v>17</v>
      </c>
      <c r="U29" s="199">
        <v>18</v>
      </c>
      <c r="V29" s="195"/>
      <c r="W29" s="195"/>
    </row>
    <row r="30" spans="1:23" x14ac:dyDescent="0.2">
      <c r="A30" s="200" t="s">
        <v>788</v>
      </c>
      <c r="B30" s="8"/>
      <c r="C30" s="8">
        <f>SUM(D30:U30)</f>
        <v>20</v>
      </c>
      <c r="D30" s="8">
        <f>0.5*(F49+L49)</f>
        <v>0.5</v>
      </c>
      <c r="E30" s="8">
        <f>0.5*(F50+L50)</f>
        <v>1.5</v>
      </c>
      <c r="F30" s="8">
        <f>0.5*(F56+L56)</f>
        <v>2</v>
      </c>
      <c r="G30" s="8">
        <f>0.5*(F59+L59)</f>
        <v>1.5</v>
      </c>
      <c r="H30" s="8">
        <f>0.5*(F75+L75)</f>
        <v>2</v>
      </c>
      <c r="I30" s="8">
        <f>0.5*(F77+L77)</f>
        <v>0.5</v>
      </c>
      <c r="J30" s="8">
        <f>0.5*(F82+L82)</f>
        <v>1</v>
      </c>
      <c r="K30" s="8">
        <f>0.5*(F88+L88)</f>
        <v>0</v>
      </c>
      <c r="L30" s="8">
        <f>0.5*(F98+L98)</f>
        <v>0</v>
      </c>
      <c r="M30" s="8">
        <f>0.5*(F102+L102)</f>
        <v>1.5</v>
      </c>
      <c r="N30" s="8">
        <f>0.5*(F128+L128)</f>
        <v>1</v>
      </c>
      <c r="O30" s="8">
        <f>0.5*(F134+L134)</f>
        <v>1.5</v>
      </c>
      <c r="P30" s="8">
        <f>0.5*(F155+L155)</f>
        <v>1.5</v>
      </c>
      <c r="Q30" s="8">
        <f>0.5*(F161+L161)</f>
        <v>2</v>
      </c>
      <c r="R30" s="8">
        <f>0.5*(F179+L179)</f>
        <v>0</v>
      </c>
      <c r="S30" s="8">
        <f>0.5*(F183+L183)</f>
        <v>1</v>
      </c>
      <c r="T30" s="8">
        <f>0.5*(F188+L188)</f>
        <v>1.5</v>
      </c>
      <c r="U30" s="8">
        <f>0.5*(F193+L193)</f>
        <v>1</v>
      </c>
    </row>
    <row r="31" spans="1:23" x14ac:dyDescent="0.2">
      <c r="A31" s="200" t="s">
        <v>789</v>
      </c>
      <c r="B31" s="8"/>
      <c r="C31" s="8">
        <f>SUM(D31:U31)</f>
        <v>25.5</v>
      </c>
      <c r="D31" s="8">
        <f>0.5*(I49+R49)</f>
        <v>2</v>
      </c>
      <c r="E31" s="8">
        <f>0.5*(I50+R50)</f>
        <v>1.5</v>
      </c>
      <c r="F31" s="8">
        <f>0.5*(I56+R56)</f>
        <v>2</v>
      </c>
      <c r="G31" s="8">
        <f>0.5*(I59+R59)</f>
        <v>1</v>
      </c>
      <c r="H31" s="8">
        <f>0.5*(I75+R75)</f>
        <v>2.5</v>
      </c>
      <c r="I31" s="8">
        <f>0.5*(I77+R77)</f>
        <v>1</v>
      </c>
      <c r="J31" s="8">
        <f>0.5*(I82+R82)</f>
        <v>1.5</v>
      </c>
      <c r="K31" s="8">
        <f>0.5*(I88+R88)</f>
        <v>0</v>
      </c>
      <c r="L31" s="8">
        <f>0.5*(I98+R98)</f>
        <v>1</v>
      </c>
      <c r="M31" s="8">
        <f>0.5*(I102+R102)</f>
        <v>2</v>
      </c>
      <c r="N31" s="8">
        <f>0.5*(I128+R128)</f>
        <v>2</v>
      </c>
      <c r="O31" s="8">
        <f>0.5*(I134+R134)</f>
        <v>2</v>
      </c>
      <c r="P31" s="8">
        <f>0.5*(I155+R155)</f>
        <v>1.5</v>
      </c>
      <c r="Q31" s="8">
        <f>0.5*(I161+R161)</f>
        <v>1.5</v>
      </c>
      <c r="R31" s="8">
        <f>0.5*(I179+R179)</f>
        <v>0.5</v>
      </c>
      <c r="S31" s="8">
        <f>0.5*(I183+R183)</f>
        <v>1.5</v>
      </c>
      <c r="T31" s="8">
        <f>0.5*(I188+R188)</f>
        <v>0.5</v>
      </c>
      <c r="U31" s="13">
        <f>0.5*(I193+R193)</f>
        <v>1.5</v>
      </c>
    </row>
    <row r="32" spans="1:23" ht="13.5" thickBot="1" x14ac:dyDescent="0.25">
      <c r="A32" s="201" t="s">
        <v>340</v>
      </c>
      <c r="B32" s="15"/>
      <c r="C32" s="15">
        <f>SUM(D32:U32)</f>
        <v>21</v>
      </c>
      <c r="D32" s="15">
        <f>O49</f>
        <v>2</v>
      </c>
      <c r="E32" s="15">
        <f>O50</f>
        <v>2</v>
      </c>
      <c r="F32" s="15">
        <f>O56</f>
        <v>0</v>
      </c>
      <c r="G32" s="15">
        <f>O59</f>
        <v>1</v>
      </c>
      <c r="H32" s="15">
        <f>O75</f>
        <v>0</v>
      </c>
      <c r="I32" s="15">
        <f>O77</f>
        <v>0</v>
      </c>
      <c r="J32" s="15">
        <f>O82</f>
        <v>2</v>
      </c>
      <c r="K32" s="15">
        <f>O88</f>
        <v>2</v>
      </c>
      <c r="L32" s="15">
        <f>O98</f>
        <v>0</v>
      </c>
      <c r="M32" s="15">
        <f>O102</f>
        <v>3</v>
      </c>
      <c r="N32" s="15">
        <f>O128</f>
        <v>1</v>
      </c>
      <c r="O32" s="15">
        <f>O134</f>
        <v>1</v>
      </c>
      <c r="P32" s="15">
        <f>O155</f>
        <v>1</v>
      </c>
      <c r="Q32" s="15">
        <f>O161</f>
        <v>2</v>
      </c>
      <c r="R32" s="15">
        <f>O179</f>
        <v>1</v>
      </c>
      <c r="S32" s="15">
        <f>O183</f>
        <v>0</v>
      </c>
      <c r="T32" s="15">
        <f>O188</f>
        <v>0</v>
      </c>
      <c r="U32" s="16">
        <f>O193</f>
        <v>3</v>
      </c>
    </row>
    <row r="34" spans="1:23" ht="13.5" thickBot="1" x14ac:dyDescent="0.25"/>
    <row r="35" spans="1:23" ht="13.5" thickBot="1" x14ac:dyDescent="0.25">
      <c r="R35" s="210"/>
    </row>
    <row r="38" spans="1:23" ht="13.5" thickBot="1" x14ac:dyDescent="0.25"/>
    <row r="39" spans="1:23" s="191" customFormat="1" ht="13.5" thickBot="1" x14ac:dyDescent="0.25">
      <c r="A39" s="192" t="s">
        <v>773</v>
      </c>
      <c r="B39" s="190"/>
      <c r="C39" s="190"/>
      <c r="D39" s="190"/>
      <c r="E39" s="190"/>
      <c r="F39" s="190"/>
      <c r="G39" s="190"/>
      <c r="H39" s="190"/>
      <c r="I39" s="190"/>
      <c r="J39" s="190"/>
      <c r="K39" s="190"/>
      <c r="L39" s="190"/>
      <c r="M39" s="190"/>
      <c r="N39" s="190"/>
      <c r="O39" s="190"/>
      <c r="P39" s="190"/>
      <c r="Q39" s="190"/>
      <c r="R39" s="193"/>
      <c r="S39" t="s">
        <v>794</v>
      </c>
      <c r="T39"/>
      <c r="U39"/>
      <c r="V39"/>
      <c r="W39"/>
    </row>
    <row r="40" spans="1:23" x14ac:dyDescent="0.2">
      <c r="A40" s="40"/>
      <c r="B40" s="41"/>
      <c r="C40" s="41"/>
      <c r="D40" s="474" t="s">
        <v>475</v>
      </c>
      <c r="E40" s="475"/>
      <c r="F40" s="476"/>
      <c r="G40" s="477" t="s">
        <v>469</v>
      </c>
      <c r="H40" s="478"/>
      <c r="I40" s="479"/>
      <c r="J40" s="474" t="s">
        <v>352</v>
      </c>
      <c r="K40" s="475"/>
      <c r="L40" s="476"/>
      <c r="M40" s="477" t="s">
        <v>340</v>
      </c>
      <c r="N40" s="478"/>
      <c r="O40" s="479"/>
      <c r="P40" s="474" t="s">
        <v>472</v>
      </c>
      <c r="Q40" s="475"/>
      <c r="R40" s="502"/>
    </row>
    <row r="41" spans="1:23" x14ac:dyDescent="0.2">
      <c r="A41" s="57"/>
      <c r="B41" s="69"/>
      <c r="C41" s="69" t="s">
        <v>538</v>
      </c>
      <c r="D41" s="480">
        <v>18</v>
      </c>
      <c r="E41" s="481"/>
      <c r="F41" s="482"/>
      <c r="G41" s="483">
        <v>7</v>
      </c>
      <c r="H41" s="484"/>
      <c r="I41" s="485"/>
      <c r="J41" s="480">
        <v>25</v>
      </c>
      <c r="K41" s="481"/>
      <c r="L41" s="482"/>
      <c r="M41" s="483">
        <v>22</v>
      </c>
      <c r="N41" s="484"/>
      <c r="O41" s="485"/>
      <c r="P41" s="480">
        <v>28</v>
      </c>
      <c r="Q41" s="481"/>
      <c r="R41" s="537"/>
    </row>
    <row r="42" spans="1:23" x14ac:dyDescent="0.2">
      <c r="A42" s="42"/>
      <c r="B42" s="34" t="s">
        <v>355</v>
      </c>
      <c r="C42" s="34" t="s">
        <v>408</v>
      </c>
      <c r="D42" s="35" t="s">
        <v>409</v>
      </c>
      <c r="E42" s="35" t="s">
        <v>410</v>
      </c>
      <c r="F42" s="35" t="s">
        <v>363</v>
      </c>
      <c r="G42" s="36" t="s">
        <v>409</v>
      </c>
      <c r="H42" s="36" t="s">
        <v>410</v>
      </c>
      <c r="I42" s="36" t="s">
        <v>363</v>
      </c>
      <c r="J42" s="35" t="s">
        <v>409</v>
      </c>
      <c r="K42" s="35" t="s">
        <v>410</v>
      </c>
      <c r="L42" s="35" t="s">
        <v>363</v>
      </c>
      <c r="M42" s="36" t="s">
        <v>409</v>
      </c>
      <c r="N42" s="36" t="s">
        <v>410</v>
      </c>
      <c r="O42" s="36" t="s">
        <v>363</v>
      </c>
      <c r="P42" s="35" t="s">
        <v>409</v>
      </c>
      <c r="Q42" s="35" t="s">
        <v>410</v>
      </c>
      <c r="R42" s="43" t="s">
        <v>363</v>
      </c>
    </row>
    <row r="43" spans="1:23" x14ac:dyDescent="0.2">
      <c r="A43" s="42" t="s">
        <v>390</v>
      </c>
      <c r="B43" s="50">
        <v>5</v>
      </c>
      <c r="C43" s="50">
        <v>4</v>
      </c>
      <c r="D43" s="37">
        <v>7</v>
      </c>
      <c r="E43" s="37">
        <v>3</v>
      </c>
      <c r="F43" s="37">
        <f t="shared" ref="F43:F51" si="8">IF(($C43+INT(D$41/18)+IF(((D$41-INT(D$41/18)*18)-$B43)&gt;=0,1,0)-D43+2)&lt;0, 0, $C43+INT(D$41/18)+IF(((D$41-INT(D$41/18)*18)-$B43)&gt;=0,1,0)-D43+2)</f>
        <v>0</v>
      </c>
      <c r="G43" s="38">
        <v>4</v>
      </c>
      <c r="H43" s="38">
        <v>2</v>
      </c>
      <c r="I43" s="78">
        <f t="shared" ref="I43:I51" si="9">IF(($C43+INT(G$41/18)+IF(((G$41-INT(G$41/18)*18)-$B43)&gt;=0,1,0)-G43+2)&lt;0, 0, $C43+INT(G$41/18)+IF(((G$41-INT(G$41/18)*18)-$B43)&gt;=0,1,0)-G43+2)</f>
        <v>3</v>
      </c>
      <c r="J43" s="37">
        <v>6</v>
      </c>
      <c r="K43" s="37">
        <v>2</v>
      </c>
      <c r="L43" s="37">
        <f t="shared" ref="L43:L51" si="10">IF(($C43+INT(J$41/18)+IF(((J$41-INT(J$41/18)*18)-$B43)&gt;=0,1,0)-J43+2)&lt;0, 0, $C43+INT(J$41/18)+IF(((J$41-INT(J$41/18)*18)-$B43)&gt;=0,1,0)-J43+2)</f>
        <v>2</v>
      </c>
      <c r="M43" s="38">
        <v>6</v>
      </c>
      <c r="N43" s="38">
        <v>2</v>
      </c>
      <c r="O43" s="78">
        <f t="shared" ref="O43:O51" si="11">IF(($C43+INT(M$41/18)+IF(((M$41-INT(M$41/18)*18)-$B43)&gt;=0,1,0)-M43+2)&lt;0, 0, $C43+INT(M$41/18)+IF(((M$41-INT(M$41/18)*18)-$B43)&gt;=0,1,0)-M43+2)</f>
        <v>1</v>
      </c>
      <c r="P43" s="37">
        <v>6</v>
      </c>
      <c r="Q43" s="37">
        <v>3</v>
      </c>
      <c r="R43" s="44">
        <f t="shared" ref="R43:R51" si="12">IF(($C43+INT(P$41/18)+IF(((P$41-INT(P$41/18)*18)-$B43)&gt;=0,1,0)-P43+2)&lt;0, 0, $C43+INT(P$41/18)+IF(((P$41-INT(P$41/18)*18)-$B43)&gt;=0,1,0)-P43+2)</f>
        <v>2</v>
      </c>
    </row>
    <row r="44" spans="1:23" x14ac:dyDescent="0.2">
      <c r="A44" s="42" t="s">
        <v>391</v>
      </c>
      <c r="B44" s="50">
        <v>15</v>
      </c>
      <c r="C44" s="50">
        <v>4</v>
      </c>
      <c r="D44" s="37">
        <v>3</v>
      </c>
      <c r="E44" s="37">
        <v>1</v>
      </c>
      <c r="F44" s="37">
        <f t="shared" si="8"/>
        <v>4</v>
      </c>
      <c r="G44" s="38">
        <v>4</v>
      </c>
      <c r="H44" s="38">
        <v>1</v>
      </c>
      <c r="I44" s="78">
        <f t="shared" si="9"/>
        <v>2</v>
      </c>
      <c r="J44" s="37">
        <v>10</v>
      </c>
      <c r="K44" s="37">
        <v>2</v>
      </c>
      <c r="L44" s="37">
        <f t="shared" si="10"/>
        <v>0</v>
      </c>
      <c r="M44" s="38">
        <v>5</v>
      </c>
      <c r="N44" s="38">
        <v>2</v>
      </c>
      <c r="O44" s="78">
        <f t="shared" si="11"/>
        <v>2</v>
      </c>
      <c r="P44" s="37">
        <v>7</v>
      </c>
      <c r="Q44" s="37">
        <v>2</v>
      </c>
      <c r="R44" s="44">
        <f t="shared" si="12"/>
        <v>0</v>
      </c>
    </row>
    <row r="45" spans="1:23" x14ac:dyDescent="0.2">
      <c r="A45" s="42" t="s">
        <v>392</v>
      </c>
      <c r="B45" s="50">
        <v>11</v>
      </c>
      <c r="C45" s="50">
        <v>3</v>
      </c>
      <c r="D45" s="37">
        <v>5</v>
      </c>
      <c r="E45" s="37">
        <v>2</v>
      </c>
      <c r="F45" s="37">
        <f t="shared" si="8"/>
        <v>1</v>
      </c>
      <c r="G45" s="38">
        <v>4</v>
      </c>
      <c r="H45" s="38">
        <v>2</v>
      </c>
      <c r="I45" s="78">
        <f t="shared" si="9"/>
        <v>1</v>
      </c>
      <c r="J45" s="37">
        <v>5</v>
      </c>
      <c r="K45" s="37">
        <v>3</v>
      </c>
      <c r="L45" s="37">
        <f t="shared" si="10"/>
        <v>1</v>
      </c>
      <c r="M45" s="38">
        <v>5</v>
      </c>
      <c r="N45" s="38">
        <v>2</v>
      </c>
      <c r="O45" s="78">
        <f t="shared" si="11"/>
        <v>1</v>
      </c>
      <c r="P45" s="37">
        <v>8</v>
      </c>
      <c r="Q45" s="37">
        <v>2</v>
      </c>
      <c r="R45" s="44">
        <f t="shared" si="12"/>
        <v>0</v>
      </c>
      <c r="S45" t="s">
        <v>472</v>
      </c>
    </row>
    <row r="46" spans="1:23" x14ac:dyDescent="0.2">
      <c r="A46" s="42" t="s">
        <v>393</v>
      </c>
      <c r="B46" s="50">
        <v>13</v>
      </c>
      <c r="C46" s="50">
        <v>4</v>
      </c>
      <c r="D46" s="37">
        <v>7</v>
      </c>
      <c r="E46" s="37">
        <v>2</v>
      </c>
      <c r="F46" s="37">
        <f t="shared" si="8"/>
        <v>0</v>
      </c>
      <c r="G46" s="38">
        <v>3</v>
      </c>
      <c r="H46" s="38">
        <v>1</v>
      </c>
      <c r="I46" s="78">
        <f t="shared" si="9"/>
        <v>3</v>
      </c>
      <c r="J46" s="37">
        <v>4</v>
      </c>
      <c r="K46" s="37">
        <v>2</v>
      </c>
      <c r="L46" s="37">
        <f t="shared" si="10"/>
        <v>3</v>
      </c>
      <c r="M46" s="38">
        <v>6</v>
      </c>
      <c r="N46" s="38">
        <v>2</v>
      </c>
      <c r="O46" s="78">
        <f t="shared" si="11"/>
        <v>1</v>
      </c>
      <c r="P46" s="37">
        <v>4</v>
      </c>
      <c r="Q46" s="37">
        <v>1</v>
      </c>
      <c r="R46" s="44">
        <f t="shared" si="12"/>
        <v>3</v>
      </c>
    </row>
    <row r="47" spans="1:23" x14ac:dyDescent="0.2">
      <c r="A47" s="42" t="s">
        <v>394</v>
      </c>
      <c r="B47" s="50">
        <v>1</v>
      </c>
      <c r="C47" s="50">
        <v>4</v>
      </c>
      <c r="D47" s="37">
        <v>7</v>
      </c>
      <c r="E47" s="37">
        <v>2</v>
      </c>
      <c r="F47" s="37">
        <f t="shared" si="8"/>
        <v>0</v>
      </c>
      <c r="G47" s="38">
        <v>6</v>
      </c>
      <c r="H47" s="38">
        <v>2</v>
      </c>
      <c r="I47" s="78">
        <f t="shared" si="9"/>
        <v>1</v>
      </c>
      <c r="J47" s="37">
        <v>7</v>
      </c>
      <c r="K47" s="37">
        <v>2</v>
      </c>
      <c r="L47" s="37">
        <f t="shared" si="10"/>
        <v>1</v>
      </c>
      <c r="M47" s="38">
        <v>7</v>
      </c>
      <c r="N47" s="38">
        <v>2</v>
      </c>
      <c r="O47" s="78">
        <f t="shared" si="11"/>
        <v>1</v>
      </c>
      <c r="P47" s="37">
        <v>7</v>
      </c>
      <c r="Q47" s="37">
        <v>2</v>
      </c>
      <c r="R47" s="44">
        <f t="shared" si="12"/>
        <v>1</v>
      </c>
      <c r="S47" t="s">
        <v>795</v>
      </c>
    </row>
    <row r="48" spans="1:23" x14ac:dyDescent="0.2">
      <c r="A48" s="42" t="s">
        <v>395</v>
      </c>
      <c r="B48" s="50">
        <v>9</v>
      </c>
      <c r="C48" s="50">
        <v>4</v>
      </c>
      <c r="D48" s="37">
        <v>5</v>
      </c>
      <c r="E48" s="37">
        <v>2</v>
      </c>
      <c r="F48" s="37">
        <f t="shared" si="8"/>
        <v>2</v>
      </c>
      <c r="G48" s="38">
        <v>5</v>
      </c>
      <c r="H48" s="38">
        <v>2</v>
      </c>
      <c r="I48" s="78">
        <f t="shared" si="9"/>
        <v>1</v>
      </c>
      <c r="J48" s="37">
        <v>7</v>
      </c>
      <c r="K48" s="37">
        <v>3</v>
      </c>
      <c r="L48" s="37">
        <f t="shared" si="10"/>
        <v>0</v>
      </c>
      <c r="M48" s="38">
        <v>4</v>
      </c>
      <c r="N48" s="38">
        <v>1</v>
      </c>
      <c r="O48" s="78">
        <f t="shared" si="11"/>
        <v>3</v>
      </c>
      <c r="P48" s="37">
        <v>7</v>
      </c>
      <c r="Q48" s="37">
        <v>2</v>
      </c>
      <c r="R48" s="44">
        <f t="shared" si="12"/>
        <v>1</v>
      </c>
    </row>
    <row r="49" spans="1:21" x14ac:dyDescent="0.2">
      <c r="A49" s="42" t="s">
        <v>396</v>
      </c>
      <c r="B49" s="50">
        <v>7</v>
      </c>
      <c r="C49" s="50">
        <v>5</v>
      </c>
      <c r="D49" s="37">
        <v>8</v>
      </c>
      <c r="E49" s="37">
        <v>2</v>
      </c>
      <c r="F49" s="37">
        <f t="shared" si="8"/>
        <v>0</v>
      </c>
      <c r="G49" s="38">
        <v>6</v>
      </c>
      <c r="H49" s="38">
        <v>2</v>
      </c>
      <c r="I49" s="78">
        <f t="shared" si="9"/>
        <v>2</v>
      </c>
      <c r="J49" s="37">
        <v>8</v>
      </c>
      <c r="K49" s="37">
        <v>2</v>
      </c>
      <c r="L49" s="37">
        <f t="shared" si="10"/>
        <v>1</v>
      </c>
      <c r="M49" s="38">
        <v>6</v>
      </c>
      <c r="N49" s="38">
        <v>1</v>
      </c>
      <c r="O49" s="78">
        <f t="shared" si="11"/>
        <v>2</v>
      </c>
      <c r="P49" s="37">
        <v>7</v>
      </c>
      <c r="Q49" s="37">
        <v>2</v>
      </c>
      <c r="R49" s="44">
        <f t="shared" si="12"/>
        <v>2</v>
      </c>
      <c r="S49" t="s">
        <v>475</v>
      </c>
    </row>
    <row r="50" spans="1:21" x14ac:dyDescent="0.2">
      <c r="A50" s="42" t="s">
        <v>397</v>
      </c>
      <c r="B50" s="50">
        <v>3</v>
      </c>
      <c r="C50" s="50">
        <v>5</v>
      </c>
      <c r="D50" s="37">
        <v>8</v>
      </c>
      <c r="E50" s="37">
        <v>3</v>
      </c>
      <c r="F50" s="37">
        <f t="shared" si="8"/>
        <v>0</v>
      </c>
      <c r="G50" s="38">
        <v>7</v>
      </c>
      <c r="H50" s="38">
        <v>1</v>
      </c>
      <c r="I50" s="78">
        <f t="shared" si="9"/>
        <v>1</v>
      </c>
      <c r="J50" s="37">
        <v>6</v>
      </c>
      <c r="K50" s="37">
        <v>1</v>
      </c>
      <c r="L50" s="37">
        <f t="shared" si="10"/>
        <v>3</v>
      </c>
      <c r="M50" s="38">
        <v>7</v>
      </c>
      <c r="N50" s="38">
        <v>2</v>
      </c>
      <c r="O50" s="78">
        <f t="shared" si="11"/>
        <v>2</v>
      </c>
      <c r="P50" s="37">
        <v>7</v>
      </c>
      <c r="Q50" s="37">
        <v>2</v>
      </c>
      <c r="R50" s="44">
        <f t="shared" si="12"/>
        <v>2</v>
      </c>
      <c r="S50" t="s">
        <v>796</v>
      </c>
    </row>
    <row r="51" spans="1:21" ht="13.5" thickBot="1" x14ac:dyDescent="0.25">
      <c r="A51" s="52" t="s">
        <v>398</v>
      </c>
      <c r="B51" s="53">
        <v>17</v>
      </c>
      <c r="C51" s="53">
        <v>3</v>
      </c>
      <c r="D51" s="37">
        <v>3</v>
      </c>
      <c r="E51" s="54">
        <v>1</v>
      </c>
      <c r="F51" s="37">
        <f t="shared" si="8"/>
        <v>3</v>
      </c>
      <c r="G51" s="38">
        <v>3</v>
      </c>
      <c r="H51" s="55">
        <v>2</v>
      </c>
      <c r="I51" s="77">
        <f t="shared" si="9"/>
        <v>2</v>
      </c>
      <c r="J51" s="37">
        <v>5</v>
      </c>
      <c r="K51" s="54">
        <v>2</v>
      </c>
      <c r="L51" s="37">
        <f t="shared" si="10"/>
        <v>1</v>
      </c>
      <c r="M51" s="38">
        <v>4</v>
      </c>
      <c r="N51" s="55">
        <v>1</v>
      </c>
      <c r="O51" s="77">
        <f t="shared" si="11"/>
        <v>2</v>
      </c>
      <c r="P51" s="37">
        <v>3</v>
      </c>
      <c r="Q51" s="54">
        <v>2</v>
      </c>
      <c r="R51" s="44">
        <f t="shared" si="12"/>
        <v>3</v>
      </c>
      <c r="T51">
        <v>6.73</v>
      </c>
      <c r="U51" t="s">
        <v>793</v>
      </c>
    </row>
    <row r="52" spans="1:21" ht="13.5" thickBot="1" x14ac:dyDescent="0.25">
      <c r="A52" s="61" t="s">
        <v>412</v>
      </c>
      <c r="B52" s="62"/>
      <c r="C52" s="74">
        <f t="shared" ref="C52:R52" si="13">SUM(C43:C51)</f>
        <v>36</v>
      </c>
      <c r="D52" s="63">
        <f>SUM(D43:D51)</f>
        <v>53</v>
      </c>
      <c r="E52" s="63">
        <f>SUM(E43:E51)</f>
        <v>18</v>
      </c>
      <c r="F52" s="88">
        <f>SUM(F43:F51)</f>
        <v>10</v>
      </c>
      <c r="G52" s="64">
        <f t="shared" si="13"/>
        <v>42</v>
      </c>
      <c r="H52" s="64">
        <f t="shared" si="13"/>
        <v>15</v>
      </c>
      <c r="I52" s="89">
        <f t="shared" si="13"/>
        <v>16</v>
      </c>
      <c r="J52" s="63">
        <f t="shared" si="13"/>
        <v>58</v>
      </c>
      <c r="K52" s="63">
        <f t="shared" si="13"/>
        <v>19</v>
      </c>
      <c r="L52" s="88">
        <f t="shared" si="13"/>
        <v>12</v>
      </c>
      <c r="M52" s="64">
        <f t="shared" si="13"/>
        <v>50</v>
      </c>
      <c r="N52" s="64">
        <f t="shared" si="13"/>
        <v>15</v>
      </c>
      <c r="O52" s="89">
        <f t="shared" si="13"/>
        <v>15</v>
      </c>
      <c r="P52" s="63">
        <f t="shared" si="13"/>
        <v>56</v>
      </c>
      <c r="Q52" s="63">
        <f t="shared" si="13"/>
        <v>18</v>
      </c>
      <c r="R52" s="194">
        <f t="shared" si="13"/>
        <v>14</v>
      </c>
    </row>
    <row r="53" spans="1:21" x14ac:dyDescent="0.2">
      <c r="A53" s="57" t="s">
        <v>399</v>
      </c>
      <c r="B53" s="58">
        <v>4</v>
      </c>
      <c r="C53" s="58">
        <v>4</v>
      </c>
      <c r="D53" s="37">
        <v>6</v>
      </c>
      <c r="E53" s="39">
        <v>2</v>
      </c>
      <c r="F53" s="37">
        <f t="shared" ref="F53:F61" si="14">IF(($C53+INT(D$41/18)+IF(((D$41-INT(D$41/18)*18)-$B53)&gt;=0,1,0)-D53+2)&lt;0, 0, $C53+INT(D$41/18)+IF(((D$41-INT(D$41/18)*18)-$B53)&gt;=0,1,0)-D53+2)</f>
        <v>1</v>
      </c>
      <c r="G53" s="38">
        <v>4</v>
      </c>
      <c r="H53" s="59">
        <v>2</v>
      </c>
      <c r="I53" s="82">
        <f t="shared" ref="I53:I61" si="15">IF(($C53+INT(G$41/18)+IF(((G$41-INT(G$41/18)*18)-$B53)&gt;=0,1,0)-G53+2)&lt;0, 0, $C53+INT(G$41/18)+IF(((G$41-INT(G$41/18)*18)-$B53)&gt;=0,1,0)-G53+2)</f>
        <v>3</v>
      </c>
      <c r="J53" s="37">
        <v>6</v>
      </c>
      <c r="K53" s="39">
        <v>2</v>
      </c>
      <c r="L53" s="37">
        <f t="shared" ref="L53:L61" si="16">IF(($C53+INT(J$41/18)+IF(((J$41-INT(J$41/18)*18)-$B53)&gt;=0,1,0)-J53+2)&lt;0, 0, $C53+INT(J$41/18)+IF(((J$41-INT(J$41/18)*18)-$B53)&gt;=0,1,0)-J53+2)</f>
        <v>2</v>
      </c>
      <c r="M53" s="38">
        <v>8</v>
      </c>
      <c r="N53" s="59">
        <v>1</v>
      </c>
      <c r="O53" s="82">
        <f t="shared" ref="O53:O61" si="17">IF(($C53+INT(M$41/18)+IF(((M$41-INT(M$41/18)*18)-$B53)&gt;=0,1,0)-M53+2)&lt;0, 0, $C53+INT(M$41/18)+IF(((M$41-INT(M$41/18)*18)-$B53)&gt;=0,1,0)-M53+2)</f>
        <v>0</v>
      </c>
      <c r="P53" s="37">
        <v>7</v>
      </c>
      <c r="Q53" s="39">
        <v>2</v>
      </c>
      <c r="R53" s="44">
        <f t="shared" ref="R53:R61" si="18">IF(($C53+INT(P$41/18)+IF(((P$41-INT(P$41/18)*18)-$B53)&gt;=0,1,0)-P53+2)&lt;0, 0, $C53+INT(P$41/18)+IF(((P$41-INT(P$41/18)*18)-$B53)&gt;=0,1,0)-P53+2)</f>
        <v>1</v>
      </c>
      <c r="S53" t="s">
        <v>472</v>
      </c>
    </row>
    <row r="54" spans="1:21" x14ac:dyDescent="0.2">
      <c r="A54" s="42" t="s">
        <v>400</v>
      </c>
      <c r="B54" s="50">
        <v>14</v>
      </c>
      <c r="C54" s="50">
        <v>4</v>
      </c>
      <c r="D54" s="37">
        <v>6</v>
      </c>
      <c r="E54" s="37">
        <v>2</v>
      </c>
      <c r="F54" s="37">
        <f t="shared" si="14"/>
        <v>1</v>
      </c>
      <c r="G54" s="38">
        <v>5</v>
      </c>
      <c r="H54" s="38">
        <v>2</v>
      </c>
      <c r="I54" s="78">
        <f t="shared" si="15"/>
        <v>1</v>
      </c>
      <c r="J54" s="37">
        <v>6</v>
      </c>
      <c r="K54" s="37">
        <v>3</v>
      </c>
      <c r="L54" s="37">
        <f t="shared" si="16"/>
        <v>1</v>
      </c>
      <c r="M54" s="38">
        <v>6</v>
      </c>
      <c r="N54" s="38">
        <v>3</v>
      </c>
      <c r="O54" s="78">
        <f t="shared" si="17"/>
        <v>1</v>
      </c>
      <c r="P54" s="37">
        <v>6</v>
      </c>
      <c r="Q54" s="37">
        <v>2</v>
      </c>
      <c r="R54" s="44">
        <f t="shared" si="18"/>
        <v>1</v>
      </c>
      <c r="T54">
        <v>4.68</v>
      </c>
      <c r="U54" t="s">
        <v>686</v>
      </c>
    </row>
    <row r="55" spans="1:21" x14ac:dyDescent="0.2">
      <c r="A55" s="42" t="s">
        <v>401</v>
      </c>
      <c r="B55" s="50">
        <v>10</v>
      </c>
      <c r="C55" s="50">
        <v>3</v>
      </c>
      <c r="D55" s="37">
        <v>3</v>
      </c>
      <c r="E55" s="37">
        <v>1</v>
      </c>
      <c r="F55" s="37">
        <f t="shared" si="14"/>
        <v>3</v>
      </c>
      <c r="G55" s="38">
        <v>3</v>
      </c>
      <c r="H55" s="38">
        <v>2</v>
      </c>
      <c r="I55" s="78">
        <f t="shared" si="15"/>
        <v>2</v>
      </c>
      <c r="J55" s="37">
        <v>7</v>
      </c>
      <c r="K55" s="37">
        <v>2</v>
      </c>
      <c r="L55" s="37">
        <f t="shared" si="16"/>
        <v>0</v>
      </c>
      <c r="M55" s="38">
        <v>4</v>
      </c>
      <c r="N55" s="38">
        <v>1</v>
      </c>
      <c r="O55" s="78">
        <f t="shared" si="17"/>
        <v>2</v>
      </c>
      <c r="P55" s="37">
        <v>5</v>
      </c>
      <c r="Q55" s="37">
        <v>2</v>
      </c>
      <c r="R55" s="44">
        <f t="shared" si="18"/>
        <v>2</v>
      </c>
    </row>
    <row r="56" spans="1:21" x14ac:dyDescent="0.2">
      <c r="A56" s="42" t="s">
        <v>402</v>
      </c>
      <c r="B56" s="50">
        <v>6</v>
      </c>
      <c r="C56" s="50">
        <v>5</v>
      </c>
      <c r="D56" s="37">
        <v>6</v>
      </c>
      <c r="E56" s="37">
        <v>2</v>
      </c>
      <c r="F56" s="37">
        <f t="shared" si="14"/>
        <v>2</v>
      </c>
      <c r="G56" s="38">
        <v>6</v>
      </c>
      <c r="H56" s="38">
        <v>2</v>
      </c>
      <c r="I56" s="78">
        <f t="shared" si="15"/>
        <v>2</v>
      </c>
      <c r="J56" s="37">
        <v>7</v>
      </c>
      <c r="K56" s="37">
        <v>1</v>
      </c>
      <c r="L56" s="37">
        <f t="shared" si="16"/>
        <v>2</v>
      </c>
      <c r="M56" s="38">
        <v>10</v>
      </c>
      <c r="N56" s="38">
        <v>2</v>
      </c>
      <c r="O56" s="78">
        <f t="shared" si="17"/>
        <v>0</v>
      </c>
      <c r="P56" s="37">
        <v>7</v>
      </c>
      <c r="Q56" s="37">
        <v>3</v>
      </c>
      <c r="R56" s="44">
        <f t="shared" si="18"/>
        <v>2</v>
      </c>
    </row>
    <row r="57" spans="1:21" x14ac:dyDescent="0.2">
      <c r="A57" s="42" t="s">
        <v>403</v>
      </c>
      <c r="B57" s="50">
        <v>12</v>
      </c>
      <c r="C57" s="50">
        <v>3</v>
      </c>
      <c r="D57" s="37">
        <v>4</v>
      </c>
      <c r="E57" s="37">
        <v>2</v>
      </c>
      <c r="F57" s="37">
        <f t="shared" si="14"/>
        <v>2</v>
      </c>
      <c r="G57" s="38">
        <v>3</v>
      </c>
      <c r="H57" s="38">
        <v>2</v>
      </c>
      <c r="I57" s="78">
        <f t="shared" si="15"/>
        <v>2</v>
      </c>
      <c r="J57" s="37">
        <v>5</v>
      </c>
      <c r="K57" s="37">
        <v>2</v>
      </c>
      <c r="L57" s="37">
        <f t="shared" si="16"/>
        <v>1</v>
      </c>
      <c r="M57" s="38">
        <v>10</v>
      </c>
      <c r="N57" s="38">
        <v>2</v>
      </c>
      <c r="O57" s="78">
        <f t="shared" si="17"/>
        <v>0</v>
      </c>
      <c r="P57" s="37">
        <v>6</v>
      </c>
      <c r="Q57" s="37">
        <v>3</v>
      </c>
      <c r="R57" s="44">
        <f t="shared" si="18"/>
        <v>0</v>
      </c>
    </row>
    <row r="58" spans="1:21" x14ac:dyDescent="0.2">
      <c r="A58" s="42" t="s">
        <v>404</v>
      </c>
      <c r="B58" s="50">
        <v>18</v>
      </c>
      <c r="C58" s="50">
        <v>3</v>
      </c>
      <c r="D58" s="37">
        <v>3</v>
      </c>
      <c r="E58" s="37">
        <v>1</v>
      </c>
      <c r="F58" s="37">
        <f t="shared" si="14"/>
        <v>3</v>
      </c>
      <c r="G58" s="38">
        <v>3</v>
      </c>
      <c r="H58" s="38">
        <v>2</v>
      </c>
      <c r="I58" s="78">
        <f t="shared" si="15"/>
        <v>2</v>
      </c>
      <c r="J58" s="37">
        <v>5</v>
      </c>
      <c r="K58" s="37">
        <v>2</v>
      </c>
      <c r="L58" s="37">
        <f t="shared" si="16"/>
        <v>1</v>
      </c>
      <c r="M58" s="38">
        <v>4</v>
      </c>
      <c r="N58" s="38">
        <v>2</v>
      </c>
      <c r="O58" s="78">
        <f t="shared" si="17"/>
        <v>2</v>
      </c>
      <c r="P58" s="37">
        <v>6</v>
      </c>
      <c r="Q58" s="37">
        <v>3</v>
      </c>
      <c r="R58" s="44">
        <f t="shared" si="18"/>
        <v>0</v>
      </c>
    </row>
    <row r="59" spans="1:21" x14ac:dyDescent="0.2">
      <c r="A59" s="42" t="s">
        <v>405</v>
      </c>
      <c r="B59" s="50">
        <v>16</v>
      </c>
      <c r="C59" s="50">
        <v>5</v>
      </c>
      <c r="D59" s="37">
        <v>6</v>
      </c>
      <c r="E59" s="37">
        <v>2</v>
      </c>
      <c r="F59" s="37">
        <f t="shared" si="14"/>
        <v>2</v>
      </c>
      <c r="G59" s="38">
        <v>5</v>
      </c>
      <c r="H59" s="38">
        <v>2</v>
      </c>
      <c r="I59" s="78">
        <f t="shared" si="15"/>
        <v>2</v>
      </c>
      <c r="J59" s="37">
        <v>7</v>
      </c>
      <c r="K59" s="37">
        <v>2</v>
      </c>
      <c r="L59" s="37">
        <f t="shared" si="16"/>
        <v>1</v>
      </c>
      <c r="M59" s="38">
        <v>7</v>
      </c>
      <c r="N59" s="38">
        <v>2</v>
      </c>
      <c r="O59" s="78">
        <f t="shared" si="17"/>
        <v>1</v>
      </c>
      <c r="P59" s="37">
        <v>10</v>
      </c>
      <c r="Q59" s="37">
        <v>2</v>
      </c>
      <c r="R59" s="44">
        <f t="shared" si="18"/>
        <v>0</v>
      </c>
    </row>
    <row r="60" spans="1:21" x14ac:dyDescent="0.2">
      <c r="A60" s="42" t="s">
        <v>406</v>
      </c>
      <c r="B60" s="50">
        <v>8</v>
      </c>
      <c r="C60" s="50">
        <v>4</v>
      </c>
      <c r="D60" s="37">
        <v>7</v>
      </c>
      <c r="E60" s="37">
        <v>2</v>
      </c>
      <c r="F60" s="37">
        <f t="shared" si="14"/>
        <v>0</v>
      </c>
      <c r="G60" s="38">
        <v>6</v>
      </c>
      <c r="H60" s="38">
        <v>2</v>
      </c>
      <c r="I60" s="78">
        <f t="shared" si="15"/>
        <v>0</v>
      </c>
      <c r="J60" s="37">
        <v>6</v>
      </c>
      <c r="K60" s="37">
        <v>3</v>
      </c>
      <c r="L60" s="37">
        <f t="shared" si="16"/>
        <v>1</v>
      </c>
      <c r="M60" s="38">
        <v>9</v>
      </c>
      <c r="N60" s="38">
        <v>4</v>
      </c>
      <c r="O60" s="78">
        <f t="shared" si="17"/>
        <v>0</v>
      </c>
      <c r="P60" s="37">
        <v>6</v>
      </c>
      <c r="Q60" s="37">
        <v>2</v>
      </c>
      <c r="R60" s="44">
        <f t="shared" si="18"/>
        <v>2</v>
      </c>
    </row>
    <row r="61" spans="1:21" ht="13.5" thickBot="1" x14ac:dyDescent="0.25">
      <c r="A61" s="45" t="s">
        <v>407</v>
      </c>
      <c r="B61" s="51">
        <v>2</v>
      </c>
      <c r="C61" s="51">
        <v>4</v>
      </c>
      <c r="D61" s="37">
        <v>5</v>
      </c>
      <c r="E61" s="46">
        <v>1</v>
      </c>
      <c r="F61" s="37">
        <f t="shared" si="14"/>
        <v>2</v>
      </c>
      <c r="G61" s="38">
        <v>6</v>
      </c>
      <c r="H61" s="47">
        <v>2</v>
      </c>
      <c r="I61" s="84">
        <f t="shared" si="15"/>
        <v>1</v>
      </c>
      <c r="J61" s="37">
        <v>6</v>
      </c>
      <c r="K61" s="46">
        <v>2</v>
      </c>
      <c r="L61" s="37">
        <f t="shared" si="16"/>
        <v>2</v>
      </c>
      <c r="M61" s="38">
        <v>10</v>
      </c>
      <c r="N61" s="47">
        <v>2</v>
      </c>
      <c r="O61" s="84">
        <f t="shared" si="17"/>
        <v>0</v>
      </c>
      <c r="P61" s="37">
        <v>6</v>
      </c>
      <c r="Q61" s="46">
        <v>2</v>
      </c>
      <c r="R61" s="44">
        <f t="shared" si="18"/>
        <v>2</v>
      </c>
      <c r="S61" t="s">
        <v>340</v>
      </c>
    </row>
    <row r="62" spans="1:21" ht="13.5" thickBot="1" x14ac:dyDescent="0.25">
      <c r="A62" s="66" t="s">
        <v>413</v>
      </c>
      <c r="B62" s="63"/>
      <c r="C62" s="63">
        <f t="shared" ref="C62:R62" si="19">SUM(C53:C61)</f>
        <v>35</v>
      </c>
      <c r="D62" s="63">
        <f>SUM(D53:D61)</f>
        <v>46</v>
      </c>
      <c r="E62" s="63">
        <f>SUM(E53:E61)</f>
        <v>15</v>
      </c>
      <c r="F62" s="63">
        <f>SUM(F53:F61)</f>
        <v>16</v>
      </c>
      <c r="G62" s="64">
        <f t="shared" si="19"/>
        <v>41</v>
      </c>
      <c r="H62" s="64">
        <f t="shared" si="19"/>
        <v>18</v>
      </c>
      <c r="I62" s="64">
        <f t="shared" si="19"/>
        <v>15</v>
      </c>
      <c r="J62" s="63">
        <f t="shared" si="19"/>
        <v>55</v>
      </c>
      <c r="K62" s="63">
        <f t="shared" si="19"/>
        <v>19</v>
      </c>
      <c r="L62" s="63">
        <f t="shared" si="19"/>
        <v>11</v>
      </c>
      <c r="M62" s="64">
        <f>SUM(M53:M61)</f>
        <v>68</v>
      </c>
      <c r="N62" s="64">
        <f t="shared" si="19"/>
        <v>19</v>
      </c>
      <c r="O62" s="64">
        <f t="shared" si="19"/>
        <v>6</v>
      </c>
      <c r="P62" s="63">
        <f t="shared" si="19"/>
        <v>59</v>
      </c>
      <c r="Q62" s="63">
        <f t="shared" si="19"/>
        <v>21</v>
      </c>
      <c r="R62" s="65">
        <f t="shared" si="19"/>
        <v>10</v>
      </c>
    </row>
    <row r="63" spans="1:21" ht="13.5" thickBot="1" x14ac:dyDescent="0.25">
      <c r="A63" s="70" t="s">
        <v>414</v>
      </c>
      <c r="B63" s="71"/>
      <c r="C63" s="71">
        <f t="shared" ref="C63:R63" si="20">C62+C52</f>
        <v>71</v>
      </c>
      <c r="D63" s="71">
        <f>D62+D52</f>
        <v>99</v>
      </c>
      <c r="E63" s="71">
        <f>E62+E52</f>
        <v>33</v>
      </c>
      <c r="F63" s="71">
        <f>F62+F52</f>
        <v>26</v>
      </c>
      <c r="G63" s="72">
        <f t="shared" si="20"/>
        <v>83</v>
      </c>
      <c r="H63" s="72">
        <f t="shared" si="20"/>
        <v>33</v>
      </c>
      <c r="I63" s="72">
        <f t="shared" si="20"/>
        <v>31</v>
      </c>
      <c r="J63" s="71">
        <f t="shared" si="20"/>
        <v>113</v>
      </c>
      <c r="K63" s="71">
        <f t="shared" si="20"/>
        <v>38</v>
      </c>
      <c r="L63" s="71">
        <f t="shared" si="20"/>
        <v>23</v>
      </c>
      <c r="M63" s="72">
        <f t="shared" si="20"/>
        <v>118</v>
      </c>
      <c r="N63" s="72">
        <f t="shared" si="20"/>
        <v>34</v>
      </c>
      <c r="O63" s="72">
        <f t="shared" si="20"/>
        <v>21</v>
      </c>
      <c r="P63" s="71">
        <f t="shared" si="20"/>
        <v>115</v>
      </c>
      <c r="Q63" s="71">
        <f t="shared" si="20"/>
        <v>39</v>
      </c>
      <c r="R63" s="73">
        <f t="shared" si="20"/>
        <v>24</v>
      </c>
    </row>
    <row r="64" spans="1:21" x14ac:dyDescent="0.2">
      <c r="A64" s="30"/>
      <c r="B64" s="30"/>
      <c r="C64" s="30"/>
      <c r="D64" s="107"/>
      <c r="E64" s="107"/>
      <c r="F64" s="107"/>
      <c r="G64" s="30"/>
      <c r="H64" s="30"/>
      <c r="I64" s="30"/>
      <c r="J64" s="30"/>
      <c r="K64" s="30"/>
      <c r="L64" s="30"/>
      <c r="M64" s="30"/>
      <c r="N64" s="30"/>
      <c r="O64" s="30"/>
      <c r="P64" s="107"/>
      <c r="Q64" s="107"/>
      <c r="R64" s="107"/>
      <c r="S64" s="107"/>
    </row>
    <row r="65" spans="1:21" ht="13.5" thickBot="1" x14ac:dyDescent="0.25">
      <c r="A65" s="30"/>
      <c r="B65" s="30"/>
      <c r="C65" s="30"/>
      <c r="D65" s="107"/>
      <c r="E65" s="107"/>
      <c r="F65" s="107"/>
      <c r="G65" s="30"/>
      <c r="H65" s="30"/>
      <c r="I65" s="30"/>
      <c r="J65" s="30"/>
      <c r="K65" s="30"/>
      <c r="L65" s="30"/>
      <c r="M65" s="30"/>
      <c r="N65" s="30"/>
      <c r="O65" s="30"/>
      <c r="P65" s="107"/>
      <c r="Q65" s="107"/>
      <c r="R65" s="107"/>
    </row>
    <row r="66" spans="1:21" ht="13.5" thickBot="1" x14ac:dyDescent="0.25">
      <c r="A66" s="192" t="s">
        <v>774</v>
      </c>
      <c r="B66" s="190"/>
      <c r="C66" s="190"/>
      <c r="D66" s="190"/>
      <c r="E66" s="190"/>
      <c r="F66" s="190"/>
      <c r="G66" s="190"/>
      <c r="H66" s="190"/>
      <c r="I66" s="190"/>
      <c r="J66" s="190"/>
      <c r="K66" s="190"/>
      <c r="L66" s="190"/>
      <c r="M66" s="190"/>
      <c r="N66" s="190"/>
      <c r="O66" s="190"/>
      <c r="P66" s="190"/>
      <c r="Q66" s="190"/>
      <c r="R66" s="193"/>
    </row>
    <row r="67" spans="1:21" x14ac:dyDescent="0.2">
      <c r="A67" s="40"/>
      <c r="B67" s="41"/>
      <c r="C67" s="41"/>
      <c r="D67" s="474" t="s">
        <v>475</v>
      </c>
      <c r="E67" s="475"/>
      <c r="F67" s="476"/>
      <c r="G67" s="477" t="s">
        <v>469</v>
      </c>
      <c r="H67" s="478"/>
      <c r="I67" s="479"/>
      <c r="J67" s="474" t="s">
        <v>352</v>
      </c>
      <c r="K67" s="475"/>
      <c r="L67" s="476"/>
      <c r="M67" s="477" t="s">
        <v>340</v>
      </c>
      <c r="N67" s="478"/>
      <c r="O67" s="479"/>
      <c r="P67" s="474" t="s">
        <v>472</v>
      </c>
      <c r="Q67" s="475"/>
      <c r="R67" s="502"/>
    </row>
    <row r="68" spans="1:21" x14ac:dyDescent="0.2">
      <c r="A68" s="57"/>
      <c r="B68" s="69"/>
      <c r="C68" s="69" t="s">
        <v>538</v>
      </c>
      <c r="D68" s="480">
        <v>13</v>
      </c>
      <c r="E68" s="481"/>
      <c r="F68" s="482"/>
      <c r="G68" s="483">
        <v>4</v>
      </c>
      <c r="H68" s="484"/>
      <c r="I68" s="485"/>
      <c r="J68" s="480">
        <v>20</v>
      </c>
      <c r="K68" s="481"/>
      <c r="L68" s="482"/>
      <c r="M68" s="483">
        <v>17</v>
      </c>
      <c r="N68" s="484"/>
      <c r="O68" s="485"/>
      <c r="P68" s="480">
        <v>23</v>
      </c>
      <c r="Q68" s="481"/>
      <c r="R68" s="537"/>
    </row>
    <row r="69" spans="1:21" x14ac:dyDescent="0.2">
      <c r="A69" s="42"/>
      <c r="B69" s="34" t="s">
        <v>355</v>
      </c>
      <c r="C69" s="34" t="s">
        <v>408</v>
      </c>
      <c r="D69" s="35" t="s">
        <v>409</v>
      </c>
      <c r="E69" s="35" t="s">
        <v>410</v>
      </c>
      <c r="F69" s="35" t="s">
        <v>363</v>
      </c>
      <c r="G69" s="36" t="s">
        <v>409</v>
      </c>
      <c r="H69" s="36" t="s">
        <v>410</v>
      </c>
      <c r="I69" s="36" t="s">
        <v>363</v>
      </c>
      <c r="J69" s="35" t="s">
        <v>409</v>
      </c>
      <c r="K69" s="35" t="s">
        <v>410</v>
      </c>
      <c r="L69" s="35" t="s">
        <v>363</v>
      </c>
      <c r="M69" s="36" t="s">
        <v>409</v>
      </c>
      <c r="N69" s="36" t="s">
        <v>410</v>
      </c>
      <c r="O69" s="36" t="s">
        <v>363</v>
      </c>
      <c r="P69" s="35" t="s">
        <v>409</v>
      </c>
      <c r="Q69" s="35" t="s">
        <v>410</v>
      </c>
      <c r="R69" s="43" t="s">
        <v>363</v>
      </c>
    </row>
    <row r="70" spans="1:21" x14ac:dyDescent="0.2">
      <c r="A70" s="42" t="s">
        <v>390</v>
      </c>
      <c r="B70" s="50">
        <v>10</v>
      </c>
      <c r="C70" s="50">
        <v>4</v>
      </c>
      <c r="D70" s="37">
        <v>5</v>
      </c>
      <c r="E70" s="37">
        <v>1</v>
      </c>
      <c r="F70" s="37">
        <f t="shared" ref="F70:F78" si="21">IF(($C70+INT(D$68/18)+IF(((D$68-INT(D$68/18)*18)-$B70)&gt;=0,1,0)-D70+2)&lt;0, 0, $C70+INT(D$68/18)+IF(((D$68-INT(D$68/18)*18)-$B70)&gt;=0,1,0)-D70+2)</f>
        <v>2</v>
      </c>
      <c r="G70" s="38">
        <v>5</v>
      </c>
      <c r="H70" s="38">
        <v>2</v>
      </c>
      <c r="I70" s="78">
        <f t="shared" ref="I70:I78" si="22">IF(($C70+INT(G$68/18)+IF(((G$68-INT(G$68/18)*18)-$B70)&gt;=0,1,0)-G70+2)&lt;0, 0, $C70+INT(G$68/18)+IF(((G$68-INT(G$68/18)*18)-$B70)&gt;=0,1,0)-G70+2)</f>
        <v>1</v>
      </c>
      <c r="J70" s="37">
        <v>7</v>
      </c>
      <c r="K70" s="37">
        <v>2</v>
      </c>
      <c r="L70" s="37">
        <f t="shared" ref="L70:L78" si="23">IF(($C70+INT(J$68/18)+IF(((J$68-INT(J$68/18)*18)-$B70)&gt;=0,1,0)-J70+2)&lt;0, 0, $C70+INT(J$68/18)+IF(((J$68-INT(J$68/18)*18)-$B70)&gt;=0,1,0)-J70+2)</f>
        <v>0</v>
      </c>
      <c r="M70" s="38">
        <v>7</v>
      </c>
      <c r="N70" s="38">
        <v>2</v>
      </c>
      <c r="O70" s="78">
        <f t="shared" ref="O70:O78" si="24">IF(($C70+INT(M$68/18)+IF(((M$68-INT(M$68/18)*18)-$B70)&gt;=0,1,0)-M70+2)&lt;0, 0, $C70+INT(M$68/18)+IF(((M$68-INT(M$68/18)*18)-$B70)&gt;=0,1,0)-M70+2)</f>
        <v>0</v>
      </c>
      <c r="P70" s="37">
        <v>7</v>
      </c>
      <c r="Q70" s="37">
        <v>1</v>
      </c>
      <c r="R70" s="44">
        <f t="shared" ref="R70:R78" si="25">IF(($C70+INT(P$68/18)+IF(((P$68-INT(P$68/18)*18)-$B70)&gt;=0,1,0)-P70+2)&lt;0, 0, $C70+INT(P$68/18)+IF(((P$68-INT(P$68/18)*18)-$B70)&gt;=0,1,0)-P70+2)</f>
        <v>0</v>
      </c>
    </row>
    <row r="71" spans="1:21" x14ac:dyDescent="0.2">
      <c r="A71" s="42" t="s">
        <v>391</v>
      </c>
      <c r="B71" s="50">
        <v>8</v>
      </c>
      <c r="C71" s="50">
        <v>4</v>
      </c>
      <c r="D71" s="37">
        <v>10</v>
      </c>
      <c r="E71" s="37">
        <v>2</v>
      </c>
      <c r="F71" s="37">
        <f t="shared" si="21"/>
        <v>0</v>
      </c>
      <c r="G71" s="38">
        <v>4</v>
      </c>
      <c r="H71" s="38">
        <v>1</v>
      </c>
      <c r="I71" s="78">
        <f t="shared" si="22"/>
        <v>2</v>
      </c>
      <c r="J71" s="37">
        <v>6</v>
      </c>
      <c r="K71" s="37">
        <v>2</v>
      </c>
      <c r="L71" s="37">
        <f t="shared" si="23"/>
        <v>1</v>
      </c>
      <c r="M71" s="38">
        <v>6</v>
      </c>
      <c r="N71" s="38">
        <v>2</v>
      </c>
      <c r="O71" s="78">
        <f t="shared" si="24"/>
        <v>1</v>
      </c>
      <c r="P71" s="37">
        <v>5</v>
      </c>
      <c r="Q71" s="37">
        <v>1</v>
      </c>
      <c r="R71" s="44">
        <f t="shared" si="25"/>
        <v>2</v>
      </c>
    </row>
    <row r="72" spans="1:21" x14ac:dyDescent="0.2">
      <c r="A72" s="42" t="s">
        <v>392</v>
      </c>
      <c r="B72" s="50">
        <v>16</v>
      </c>
      <c r="C72" s="50">
        <v>4</v>
      </c>
      <c r="D72" s="37">
        <v>5</v>
      </c>
      <c r="E72" s="37">
        <v>2</v>
      </c>
      <c r="F72" s="37">
        <f t="shared" si="21"/>
        <v>1</v>
      </c>
      <c r="G72" s="38">
        <v>4</v>
      </c>
      <c r="H72" s="38">
        <v>2</v>
      </c>
      <c r="I72" s="78">
        <f t="shared" si="22"/>
        <v>2</v>
      </c>
      <c r="J72" s="37">
        <v>6</v>
      </c>
      <c r="K72" s="37">
        <v>2</v>
      </c>
      <c r="L72" s="37">
        <f t="shared" si="23"/>
        <v>1</v>
      </c>
      <c r="M72" s="38">
        <v>5</v>
      </c>
      <c r="N72" s="38">
        <v>1</v>
      </c>
      <c r="O72" s="78">
        <f t="shared" si="24"/>
        <v>2</v>
      </c>
      <c r="P72" s="37">
        <v>8</v>
      </c>
      <c r="Q72" s="37">
        <v>2</v>
      </c>
      <c r="R72" s="44">
        <f t="shared" si="25"/>
        <v>0</v>
      </c>
    </row>
    <row r="73" spans="1:21" x14ac:dyDescent="0.2">
      <c r="A73" s="42" t="s">
        <v>393</v>
      </c>
      <c r="B73" s="50">
        <v>2</v>
      </c>
      <c r="C73" s="50">
        <v>4</v>
      </c>
      <c r="D73" s="37">
        <v>4</v>
      </c>
      <c r="E73" s="37">
        <v>1</v>
      </c>
      <c r="F73" s="37">
        <f t="shared" si="21"/>
        <v>3</v>
      </c>
      <c r="G73" s="38">
        <v>6</v>
      </c>
      <c r="H73" s="38">
        <v>3</v>
      </c>
      <c r="I73" s="78">
        <f t="shared" si="22"/>
        <v>1</v>
      </c>
      <c r="J73" s="37">
        <v>6</v>
      </c>
      <c r="K73" s="37">
        <v>2</v>
      </c>
      <c r="L73" s="37">
        <f t="shared" si="23"/>
        <v>2</v>
      </c>
      <c r="M73" s="38">
        <v>5</v>
      </c>
      <c r="N73" s="38">
        <v>2</v>
      </c>
      <c r="O73" s="78">
        <f t="shared" si="24"/>
        <v>2</v>
      </c>
      <c r="P73" s="37">
        <v>5</v>
      </c>
      <c r="Q73" s="37">
        <v>1</v>
      </c>
      <c r="R73" s="44">
        <f t="shared" si="25"/>
        <v>3</v>
      </c>
    </row>
    <row r="74" spans="1:21" x14ac:dyDescent="0.2">
      <c r="A74" s="42" t="s">
        <v>394</v>
      </c>
      <c r="B74" s="50">
        <v>14</v>
      </c>
      <c r="C74" s="50">
        <v>3</v>
      </c>
      <c r="D74" s="37">
        <v>4</v>
      </c>
      <c r="E74" s="37">
        <v>1</v>
      </c>
      <c r="F74" s="37">
        <f t="shared" si="21"/>
        <v>1</v>
      </c>
      <c r="G74" s="38">
        <v>3</v>
      </c>
      <c r="H74" s="38">
        <v>2</v>
      </c>
      <c r="I74" s="78">
        <f t="shared" si="22"/>
        <v>2</v>
      </c>
      <c r="J74" s="37">
        <v>5</v>
      </c>
      <c r="K74" s="37">
        <v>2</v>
      </c>
      <c r="L74" s="37">
        <f t="shared" si="23"/>
        <v>1</v>
      </c>
      <c r="M74" s="38">
        <v>6</v>
      </c>
      <c r="N74" s="38">
        <v>3</v>
      </c>
      <c r="O74" s="78">
        <f t="shared" si="24"/>
        <v>0</v>
      </c>
      <c r="P74" s="37">
        <v>4</v>
      </c>
      <c r="Q74" s="37">
        <v>3</v>
      </c>
      <c r="R74" s="44">
        <f t="shared" si="25"/>
        <v>2</v>
      </c>
      <c r="T74">
        <v>3.7</v>
      </c>
      <c r="U74" s="102" t="s">
        <v>686</v>
      </c>
    </row>
    <row r="75" spans="1:21" x14ac:dyDescent="0.2">
      <c r="A75" s="42" t="s">
        <v>395</v>
      </c>
      <c r="B75" s="50">
        <v>18</v>
      </c>
      <c r="C75" s="50">
        <v>5</v>
      </c>
      <c r="D75" s="37">
        <v>8</v>
      </c>
      <c r="E75" s="37">
        <v>2</v>
      </c>
      <c r="F75" s="37">
        <f t="shared" si="21"/>
        <v>0</v>
      </c>
      <c r="G75" s="38">
        <v>5</v>
      </c>
      <c r="H75" s="38">
        <v>2</v>
      </c>
      <c r="I75" s="78">
        <f t="shared" si="22"/>
        <v>2</v>
      </c>
      <c r="J75" s="37">
        <v>4</v>
      </c>
      <c r="K75" s="37">
        <v>0</v>
      </c>
      <c r="L75" s="37">
        <f t="shared" si="23"/>
        <v>4</v>
      </c>
      <c r="M75" s="38">
        <v>7</v>
      </c>
      <c r="N75" s="38">
        <v>3</v>
      </c>
      <c r="O75" s="78">
        <f t="shared" si="24"/>
        <v>0</v>
      </c>
      <c r="P75" s="37">
        <v>5</v>
      </c>
      <c r="Q75" s="37">
        <v>1</v>
      </c>
      <c r="R75" s="44">
        <f t="shared" si="25"/>
        <v>3</v>
      </c>
    </row>
    <row r="76" spans="1:21" x14ac:dyDescent="0.2">
      <c r="A76" s="42" t="s">
        <v>396</v>
      </c>
      <c r="B76" s="50">
        <v>4</v>
      </c>
      <c r="C76" s="50">
        <v>3</v>
      </c>
      <c r="D76" s="37">
        <v>4</v>
      </c>
      <c r="E76" s="37">
        <v>2</v>
      </c>
      <c r="F76" s="37">
        <f t="shared" si="21"/>
        <v>2</v>
      </c>
      <c r="G76" s="38">
        <v>4</v>
      </c>
      <c r="H76" s="38">
        <v>2</v>
      </c>
      <c r="I76" s="78">
        <f t="shared" si="22"/>
        <v>2</v>
      </c>
      <c r="J76" s="37">
        <v>4</v>
      </c>
      <c r="K76" s="37">
        <v>2</v>
      </c>
      <c r="L76" s="37">
        <f t="shared" si="23"/>
        <v>2</v>
      </c>
      <c r="M76" s="38">
        <v>4</v>
      </c>
      <c r="N76" s="38">
        <v>2</v>
      </c>
      <c r="O76" s="78">
        <f t="shared" si="24"/>
        <v>2</v>
      </c>
      <c r="P76" s="37">
        <v>6</v>
      </c>
      <c r="Q76" s="37">
        <v>3</v>
      </c>
      <c r="R76" s="44">
        <f t="shared" si="25"/>
        <v>1</v>
      </c>
    </row>
    <row r="77" spans="1:21" x14ac:dyDescent="0.2">
      <c r="A77" s="42" t="s">
        <v>397</v>
      </c>
      <c r="B77" s="50">
        <v>6</v>
      </c>
      <c r="C77" s="50">
        <v>5</v>
      </c>
      <c r="D77" s="37">
        <v>7</v>
      </c>
      <c r="E77" s="37">
        <v>3</v>
      </c>
      <c r="F77" s="37">
        <f t="shared" si="21"/>
        <v>1</v>
      </c>
      <c r="G77" s="38">
        <v>6</v>
      </c>
      <c r="H77" s="38">
        <v>2</v>
      </c>
      <c r="I77" s="78">
        <f t="shared" si="22"/>
        <v>1</v>
      </c>
      <c r="J77" s="37">
        <v>8</v>
      </c>
      <c r="K77" s="37">
        <v>2</v>
      </c>
      <c r="L77" s="37">
        <f t="shared" si="23"/>
        <v>0</v>
      </c>
      <c r="M77" s="38">
        <v>8</v>
      </c>
      <c r="N77" s="38">
        <v>3</v>
      </c>
      <c r="O77" s="78">
        <f t="shared" si="24"/>
        <v>0</v>
      </c>
      <c r="P77" s="37">
        <v>7</v>
      </c>
      <c r="Q77" s="37">
        <v>1</v>
      </c>
      <c r="R77" s="44">
        <f t="shared" si="25"/>
        <v>1</v>
      </c>
    </row>
    <row r="78" spans="1:21" ht="13.5" thickBot="1" x14ac:dyDescent="0.25">
      <c r="A78" s="52" t="s">
        <v>398</v>
      </c>
      <c r="B78" s="53">
        <v>12</v>
      </c>
      <c r="C78" s="53">
        <v>4</v>
      </c>
      <c r="D78" s="37">
        <v>4</v>
      </c>
      <c r="E78" s="54">
        <v>1</v>
      </c>
      <c r="F78" s="37">
        <f t="shared" si="21"/>
        <v>3</v>
      </c>
      <c r="G78" s="38">
        <v>5</v>
      </c>
      <c r="H78" s="55">
        <v>2</v>
      </c>
      <c r="I78" s="77">
        <f t="shared" si="22"/>
        <v>1</v>
      </c>
      <c r="J78" s="37">
        <v>7</v>
      </c>
      <c r="K78" s="54">
        <v>2</v>
      </c>
      <c r="L78" s="37">
        <f t="shared" si="23"/>
        <v>0</v>
      </c>
      <c r="M78" s="38">
        <v>6</v>
      </c>
      <c r="N78" s="55">
        <v>3</v>
      </c>
      <c r="O78" s="77">
        <f t="shared" si="24"/>
        <v>1</v>
      </c>
      <c r="P78" s="37">
        <v>7</v>
      </c>
      <c r="Q78" s="54">
        <v>2</v>
      </c>
      <c r="R78" s="44">
        <f t="shared" si="25"/>
        <v>0</v>
      </c>
    </row>
    <row r="79" spans="1:21" ht="13.5" thickBot="1" x14ac:dyDescent="0.25">
      <c r="A79" s="61" t="s">
        <v>412</v>
      </c>
      <c r="B79" s="62"/>
      <c r="C79" s="74">
        <f>SUM(C70:C78)</f>
        <v>36</v>
      </c>
      <c r="D79" s="63">
        <f>SUM(D70:D78)</f>
        <v>51</v>
      </c>
      <c r="E79" s="63">
        <f>SUM(E70:E78)</f>
        <v>15</v>
      </c>
      <c r="F79" s="88">
        <f>SUM(F70:F78)</f>
        <v>13</v>
      </c>
      <c r="G79" s="64">
        <f t="shared" ref="G79:R79" si="26">SUM(G70:G78)</f>
        <v>42</v>
      </c>
      <c r="H79" s="64">
        <f t="shared" si="26"/>
        <v>18</v>
      </c>
      <c r="I79" s="89">
        <f t="shared" si="26"/>
        <v>14</v>
      </c>
      <c r="J79" s="63">
        <f t="shared" si="26"/>
        <v>53</v>
      </c>
      <c r="K79" s="63">
        <f t="shared" si="26"/>
        <v>16</v>
      </c>
      <c r="L79" s="88">
        <f t="shared" si="26"/>
        <v>11</v>
      </c>
      <c r="M79" s="64">
        <f t="shared" si="26"/>
        <v>54</v>
      </c>
      <c r="N79" s="64">
        <f t="shared" si="26"/>
        <v>21</v>
      </c>
      <c r="O79" s="89">
        <f t="shared" si="26"/>
        <v>8</v>
      </c>
      <c r="P79" s="63">
        <f t="shared" si="26"/>
        <v>54</v>
      </c>
      <c r="Q79" s="63">
        <f>SUM(Q70:Q78)</f>
        <v>15</v>
      </c>
      <c r="R79" s="194">
        <f t="shared" si="26"/>
        <v>12</v>
      </c>
    </row>
    <row r="80" spans="1:21" x14ac:dyDescent="0.2">
      <c r="A80" s="57" t="s">
        <v>399</v>
      </c>
      <c r="B80" s="58">
        <v>9</v>
      </c>
      <c r="C80" s="58">
        <v>4</v>
      </c>
      <c r="D80" s="37">
        <v>5</v>
      </c>
      <c r="E80" s="39">
        <v>2</v>
      </c>
      <c r="F80" s="37">
        <f t="shared" ref="F80:F88" si="27">IF(($C80+INT(D$68/18)+IF(((D$68-INT(D$68/18)*18)-$B80)&gt;=0,1,0)-D80+2)&lt;0, 0, $C80+INT(D$68/18)+IF(((D$68-INT(D$68/18)*18)-$B80)&gt;=0,1,0)-D80+2)</f>
        <v>2</v>
      </c>
      <c r="G80" s="38">
        <v>5</v>
      </c>
      <c r="H80" s="59">
        <v>2</v>
      </c>
      <c r="I80" s="82">
        <f t="shared" ref="I80:I88" si="28">IF(($C80+INT(G$68/18)+IF(((G$68-INT(G$68/18)*18)-$B80)&gt;=0,1,0)-G80+2)&lt;0, 0, $C80+INT(G$68/18)+IF(((G$68-INT(G$68/18)*18)-$B80)&gt;=0,1,0)-G80+2)</f>
        <v>1</v>
      </c>
      <c r="J80" s="37">
        <v>7</v>
      </c>
      <c r="K80" s="39">
        <v>3</v>
      </c>
      <c r="L80" s="37">
        <f t="shared" ref="L80:L88" si="29">IF(($C80+INT(J$68/18)+IF(((J$68-INT(J$68/18)*18)-$B80)&gt;=0,1,0)-J80+2)&lt;0, 0, $C80+INT(J$68/18)+IF(((J$68-INT(J$68/18)*18)-$B80)&gt;=0,1,0)-J80+2)</f>
        <v>0</v>
      </c>
      <c r="M80" s="38">
        <v>4</v>
      </c>
      <c r="N80" s="59">
        <v>1</v>
      </c>
      <c r="O80" s="82">
        <f t="shared" ref="O80:O88" si="30">IF(($C80+INT(M$68/18)+IF(((M$68-INT(M$68/18)*18)-$B80)&gt;=0,1,0)-M80+2)&lt;0, 0, $C80+INT(M$68/18)+IF(((M$68-INT(M$68/18)*18)-$B80)&gt;=0,1,0)-M80+2)</f>
        <v>3</v>
      </c>
      <c r="P80" s="37">
        <v>9</v>
      </c>
      <c r="Q80" s="39">
        <v>2</v>
      </c>
      <c r="R80" s="44">
        <f t="shared" ref="R80:R88" si="31">IF(($C80+INT(P$68/18)+IF(((P$68-INT(P$68/18)*18)-$B80)&gt;=0,1,0)-P80+2)&lt;0, 0, $C80+INT(P$68/18)+IF(((P$68-INT(P$68/18)*18)-$B80)&gt;=0,1,0)-P80+2)</f>
        <v>0</v>
      </c>
    </row>
    <row r="81" spans="1:18" x14ac:dyDescent="0.2">
      <c r="A81" s="42" t="s">
        <v>400</v>
      </c>
      <c r="B81" s="50">
        <v>3</v>
      </c>
      <c r="C81" s="50">
        <v>4</v>
      </c>
      <c r="D81" s="37">
        <v>5</v>
      </c>
      <c r="E81" s="37">
        <v>2</v>
      </c>
      <c r="F81" s="37">
        <f t="shared" si="27"/>
        <v>2</v>
      </c>
      <c r="G81" s="38">
        <v>3</v>
      </c>
      <c r="H81" s="38">
        <v>1</v>
      </c>
      <c r="I81" s="78">
        <f t="shared" si="28"/>
        <v>4</v>
      </c>
      <c r="J81" s="37">
        <v>6</v>
      </c>
      <c r="K81" s="37">
        <v>2</v>
      </c>
      <c r="L81" s="37">
        <f t="shared" si="29"/>
        <v>1</v>
      </c>
      <c r="M81" s="38">
        <v>5</v>
      </c>
      <c r="N81" s="38">
        <v>3</v>
      </c>
      <c r="O81" s="78">
        <f t="shared" si="30"/>
        <v>2</v>
      </c>
      <c r="P81" s="37">
        <v>6</v>
      </c>
      <c r="Q81" s="37">
        <v>2</v>
      </c>
      <c r="R81" s="44">
        <f t="shared" si="31"/>
        <v>2</v>
      </c>
    </row>
    <row r="82" spans="1:18" x14ac:dyDescent="0.2">
      <c r="A82" s="42" t="s">
        <v>401</v>
      </c>
      <c r="B82" s="50">
        <v>17</v>
      </c>
      <c r="C82" s="50">
        <v>5</v>
      </c>
      <c r="D82" s="37">
        <v>10</v>
      </c>
      <c r="E82" s="37">
        <v>4</v>
      </c>
      <c r="F82" s="37">
        <f t="shared" si="27"/>
        <v>0</v>
      </c>
      <c r="G82" s="38">
        <v>6</v>
      </c>
      <c r="H82" s="38">
        <v>3</v>
      </c>
      <c r="I82" s="78">
        <f t="shared" si="28"/>
        <v>1</v>
      </c>
      <c r="J82" s="37">
        <v>6</v>
      </c>
      <c r="K82" s="37">
        <v>2</v>
      </c>
      <c r="L82" s="37">
        <f t="shared" si="29"/>
        <v>2</v>
      </c>
      <c r="M82" s="38">
        <v>6</v>
      </c>
      <c r="N82" s="38">
        <v>3</v>
      </c>
      <c r="O82" s="78">
        <f t="shared" si="30"/>
        <v>2</v>
      </c>
      <c r="P82" s="37">
        <v>6</v>
      </c>
      <c r="Q82" s="37">
        <v>3</v>
      </c>
      <c r="R82" s="44">
        <f t="shared" si="31"/>
        <v>2</v>
      </c>
    </row>
    <row r="83" spans="1:18" x14ac:dyDescent="0.2">
      <c r="A83" s="42" t="s">
        <v>402</v>
      </c>
      <c r="B83" s="50">
        <v>13</v>
      </c>
      <c r="C83" s="50">
        <v>4</v>
      </c>
      <c r="D83" s="37">
        <v>6</v>
      </c>
      <c r="E83" s="37">
        <v>3</v>
      </c>
      <c r="F83" s="37">
        <f t="shared" si="27"/>
        <v>1</v>
      </c>
      <c r="G83" s="38">
        <v>4</v>
      </c>
      <c r="H83" s="38">
        <v>2</v>
      </c>
      <c r="I83" s="78">
        <f t="shared" si="28"/>
        <v>2</v>
      </c>
      <c r="J83" s="37">
        <v>4</v>
      </c>
      <c r="K83" s="37">
        <v>2</v>
      </c>
      <c r="L83" s="37">
        <f t="shared" si="29"/>
        <v>3</v>
      </c>
      <c r="M83" s="38">
        <v>10</v>
      </c>
      <c r="N83" s="38">
        <v>2</v>
      </c>
      <c r="O83" s="78">
        <f t="shared" si="30"/>
        <v>0</v>
      </c>
      <c r="P83" s="37">
        <v>7</v>
      </c>
      <c r="Q83" s="37">
        <v>1</v>
      </c>
      <c r="R83" s="44">
        <f t="shared" si="31"/>
        <v>0</v>
      </c>
    </row>
    <row r="84" spans="1:18" x14ac:dyDescent="0.2">
      <c r="A84" s="42" t="s">
        <v>403</v>
      </c>
      <c r="B84" s="50">
        <v>5</v>
      </c>
      <c r="C84" s="50">
        <v>4</v>
      </c>
      <c r="D84" s="37">
        <v>5</v>
      </c>
      <c r="E84" s="37">
        <v>2</v>
      </c>
      <c r="F84" s="37">
        <f t="shared" si="27"/>
        <v>2</v>
      </c>
      <c r="G84" s="38">
        <v>4</v>
      </c>
      <c r="H84" s="38">
        <v>2</v>
      </c>
      <c r="I84" s="78">
        <f t="shared" si="28"/>
        <v>2</v>
      </c>
      <c r="J84" s="37">
        <v>6</v>
      </c>
      <c r="K84" s="37">
        <v>3</v>
      </c>
      <c r="L84" s="37">
        <f t="shared" si="29"/>
        <v>1</v>
      </c>
      <c r="M84" s="38">
        <v>6</v>
      </c>
      <c r="N84" s="38">
        <v>2</v>
      </c>
      <c r="O84" s="78">
        <f t="shared" si="30"/>
        <v>1</v>
      </c>
      <c r="P84" s="37">
        <v>9</v>
      </c>
      <c r="Q84" s="37">
        <v>3</v>
      </c>
      <c r="R84" s="44">
        <f t="shared" si="31"/>
        <v>0</v>
      </c>
    </row>
    <row r="85" spans="1:18" x14ac:dyDescent="0.2">
      <c r="A85" s="42" t="s">
        <v>404</v>
      </c>
      <c r="B85" s="50">
        <v>11</v>
      </c>
      <c r="C85" s="50">
        <v>3</v>
      </c>
      <c r="D85" s="37">
        <v>4</v>
      </c>
      <c r="E85" s="37">
        <v>1</v>
      </c>
      <c r="F85" s="37">
        <f t="shared" si="27"/>
        <v>2</v>
      </c>
      <c r="G85" s="38">
        <v>3</v>
      </c>
      <c r="H85" s="38">
        <v>2</v>
      </c>
      <c r="I85" s="78">
        <f t="shared" si="28"/>
        <v>2</v>
      </c>
      <c r="J85" s="37">
        <v>4</v>
      </c>
      <c r="K85" s="37">
        <v>2</v>
      </c>
      <c r="L85" s="37">
        <f t="shared" si="29"/>
        <v>2</v>
      </c>
      <c r="M85" s="38">
        <v>4</v>
      </c>
      <c r="N85" s="38">
        <v>2</v>
      </c>
      <c r="O85" s="78">
        <f t="shared" si="30"/>
        <v>2</v>
      </c>
      <c r="P85" s="37">
        <v>9</v>
      </c>
      <c r="Q85" s="37">
        <v>3</v>
      </c>
      <c r="R85" s="44">
        <f t="shared" si="31"/>
        <v>0</v>
      </c>
    </row>
    <row r="86" spans="1:18" x14ac:dyDescent="0.2">
      <c r="A86" s="42" t="s">
        <v>405</v>
      </c>
      <c r="B86" s="50">
        <v>1</v>
      </c>
      <c r="C86" s="50">
        <v>4</v>
      </c>
      <c r="D86" s="37">
        <v>10</v>
      </c>
      <c r="E86" s="37">
        <v>2</v>
      </c>
      <c r="F86" s="37">
        <f t="shared" si="27"/>
        <v>0</v>
      </c>
      <c r="G86" s="38">
        <v>6</v>
      </c>
      <c r="H86" s="38">
        <v>2</v>
      </c>
      <c r="I86" s="78">
        <f t="shared" si="28"/>
        <v>1</v>
      </c>
      <c r="J86" s="37">
        <v>7</v>
      </c>
      <c r="K86" s="37">
        <v>2</v>
      </c>
      <c r="L86" s="37">
        <f t="shared" si="29"/>
        <v>1</v>
      </c>
      <c r="M86" s="38">
        <v>7</v>
      </c>
      <c r="N86" s="38">
        <v>2</v>
      </c>
      <c r="O86" s="78">
        <f t="shared" si="30"/>
        <v>0</v>
      </c>
      <c r="P86" s="37">
        <v>9</v>
      </c>
      <c r="Q86" s="37">
        <v>2</v>
      </c>
      <c r="R86" s="44">
        <f t="shared" si="31"/>
        <v>0</v>
      </c>
    </row>
    <row r="87" spans="1:18" x14ac:dyDescent="0.2">
      <c r="A87" s="42" t="s">
        <v>406</v>
      </c>
      <c r="B87" s="50">
        <v>7</v>
      </c>
      <c r="C87" s="50">
        <v>3</v>
      </c>
      <c r="D87" s="37">
        <v>5</v>
      </c>
      <c r="E87" s="37">
        <v>2</v>
      </c>
      <c r="F87" s="37">
        <f t="shared" si="27"/>
        <v>1</v>
      </c>
      <c r="G87" s="38">
        <v>3</v>
      </c>
      <c r="H87" s="38">
        <v>1</v>
      </c>
      <c r="I87" s="78">
        <f t="shared" si="28"/>
        <v>2</v>
      </c>
      <c r="J87" s="37">
        <v>5</v>
      </c>
      <c r="K87" s="37">
        <v>3</v>
      </c>
      <c r="L87" s="37">
        <f t="shared" si="29"/>
        <v>1</v>
      </c>
      <c r="M87" s="38">
        <v>6</v>
      </c>
      <c r="N87" s="38">
        <v>2</v>
      </c>
      <c r="O87" s="78">
        <f t="shared" si="30"/>
        <v>0</v>
      </c>
      <c r="P87" s="37">
        <v>4</v>
      </c>
      <c r="Q87" s="37">
        <v>2</v>
      </c>
      <c r="R87" s="44">
        <f t="shared" si="31"/>
        <v>2</v>
      </c>
    </row>
    <row r="88" spans="1:18" ht="13.5" thickBot="1" x14ac:dyDescent="0.25">
      <c r="A88" s="45" t="s">
        <v>407</v>
      </c>
      <c r="B88" s="51">
        <v>15</v>
      </c>
      <c r="C88" s="51">
        <v>5</v>
      </c>
      <c r="D88" s="37">
        <v>8</v>
      </c>
      <c r="E88" s="46">
        <v>3</v>
      </c>
      <c r="F88" s="37">
        <f t="shared" si="27"/>
        <v>0</v>
      </c>
      <c r="G88" s="38">
        <v>9</v>
      </c>
      <c r="H88" s="47">
        <v>2</v>
      </c>
      <c r="I88" s="84">
        <f t="shared" si="28"/>
        <v>0</v>
      </c>
      <c r="J88" s="37">
        <v>9</v>
      </c>
      <c r="K88" s="46">
        <v>2</v>
      </c>
      <c r="L88" s="37">
        <f t="shared" si="29"/>
        <v>0</v>
      </c>
      <c r="M88" s="38">
        <v>6</v>
      </c>
      <c r="N88" s="47">
        <v>2</v>
      </c>
      <c r="O88" s="84">
        <f t="shared" si="30"/>
        <v>2</v>
      </c>
      <c r="P88" s="37">
        <v>10</v>
      </c>
      <c r="Q88" s="46">
        <v>3</v>
      </c>
      <c r="R88" s="44">
        <f t="shared" si="31"/>
        <v>0</v>
      </c>
    </row>
    <row r="89" spans="1:18" ht="13.5" thickBot="1" x14ac:dyDescent="0.25">
      <c r="A89" s="66" t="s">
        <v>413</v>
      </c>
      <c r="B89" s="63"/>
      <c r="C89" s="63">
        <f>SUM(C80:C88)</f>
        <v>36</v>
      </c>
      <c r="D89" s="63">
        <f>SUM(D80:D88)</f>
        <v>58</v>
      </c>
      <c r="E89" s="63">
        <f>SUM(E80:E88)</f>
        <v>21</v>
      </c>
      <c r="F89" s="63">
        <f>SUM(F80:F88)</f>
        <v>10</v>
      </c>
      <c r="G89" s="64">
        <f t="shared" ref="G89:L89" si="32">SUM(G80:G88)</f>
        <v>43</v>
      </c>
      <c r="H89" s="64">
        <f t="shared" si="32"/>
        <v>17</v>
      </c>
      <c r="I89" s="64">
        <f t="shared" si="32"/>
        <v>15</v>
      </c>
      <c r="J89" s="63">
        <f t="shared" si="32"/>
        <v>54</v>
      </c>
      <c r="K89" s="63">
        <f t="shared" si="32"/>
        <v>21</v>
      </c>
      <c r="L89" s="63">
        <f t="shared" si="32"/>
        <v>11</v>
      </c>
      <c r="M89" s="64">
        <f t="shared" ref="M89:R89" si="33">SUM(M80:M88)</f>
        <v>54</v>
      </c>
      <c r="N89" s="64">
        <f t="shared" si="33"/>
        <v>19</v>
      </c>
      <c r="O89" s="64">
        <f t="shared" si="33"/>
        <v>12</v>
      </c>
      <c r="P89" s="63">
        <f t="shared" si="33"/>
        <v>69</v>
      </c>
      <c r="Q89" s="63">
        <f t="shared" si="33"/>
        <v>21</v>
      </c>
      <c r="R89" s="65">
        <f t="shared" si="33"/>
        <v>6</v>
      </c>
    </row>
    <row r="90" spans="1:18" ht="13.5" thickBot="1" x14ac:dyDescent="0.25">
      <c r="A90" s="70" t="s">
        <v>414</v>
      </c>
      <c r="B90" s="71"/>
      <c r="C90" s="71">
        <f>C89+C79</f>
        <v>72</v>
      </c>
      <c r="D90" s="71">
        <f>D89+D79</f>
        <v>109</v>
      </c>
      <c r="E90" s="71">
        <f>E89+E79</f>
        <v>36</v>
      </c>
      <c r="F90" s="71">
        <f>F89+F79</f>
        <v>23</v>
      </c>
      <c r="G90" s="72">
        <f t="shared" ref="G90:R90" si="34">G89+G79</f>
        <v>85</v>
      </c>
      <c r="H90" s="72">
        <f t="shared" si="34"/>
        <v>35</v>
      </c>
      <c r="I90" s="72">
        <f t="shared" si="34"/>
        <v>29</v>
      </c>
      <c r="J90" s="71">
        <f t="shared" si="34"/>
        <v>107</v>
      </c>
      <c r="K90" s="71">
        <f t="shared" si="34"/>
        <v>37</v>
      </c>
      <c r="L90" s="71">
        <f t="shared" si="34"/>
        <v>22</v>
      </c>
      <c r="M90" s="72">
        <f t="shared" si="34"/>
        <v>108</v>
      </c>
      <c r="N90" s="72">
        <f t="shared" si="34"/>
        <v>40</v>
      </c>
      <c r="O90" s="72">
        <f t="shared" si="34"/>
        <v>20</v>
      </c>
      <c r="P90" s="71">
        <f t="shared" si="34"/>
        <v>123</v>
      </c>
      <c r="Q90" s="71">
        <f t="shared" si="34"/>
        <v>36</v>
      </c>
      <c r="R90" s="73">
        <f t="shared" si="34"/>
        <v>18</v>
      </c>
    </row>
    <row r="92" spans="1:18" ht="13.5" thickBot="1" x14ac:dyDescent="0.25"/>
    <row r="93" spans="1:18" ht="13.5" thickBot="1" x14ac:dyDescent="0.25">
      <c r="A93" s="192" t="s">
        <v>775</v>
      </c>
      <c r="B93" s="190"/>
      <c r="C93" s="190"/>
      <c r="D93" s="190"/>
      <c r="E93" s="190"/>
      <c r="F93" s="190"/>
      <c r="G93" s="190"/>
      <c r="H93" s="190"/>
      <c r="I93" s="190"/>
      <c r="J93" s="190"/>
      <c r="K93" s="190"/>
      <c r="L93" s="190"/>
      <c r="M93" s="190"/>
      <c r="N93" s="190"/>
      <c r="O93" s="190"/>
      <c r="P93" s="190"/>
      <c r="Q93" s="190"/>
      <c r="R93" s="193"/>
    </row>
    <row r="94" spans="1:18" x14ac:dyDescent="0.2">
      <c r="A94" s="40"/>
      <c r="B94" s="41"/>
      <c r="C94" s="41"/>
      <c r="D94" s="474" t="s">
        <v>475</v>
      </c>
      <c r="E94" s="475"/>
      <c r="F94" s="476"/>
      <c r="G94" s="477" t="s">
        <v>469</v>
      </c>
      <c r="H94" s="478"/>
      <c r="I94" s="479"/>
      <c r="J94" s="474" t="s">
        <v>352</v>
      </c>
      <c r="K94" s="475"/>
      <c r="L94" s="476"/>
      <c r="M94" s="477" t="s">
        <v>340</v>
      </c>
      <c r="N94" s="478"/>
      <c r="O94" s="479"/>
      <c r="P94" s="474" t="s">
        <v>472</v>
      </c>
      <c r="Q94" s="475"/>
      <c r="R94" s="502"/>
    </row>
    <row r="95" spans="1:18" x14ac:dyDescent="0.2">
      <c r="A95" s="57"/>
      <c r="B95" s="69"/>
      <c r="C95" s="69" t="s">
        <v>538</v>
      </c>
      <c r="D95" s="480">
        <v>9</v>
      </c>
      <c r="E95" s="481"/>
      <c r="F95" s="482"/>
      <c r="G95" s="483">
        <v>0</v>
      </c>
      <c r="H95" s="484"/>
      <c r="I95" s="485"/>
      <c r="J95" s="480">
        <v>15</v>
      </c>
      <c r="K95" s="481"/>
      <c r="L95" s="482"/>
      <c r="M95" s="483">
        <v>13</v>
      </c>
      <c r="N95" s="484"/>
      <c r="O95" s="485"/>
      <c r="P95" s="480">
        <v>18</v>
      </c>
      <c r="Q95" s="481"/>
      <c r="R95" s="537"/>
    </row>
    <row r="96" spans="1:18" x14ac:dyDescent="0.2">
      <c r="A96" s="42"/>
      <c r="B96" s="34" t="s">
        <v>355</v>
      </c>
      <c r="C96" s="34" t="s">
        <v>408</v>
      </c>
      <c r="D96" s="35" t="s">
        <v>409</v>
      </c>
      <c r="E96" s="35" t="s">
        <v>410</v>
      </c>
      <c r="F96" s="35" t="s">
        <v>363</v>
      </c>
      <c r="G96" s="36" t="s">
        <v>409</v>
      </c>
      <c r="H96" s="36" t="s">
        <v>410</v>
      </c>
      <c r="I96" s="36" t="s">
        <v>363</v>
      </c>
      <c r="J96" s="35" t="s">
        <v>409</v>
      </c>
      <c r="K96" s="35" t="s">
        <v>410</v>
      </c>
      <c r="L96" s="35" t="s">
        <v>363</v>
      </c>
      <c r="M96" s="36" t="s">
        <v>409</v>
      </c>
      <c r="N96" s="36" t="s">
        <v>410</v>
      </c>
      <c r="O96" s="36" t="s">
        <v>363</v>
      </c>
      <c r="P96" s="35" t="s">
        <v>409</v>
      </c>
      <c r="Q96" s="35" t="s">
        <v>410</v>
      </c>
      <c r="R96" s="43" t="s">
        <v>363</v>
      </c>
    </row>
    <row r="97" spans="1:20" x14ac:dyDescent="0.2">
      <c r="A97" s="42" t="s">
        <v>390</v>
      </c>
      <c r="B97" s="50">
        <v>10</v>
      </c>
      <c r="C97" s="50">
        <v>3</v>
      </c>
      <c r="D97" s="37">
        <v>5</v>
      </c>
      <c r="E97" s="37"/>
      <c r="F97" s="37">
        <f t="shared" ref="F97:F105" si="35">IF(($C97+INT(D$95/18)+IF(((D$95-INT(D$95/18)*18)-$B97)&gt;=0,1,0)-D97+2)&lt;0, 0, $C97+INT(D$95/18)+IF(((D$95-INT(D$95/18)*18)-$B97)&gt;=0,1,0)-D97+2)</f>
        <v>0</v>
      </c>
      <c r="G97" s="38">
        <v>4</v>
      </c>
      <c r="H97" s="38"/>
      <c r="I97" s="78">
        <f t="shared" ref="I97:I105" si="36">IF(($C97+INT(G$95/18)+IF(((G$95-INT(G$95/18)*18)-$B97)&gt;=0,1,0)-G97+2)&lt;0, 0, $C97+INT(G$95/18)+IF(((G$95-INT(G$95/18)*18)-$B97)&gt;=0,1,0)-G97+2)</f>
        <v>1</v>
      </c>
      <c r="J97" s="37">
        <v>6</v>
      </c>
      <c r="K97" s="37"/>
      <c r="L97" s="37">
        <f t="shared" ref="L97:L105" si="37">IF(($C97+INT(J$95/18)+IF(((J$95-INT(J$95/18)*18)-$B97)&gt;=0,1,0)-J97+2)&lt;0, 0, $C97+INT(J$95/18)+IF(((J$95-INT(J$95/18)*18)-$B97)&gt;=0,1,0)-J97+2)</f>
        <v>0</v>
      </c>
      <c r="M97" s="38">
        <v>4</v>
      </c>
      <c r="N97" s="38"/>
      <c r="O97" s="78">
        <f t="shared" ref="O97:O105" si="38">IF(($C97+INT(M$95/18)+IF(((M$95-INT(M$95/18)*18)-$B97)&gt;=0,1,0)-M97+2)&lt;0, 0, $C97+INT(M$95/18)+IF(((M$95-INT(M$95/18)*18)-$B97)&gt;=0,1,0)-M97+2)</f>
        <v>2</v>
      </c>
      <c r="P97" s="37">
        <v>4</v>
      </c>
      <c r="Q97" s="37"/>
      <c r="R97" s="44">
        <f t="shared" ref="R97:R105" si="39">IF(($C97+INT(P$95/18)+IF(((P$95-INT(P$95/18)*18)-$B97)&gt;=0,1,0)-P97+2)&lt;0, 0, $C97+INT(P$95/18)+IF(((P$95-INT(P$95/18)*18)-$B97)&gt;=0,1,0)-P97+2)</f>
        <v>2</v>
      </c>
    </row>
    <row r="98" spans="1:20" x14ac:dyDescent="0.2">
      <c r="A98" s="42" t="s">
        <v>391</v>
      </c>
      <c r="B98" s="50">
        <v>6</v>
      </c>
      <c r="C98" s="50">
        <v>5</v>
      </c>
      <c r="D98" s="37">
        <v>8</v>
      </c>
      <c r="E98" s="37"/>
      <c r="F98" s="37">
        <f t="shared" si="35"/>
        <v>0</v>
      </c>
      <c r="G98" s="38">
        <v>5</v>
      </c>
      <c r="H98" s="38"/>
      <c r="I98" s="78">
        <f t="shared" si="36"/>
        <v>2</v>
      </c>
      <c r="J98" s="37">
        <v>10</v>
      </c>
      <c r="K98" s="37"/>
      <c r="L98" s="37">
        <f t="shared" si="37"/>
        <v>0</v>
      </c>
      <c r="M98" s="38">
        <v>8</v>
      </c>
      <c r="N98" s="38"/>
      <c r="O98" s="78">
        <f t="shared" si="38"/>
        <v>0</v>
      </c>
      <c r="P98" s="37">
        <v>9</v>
      </c>
      <c r="Q98" s="37"/>
      <c r="R98" s="44">
        <f t="shared" si="39"/>
        <v>0</v>
      </c>
    </row>
    <row r="99" spans="1:20" x14ac:dyDescent="0.2">
      <c r="A99" s="42" t="s">
        <v>392</v>
      </c>
      <c r="B99" s="50">
        <v>16</v>
      </c>
      <c r="C99" s="50">
        <v>4</v>
      </c>
      <c r="D99" s="37">
        <v>4</v>
      </c>
      <c r="E99" s="37"/>
      <c r="F99" s="37">
        <f t="shared" si="35"/>
        <v>2</v>
      </c>
      <c r="G99" s="38">
        <v>4</v>
      </c>
      <c r="H99" s="38"/>
      <c r="I99" s="78">
        <f t="shared" si="36"/>
        <v>2</v>
      </c>
      <c r="J99" s="37">
        <v>6</v>
      </c>
      <c r="K99" s="37"/>
      <c r="L99" s="37">
        <f t="shared" si="37"/>
        <v>0</v>
      </c>
      <c r="M99" s="38">
        <v>9</v>
      </c>
      <c r="N99" s="38"/>
      <c r="O99" s="78">
        <f t="shared" si="38"/>
        <v>0</v>
      </c>
      <c r="P99" s="37">
        <v>5</v>
      </c>
      <c r="Q99" s="37"/>
      <c r="R99" s="44">
        <f t="shared" si="39"/>
        <v>2</v>
      </c>
    </row>
    <row r="100" spans="1:20" x14ac:dyDescent="0.2">
      <c r="A100" s="42" t="s">
        <v>393</v>
      </c>
      <c r="B100" s="50">
        <v>18</v>
      </c>
      <c r="C100" s="50">
        <v>3</v>
      </c>
      <c r="D100" s="37">
        <v>4</v>
      </c>
      <c r="E100" s="37"/>
      <c r="F100" s="37">
        <f t="shared" si="35"/>
        <v>1</v>
      </c>
      <c r="G100" s="38">
        <v>2</v>
      </c>
      <c r="H100" s="38"/>
      <c r="I100" s="78">
        <f t="shared" si="36"/>
        <v>3</v>
      </c>
      <c r="J100" s="37">
        <v>4</v>
      </c>
      <c r="K100" s="37"/>
      <c r="L100" s="37">
        <f t="shared" si="37"/>
        <v>1</v>
      </c>
      <c r="M100" s="38">
        <v>4</v>
      </c>
      <c r="N100" s="38"/>
      <c r="O100" s="78">
        <f t="shared" si="38"/>
        <v>1</v>
      </c>
      <c r="P100" s="37">
        <v>5</v>
      </c>
      <c r="Q100" s="37"/>
      <c r="R100" s="44">
        <f t="shared" si="39"/>
        <v>1</v>
      </c>
      <c r="T100" s="102" t="s">
        <v>914</v>
      </c>
    </row>
    <row r="101" spans="1:20" x14ac:dyDescent="0.2">
      <c r="A101" s="42" t="s">
        <v>394</v>
      </c>
      <c r="B101" s="50">
        <v>14</v>
      </c>
      <c r="C101" s="50">
        <v>4</v>
      </c>
      <c r="D101" s="37">
        <v>4</v>
      </c>
      <c r="E101" s="37"/>
      <c r="F101" s="37">
        <f t="shared" si="35"/>
        <v>2</v>
      </c>
      <c r="G101" s="38">
        <v>6</v>
      </c>
      <c r="H101" s="38"/>
      <c r="I101" s="78">
        <f t="shared" si="36"/>
        <v>0</v>
      </c>
      <c r="J101" s="37">
        <v>6</v>
      </c>
      <c r="K101" s="37"/>
      <c r="L101" s="37">
        <f t="shared" si="37"/>
        <v>1</v>
      </c>
      <c r="M101" s="38">
        <v>5</v>
      </c>
      <c r="N101" s="38"/>
      <c r="O101" s="78">
        <f t="shared" si="38"/>
        <v>1</v>
      </c>
      <c r="P101" s="37">
        <v>7</v>
      </c>
      <c r="Q101" s="37"/>
      <c r="R101" s="44">
        <f t="shared" si="39"/>
        <v>0</v>
      </c>
    </row>
    <row r="102" spans="1:20" x14ac:dyDescent="0.2">
      <c r="A102" s="42" t="s">
        <v>395</v>
      </c>
      <c r="B102" s="50">
        <v>8</v>
      </c>
      <c r="C102" s="50">
        <v>5</v>
      </c>
      <c r="D102" s="37">
        <v>6</v>
      </c>
      <c r="E102" s="37"/>
      <c r="F102" s="37">
        <f t="shared" si="35"/>
        <v>2</v>
      </c>
      <c r="G102" s="38">
        <v>4</v>
      </c>
      <c r="H102" s="38"/>
      <c r="I102" s="78">
        <f t="shared" si="36"/>
        <v>3</v>
      </c>
      <c r="J102" s="37">
        <v>7</v>
      </c>
      <c r="K102" s="37"/>
      <c r="L102" s="37">
        <f t="shared" si="37"/>
        <v>1</v>
      </c>
      <c r="M102" s="38">
        <v>5</v>
      </c>
      <c r="N102" s="38"/>
      <c r="O102" s="78">
        <f t="shared" si="38"/>
        <v>3</v>
      </c>
      <c r="P102" s="37">
        <v>7</v>
      </c>
      <c r="Q102" s="37"/>
      <c r="R102" s="44">
        <f t="shared" si="39"/>
        <v>1</v>
      </c>
    </row>
    <row r="103" spans="1:20" x14ac:dyDescent="0.2">
      <c r="A103" s="42" t="s">
        <v>396</v>
      </c>
      <c r="B103" s="50">
        <v>4</v>
      </c>
      <c r="C103" s="50">
        <v>4</v>
      </c>
      <c r="D103" s="37">
        <v>7</v>
      </c>
      <c r="E103" s="37"/>
      <c r="F103" s="37">
        <f t="shared" si="35"/>
        <v>0</v>
      </c>
      <c r="G103" s="38">
        <v>6</v>
      </c>
      <c r="H103" s="38"/>
      <c r="I103" s="78">
        <f t="shared" si="36"/>
        <v>0</v>
      </c>
      <c r="J103" s="37">
        <v>6</v>
      </c>
      <c r="K103" s="37"/>
      <c r="L103" s="37">
        <f t="shared" si="37"/>
        <v>1</v>
      </c>
      <c r="M103" s="38">
        <v>5</v>
      </c>
      <c r="N103" s="38"/>
      <c r="O103" s="78">
        <f t="shared" si="38"/>
        <v>2</v>
      </c>
      <c r="P103" s="37">
        <v>8</v>
      </c>
      <c r="Q103" s="37"/>
      <c r="R103" s="44">
        <f t="shared" si="39"/>
        <v>0</v>
      </c>
    </row>
    <row r="104" spans="1:20" x14ac:dyDescent="0.2">
      <c r="A104" s="42" t="s">
        <v>397</v>
      </c>
      <c r="B104" s="50">
        <v>12</v>
      </c>
      <c r="C104" s="50">
        <v>3</v>
      </c>
      <c r="D104" s="37">
        <v>5</v>
      </c>
      <c r="E104" s="37"/>
      <c r="F104" s="37">
        <f t="shared" si="35"/>
        <v>0</v>
      </c>
      <c r="G104" s="38">
        <v>5</v>
      </c>
      <c r="H104" s="38"/>
      <c r="I104" s="78">
        <f t="shared" si="36"/>
        <v>0</v>
      </c>
      <c r="J104" s="37">
        <v>6</v>
      </c>
      <c r="K104" s="37"/>
      <c r="L104" s="37">
        <f t="shared" si="37"/>
        <v>0</v>
      </c>
      <c r="M104" s="38">
        <v>4</v>
      </c>
      <c r="N104" s="38"/>
      <c r="O104" s="78">
        <f t="shared" si="38"/>
        <v>2</v>
      </c>
      <c r="P104" s="37">
        <v>5</v>
      </c>
      <c r="Q104" s="37"/>
      <c r="R104" s="44">
        <f t="shared" si="39"/>
        <v>1</v>
      </c>
    </row>
    <row r="105" spans="1:20" ht="13.5" thickBot="1" x14ac:dyDescent="0.25">
      <c r="A105" s="52" t="s">
        <v>398</v>
      </c>
      <c r="B105" s="53">
        <v>2</v>
      </c>
      <c r="C105" s="53">
        <v>4</v>
      </c>
      <c r="D105" s="37">
        <v>4</v>
      </c>
      <c r="E105" s="54"/>
      <c r="F105" s="37">
        <f t="shared" si="35"/>
        <v>3</v>
      </c>
      <c r="G105" s="38">
        <v>7</v>
      </c>
      <c r="H105" s="55"/>
      <c r="I105" s="77">
        <f t="shared" si="36"/>
        <v>0</v>
      </c>
      <c r="J105" s="37">
        <v>8</v>
      </c>
      <c r="K105" s="54"/>
      <c r="L105" s="37">
        <f t="shared" si="37"/>
        <v>0</v>
      </c>
      <c r="M105" s="38">
        <v>4</v>
      </c>
      <c r="N105" s="55"/>
      <c r="O105" s="77">
        <f t="shared" si="38"/>
        <v>3</v>
      </c>
      <c r="P105" s="37">
        <v>8</v>
      </c>
      <c r="Q105" s="54"/>
      <c r="R105" s="44">
        <f t="shared" si="39"/>
        <v>0</v>
      </c>
    </row>
    <row r="106" spans="1:20" ht="13.5" thickBot="1" x14ac:dyDescent="0.25">
      <c r="A106" s="61"/>
      <c r="B106" s="62"/>
      <c r="C106" s="74">
        <f>SUM(C97:C105)</f>
        <v>35</v>
      </c>
      <c r="D106" s="63">
        <f>SUM(D97:D105)</f>
        <v>47</v>
      </c>
      <c r="E106" s="63">
        <f>SUM(E97:E105)</f>
        <v>0</v>
      </c>
      <c r="F106" s="88">
        <f>SUM(F97:F105)</f>
        <v>10</v>
      </c>
      <c r="G106" s="64">
        <f t="shared" ref="G106:R106" si="40">SUM(G97:G105)</f>
        <v>43</v>
      </c>
      <c r="H106" s="64">
        <f t="shared" si="40"/>
        <v>0</v>
      </c>
      <c r="I106" s="89">
        <f t="shared" si="40"/>
        <v>11</v>
      </c>
      <c r="J106" s="63">
        <f t="shared" si="40"/>
        <v>59</v>
      </c>
      <c r="K106" s="63">
        <f t="shared" si="40"/>
        <v>0</v>
      </c>
      <c r="L106" s="88">
        <f t="shared" si="40"/>
        <v>4</v>
      </c>
      <c r="M106" s="64">
        <f t="shared" si="40"/>
        <v>48</v>
      </c>
      <c r="N106" s="64">
        <f t="shared" si="40"/>
        <v>0</v>
      </c>
      <c r="O106" s="89">
        <f t="shared" si="40"/>
        <v>14</v>
      </c>
      <c r="P106" s="63">
        <f t="shared" si="40"/>
        <v>58</v>
      </c>
      <c r="Q106" s="63">
        <f t="shared" si="40"/>
        <v>0</v>
      </c>
      <c r="R106" s="194">
        <f t="shared" si="40"/>
        <v>7</v>
      </c>
    </row>
    <row r="107" spans="1:20" x14ac:dyDescent="0.2">
      <c r="A107" s="42" t="s">
        <v>390</v>
      </c>
      <c r="B107" s="50"/>
      <c r="C107" s="50">
        <v>3</v>
      </c>
      <c r="D107" s="37">
        <v>5</v>
      </c>
      <c r="E107" s="39"/>
      <c r="F107" s="37">
        <v>1</v>
      </c>
      <c r="G107" s="38">
        <v>4</v>
      </c>
      <c r="H107" s="59"/>
      <c r="I107" s="82">
        <v>2</v>
      </c>
      <c r="J107" s="37">
        <v>6</v>
      </c>
      <c r="K107" s="39"/>
      <c r="L107" s="37">
        <v>0</v>
      </c>
      <c r="M107" s="38">
        <v>4</v>
      </c>
      <c r="N107" s="59"/>
      <c r="O107" s="82">
        <v>2</v>
      </c>
      <c r="P107" s="37">
        <v>4</v>
      </c>
      <c r="Q107" s="39"/>
      <c r="R107" s="44">
        <v>2</v>
      </c>
    </row>
    <row r="108" spans="1:20" x14ac:dyDescent="0.2">
      <c r="A108" s="42" t="s">
        <v>391</v>
      </c>
      <c r="B108" s="50"/>
      <c r="C108" s="50">
        <v>5</v>
      </c>
      <c r="D108" s="37">
        <v>8</v>
      </c>
      <c r="E108" s="37"/>
      <c r="F108" s="37">
        <v>2</v>
      </c>
      <c r="G108" s="38">
        <v>5</v>
      </c>
      <c r="H108" s="38"/>
      <c r="I108" s="78">
        <v>5</v>
      </c>
      <c r="J108" s="37">
        <v>10</v>
      </c>
      <c r="K108" s="37"/>
      <c r="L108" s="37">
        <v>0</v>
      </c>
      <c r="M108" s="38">
        <v>8</v>
      </c>
      <c r="N108" s="38"/>
      <c r="O108" s="78">
        <v>2</v>
      </c>
      <c r="P108" s="37">
        <v>9</v>
      </c>
      <c r="Q108" s="37"/>
      <c r="R108" s="44">
        <v>1</v>
      </c>
    </row>
    <row r="109" spans="1:20" x14ac:dyDescent="0.2">
      <c r="A109" s="42" t="s">
        <v>392</v>
      </c>
      <c r="B109" s="50"/>
      <c r="C109" s="50">
        <v>4</v>
      </c>
      <c r="D109" s="37">
        <v>4</v>
      </c>
      <c r="E109" s="37"/>
      <c r="F109" s="37">
        <v>4</v>
      </c>
      <c r="G109" s="38">
        <v>4</v>
      </c>
      <c r="H109" s="38"/>
      <c r="I109" s="78">
        <v>4</v>
      </c>
      <c r="J109" s="37">
        <v>6</v>
      </c>
      <c r="K109" s="37"/>
      <c r="L109" s="37">
        <v>2</v>
      </c>
      <c r="M109" s="38">
        <v>9</v>
      </c>
      <c r="N109" s="38"/>
      <c r="O109" s="78">
        <v>0</v>
      </c>
      <c r="P109" s="37">
        <v>5</v>
      </c>
      <c r="Q109" s="37"/>
      <c r="R109" s="44">
        <v>3</v>
      </c>
    </row>
    <row r="110" spans="1:20" x14ac:dyDescent="0.2">
      <c r="A110" s="42" t="s">
        <v>393</v>
      </c>
      <c r="B110" s="50"/>
      <c r="C110" s="50">
        <v>3</v>
      </c>
      <c r="D110" s="37">
        <v>4</v>
      </c>
      <c r="E110" s="37"/>
      <c r="F110" s="37">
        <v>2</v>
      </c>
      <c r="G110" s="38">
        <v>2</v>
      </c>
      <c r="H110" s="38"/>
      <c r="I110" s="78">
        <v>4</v>
      </c>
      <c r="J110" s="37">
        <v>4</v>
      </c>
      <c r="K110" s="37"/>
      <c r="L110" s="37">
        <v>2</v>
      </c>
      <c r="M110" s="38">
        <v>4</v>
      </c>
      <c r="N110" s="38"/>
      <c r="O110" s="78">
        <v>2</v>
      </c>
      <c r="P110" s="37">
        <v>5</v>
      </c>
      <c r="Q110" s="37"/>
      <c r="R110" s="44">
        <v>1</v>
      </c>
    </row>
    <row r="111" spans="1:20" x14ac:dyDescent="0.2">
      <c r="A111" s="42" t="s">
        <v>394</v>
      </c>
      <c r="B111" s="50"/>
      <c r="C111" s="50">
        <v>4</v>
      </c>
      <c r="D111" s="37">
        <v>4</v>
      </c>
      <c r="E111" s="37"/>
      <c r="F111" s="37">
        <v>4</v>
      </c>
      <c r="G111" s="38">
        <v>6</v>
      </c>
      <c r="H111" s="38"/>
      <c r="I111" s="78">
        <v>2</v>
      </c>
      <c r="J111" s="37">
        <v>6</v>
      </c>
      <c r="K111" s="37"/>
      <c r="L111" s="37">
        <v>2</v>
      </c>
      <c r="M111" s="38">
        <v>5</v>
      </c>
      <c r="N111" s="38"/>
      <c r="O111" s="78">
        <v>3</v>
      </c>
      <c r="P111" s="37">
        <v>7</v>
      </c>
      <c r="Q111" s="37"/>
      <c r="R111" s="44">
        <v>1</v>
      </c>
    </row>
    <row r="112" spans="1:20" x14ac:dyDescent="0.2">
      <c r="A112" s="42" t="s">
        <v>395</v>
      </c>
      <c r="B112" s="50"/>
      <c r="C112" s="50">
        <v>5</v>
      </c>
      <c r="D112" s="37">
        <v>6</v>
      </c>
      <c r="E112" s="37"/>
      <c r="F112" s="37">
        <v>4</v>
      </c>
      <c r="G112" s="38">
        <v>4</v>
      </c>
      <c r="H112" s="38"/>
      <c r="I112" s="78">
        <v>6</v>
      </c>
      <c r="J112" s="37">
        <v>7</v>
      </c>
      <c r="K112" s="37"/>
      <c r="L112" s="37">
        <v>3</v>
      </c>
      <c r="M112" s="38">
        <v>5</v>
      </c>
      <c r="N112" s="38"/>
      <c r="O112" s="78">
        <v>5</v>
      </c>
      <c r="P112" s="37">
        <v>7</v>
      </c>
      <c r="Q112" s="37"/>
      <c r="R112" s="44">
        <v>3</v>
      </c>
    </row>
    <row r="113" spans="1:18" x14ac:dyDescent="0.2">
      <c r="A113" s="42" t="s">
        <v>396</v>
      </c>
      <c r="B113" s="50"/>
      <c r="C113" s="50">
        <v>4</v>
      </c>
      <c r="D113" s="37">
        <v>7</v>
      </c>
      <c r="E113" s="37"/>
      <c r="F113" s="37">
        <v>1</v>
      </c>
      <c r="G113" s="38">
        <v>6</v>
      </c>
      <c r="H113" s="38"/>
      <c r="I113" s="78">
        <v>2</v>
      </c>
      <c r="J113" s="37">
        <v>6</v>
      </c>
      <c r="K113" s="37"/>
      <c r="L113" s="37">
        <v>2</v>
      </c>
      <c r="M113" s="38">
        <v>5</v>
      </c>
      <c r="N113" s="38"/>
      <c r="O113" s="78">
        <v>3</v>
      </c>
      <c r="P113" s="37">
        <v>8</v>
      </c>
      <c r="Q113" s="37"/>
      <c r="R113" s="44">
        <v>0</v>
      </c>
    </row>
    <row r="114" spans="1:18" x14ac:dyDescent="0.2">
      <c r="A114" s="42" t="s">
        <v>397</v>
      </c>
      <c r="B114" s="50"/>
      <c r="C114" s="50">
        <v>3</v>
      </c>
      <c r="D114" s="37">
        <v>5</v>
      </c>
      <c r="E114" s="37"/>
      <c r="F114" s="37">
        <v>1</v>
      </c>
      <c r="G114" s="38">
        <v>5</v>
      </c>
      <c r="H114" s="38"/>
      <c r="I114" s="78">
        <v>1</v>
      </c>
      <c r="J114" s="37">
        <v>6</v>
      </c>
      <c r="K114" s="37"/>
      <c r="L114" s="37">
        <v>0</v>
      </c>
      <c r="M114" s="38">
        <v>4</v>
      </c>
      <c r="N114" s="38"/>
      <c r="O114" s="78">
        <v>2</v>
      </c>
      <c r="P114" s="37">
        <v>5</v>
      </c>
      <c r="Q114" s="37"/>
      <c r="R114" s="44">
        <v>1</v>
      </c>
    </row>
    <row r="115" spans="1:18" ht="13.5" thickBot="1" x14ac:dyDescent="0.25">
      <c r="A115" s="52" t="s">
        <v>398</v>
      </c>
      <c r="B115" s="53"/>
      <c r="C115" s="53">
        <v>4</v>
      </c>
      <c r="D115" s="37">
        <v>4</v>
      </c>
      <c r="E115" s="46"/>
      <c r="F115" s="37">
        <v>4</v>
      </c>
      <c r="G115" s="38">
        <v>7</v>
      </c>
      <c r="H115" s="47"/>
      <c r="I115" s="84">
        <v>1</v>
      </c>
      <c r="J115" s="37">
        <v>8</v>
      </c>
      <c r="K115" s="46"/>
      <c r="L115" s="37">
        <v>0</v>
      </c>
      <c r="M115" s="38">
        <v>4</v>
      </c>
      <c r="N115" s="47"/>
      <c r="O115" s="84">
        <v>4</v>
      </c>
      <c r="P115" s="37">
        <v>8</v>
      </c>
      <c r="Q115" s="46"/>
      <c r="R115" s="44">
        <v>0</v>
      </c>
    </row>
    <row r="116" spans="1:18" ht="13.5" thickBot="1" x14ac:dyDescent="0.25">
      <c r="A116" s="66" t="s">
        <v>413</v>
      </c>
      <c r="B116" s="63"/>
      <c r="C116" s="63">
        <f>SUM(C107:C115)</f>
        <v>35</v>
      </c>
      <c r="D116" s="63">
        <f>SUM(D107:D115)</f>
        <v>47</v>
      </c>
      <c r="E116" s="63">
        <f>SUM(E107:E115)</f>
        <v>0</v>
      </c>
      <c r="F116" s="63">
        <f>SUM(F107:F115)</f>
        <v>23</v>
      </c>
      <c r="G116" s="64">
        <f t="shared" ref="G116:L116" si="41">SUM(G107:G115)</f>
        <v>43</v>
      </c>
      <c r="H116" s="64">
        <f t="shared" si="41"/>
        <v>0</v>
      </c>
      <c r="I116" s="64">
        <f t="shared" si="41"/>
        <v>27</v>
      </c>
      <c r="J116" s="63">
        <f t="shared" si="41"/>
        <v>59</v>
      </c>
      <c r="K116" s="63">
        <f t="shared" si="41"/>
        <v>0</v>
      </c>
      <c r="L116" s="63">
        <f t="shared" si="41"/>
        <v>11</v>
      </c>
      <c r="M116" s="64">
        <f t="shared" ref="M116:R116" si="42">SUM(M107:M115)</f>
        <v>48</v>
      </c>
      <c r="N116" s="64">
        <f t="shared" si="42"/>
        <v>0</v>
      </c>
      <c r="O116" s="64">
        <f t="shared" si="42"/>
        <v>23</v>
      </c>
      <c r="P116" s="63">
        <f t="shared" si="42"/>
        <v>58</v>
      </c>
      <c r="Q116" s="63">
        <f t="shared" si="42"/>
        <v>0</v>
      </c>
      <c r="R116" s="65">
        <f t="shared" si="42"/>
        <v>12</v>
      </c>
    </row>
    <row r="117" spans="1:18" ht="13.5" thickBot="1" x14ac:dyDescent="0.25">
      <c r="A117" s="70"/>
      <c r="B117" s="71"/>
      <c r="C117" s="71"/>
      <c r="D117" s="71"/>
      <c r="E117" s="71">
        <v>4</v>
      </c>
      <c r="F117" s="73">
        <f>E117+F116</f>
        <v>27</v>
      </c>
      <c r="G117" s="72"/>
      <c r="H117" s="72">
        <v>0</v>
      </c>
      <c r="I117" s="73">
        <f>H117+I116</f>
        <v>27</v>
      </c>
      <c r="J117" s="71"/>
      <c r="K117" s="71">
        <v>7</v>
      </c>
      <c r="L117" s="73">
        <f>K117+L116</f>
        <v>18</v>
      </c>
      <c r="M117" s="72"/>
      <c r="N117" s="72">
        <v>6</v>
      </c>
      <c r="O117" s="73">
        <f>N117+O116</f>
        <v>29</v>
      </c>
      <c r="P117" s="71"/>
      <c r="Q117" s="71">
        <v>9</v>
      </c>
      <c r="R117" s="73">
        <f>Q117+R116</f>
        <v>21</v>
      </c>
    </row>
    <row r="118" spans="1:18" x14ac:dyDescent="0.2">
      <c r="E118" s="214">
        <v>2</v>
      </c>
      <c r="F118" s="214"/>
      <c r="G118" s="214"/>
      <c r="H118" s="214">
        <v>3</v>
      </c>
      <c r="I118" s="214"/>
      <c r="J118" s="214"/>
      <c r="K118" s="214">
        <v>5</v>
      </c>
      <c r="L118" s="214"/>
      <c r="M118" s="214"/>
      <c r="N118" s="214">
        <v>1</v>
      </c>
      <c r="O118" s="214"/>
      <c r="P118" s="214"/>
      <c r="Q118" s="214">
        <v>4</v>
      </c>
    </row>
    <row r="119" spans="1:18" ht="13.5" thickBot="1" x14ac:dyDescent="0.25"/>
    <row r="120" spans="1:18" ht="13.5" thickBot="1" x14ac:dyDescent="0.25">
      <c r="A120" s="192" t="s">
        <v>776</v>
      </c>
      <c r="B120" s="190"/>
      <c r="C120" s="190"/>
      <c r="D120" s="190"/>
      <c r="E120" s="190"/>
      <c r="F120" s="190"/>
      <c r="G120" s="190"/>
      <c r="H120" s="190"/>
      <c r="I120" s="190"/>
      <c r="J120" s="190"/>
      <c r="K120" s="190"/>
      <c r="L120" s="190"/>
      <c r="M120" s="190"/>
      <c r="N120" s="190"/>
      <c r="O120" s="190"/>
      <c r="P120" s="190"/>
      <c r="Q120" s="190"/>
      <c r="R120" s="193"/>
    </row>
    <row r="121" spans="1:18" x14ac:dyDescent="0.2">
      <c r="A121" s="40"/>
      <c r="B121" s="41"/>
      <c r="C121" s="41"/>
      <c r="D121" s="474" t="s">
        <v>475</v>
      </c>
      <c r="E121" s="475"/>
      <c r="F121" s="476"/>
      <c r="G121" s="477" t="s">
        <v>469</v>
      </c>
      <c r="H121" s="478"/>
      <c r="I121" s="479"/>
      <c r="J121" s="474" t="s">
        <v>352</v>
      </c>
      <c r="K121" s="475"/>
      <c r="L121" s="476"/>
      <c r="M121" s="477" t="s">
        <v>340</v>
      </c>
      <c r="N121" s="478"/>
      <c r="O121" s="479"/>
      <c r="P121" s="474" t="s">
        <v>472</v>
      </c>
      <c r="Q121" s="475"/>
      <c r="R121" s="502"/>
    </row>
    <row r="122" spans="1:18" x14ac:dyDescent="0.2">
      <c r="A122" s="57"/>
      <c r="B122" s="69"/>
      <c r="C122" s="69" t="s">
        <v>538</v>
      </c>
      <c r="D122" s="480">
        <v>15</v>
      </c>
      <c r="E122" s="481"/>
      <c r="F122" s="482"/>
      <c r="G122" s="483">
        <v>5</v>
      </c>
      <c r="H122" s="484"/>
      <c r="I122" s="485"/>
      <c r="J122" s="480">
        <v>22</v>
      </c>
      <c r="K122" s="481"/>
      <c r="L122" s="482"/>
      <c r="M122" s="483">
        <v>19</v>
      </c>
      <c r="N122" s="484"/>
      <c r="O122" s="485"/>
      <c r="P122" s="480">
        <v>25</v>
      </c>
      <c r="Q122" s="481"/>
      <c r="R122" s="537"/>
    </row>
    <row r="123" spans="1:18" x14ac:dyDescent="0.2">
      <c r="A123" s="42"/>
      <c r="B123" s="34" t="s">
        <v>355</v>
      </c>
      <c r="C123" s="34" t="s">
        <v>408</v>
      </c>
      <c r="D123" s="35" t="s">
        <v>409</v>
      </c>
      <c r="E123" s="35" t="s">
        <v>410</v>
      </c>
      <c r="F123" s="35" t="s">
        <v>363</v>
      </c>
      <c r="G123" s="36" t="s">
        <v>409</v>
      </c>
      <c r="H123" s="36" t="s">
        <v>410</v>
      </c>
      <c r="I123" s="36" t="s">
        <v>363</v>
      </c>
      <c r="J123" s="35" t="s">
        <v>409</v>
      </c>
      <c r="K123" s="35" t="s">
        <v>410</v>
      </c>
      <c r="L123" s="35" t="s">
        <v>363</v>
      </c>
      <c r="M123" s="36" t="s">
        <v>409</v>
      </c>
      <c r="N123" s="36" t="s">
        <v>410</v>
      </c>
      <c r="O123" s="36" t="s">
        <v>363</v>
      </c>
      <c r="P123" s="35" t="s">
        <v>409</v>
      </c>
      <c r="Q123" s="35" t="s">
        <v>410</v>
      </c>
      <c r="R123" s="43" t="s">
        <v>363</v>
      </c>
    </row>
    <row r="124" spans="1:18" x14ac:dyDescent="0.2">
      <c r="A124" s="42" t="s">
        <v>390</v>
      </c>
      <c r="B124" s="50">
        <v>8</v>
      </c>
      <c r="C124" s="50">
        <v>4</v>
      </c>
      <c r="D124" s="37">
        <v>5</v>
      </c>
      <c r="E124" s="37">
        <v>2</v>
      </c>
      <c r="F124" s="37">
        <f t="shared" ref="F124:F132" si="43">IF(($C124+INT(D$122/18)+IF(((D$122-INT(D$122/18)*18)-$B124)&gt;=0,1,0)-D124+2)&lt;0, 0, $C124+INT(D$122/18)+IF(((D$122-INT(D$122/18)*18)-$B124)&gt;=0,1,0)-D124+2)</f>
        <v>2</v>
      </c>
      <c r="G124" s="38">
        <v>3</v>
      </c>
      <c r="H124" s="38">
        <v>1</v>
      </c>
      <c r="I124" s="78">
        <f t="shared" ref="I124:I132" si="44">IF(($C124+INT(G$122/18)+IF(((G$122-INT(G$122/18)*18)-$B124)&gt;=0,1,0)-G124+2)&lt;0, 0, $C124+INT(G$122/18)+IF(((G$122-INT(G$122/18)*18)-$B124)&gt;=0,1,0)-G124+2)</f>
        <v>3</v>
      </c>
      <c r="J124" s="37">
        <v>7</v>
      </c>
      <c r="K124" s="37">
        <v>1</v>
      </c>
      <c r="L124" s="37">
        <f t="shared" ref="L124:L132" si="45">IF(($C124+INT(J$122/18)+IF(((J$122-INT(J$122/18)*18)-$B124)&gt;=0,1,0)-J124+2)&lt;0, 0, $C124+INT(J$122/18)+IF(((J$122-INT(J$122/18)*18)-$B124)&gt;=0,1,0)-J124+2)</f>
        <v>0</v>
      </c>
      <c r="M124" s="38">
        <v>4</v>
      </c>
      <c r="N124" s="38">
        <v>1</v>
      </c>
      <c r="O124" s="78">
        <f t="shared" ref="O124:O132" si="46">IF(($C124+INT(M$122/18)+IF(((M$122-INT(M$122/18)*18)-$B124)&gt;=0,1,0)-M124+2)&lt;0, 0, $C124+INT(M$122/18)+IF(((M$122-INT(M$122/18)*18)-$B124)&gt;=0,1,0)-M124+2)</f>
        <v>3</v>
      </c>
      <c r="P124" s="37">
        <v>6</v>
      </c>
      <c r="Q124" s="37">
        <v>2</v>
      </c>
      <c r="R124" s="44">
        <f t="shared" ref="R124:R132" si="47">IF(($C124+INT(P$122/18)+IF(((P$122-INT(P$122/18)*18)-$B124)&gt;=0,1,0)-P124+2)&lt;0, 0, $C124+INT(P$122/18)+IF(((P$122-INT(P$122/18)*18)-$B124)&gt;=0,1,0)-P124+2)</f>
        <v>1</v>
      </c>
    </row>
    <row r="125" spans="1:18" x14ac:dyDescent="0.2">
      <c r="A125" s="42" t="s">
        <v>391</v>
      </c>
      <c r="B125" s="50">
        <v>18</v>
      </c>
      <c r="C125" s="50">
        <v>3</v>
      </c>
      <c r="D125" s="37">
        <v>5</v>
      </c>
      <c r="E125" s="37">
        <v>1</v>
      </c>
      <c r="F125" s="37">
        <f t="shared" si="43"/>
        <v>0</v>
      </c>
      <c r="G125" s="38">
        <v>4</v>
      </c>
      <c r="H125" s="38">
        <v>3</v>
      </c>
      <c r="I125" s="78">
        <f t="shared" si="44"/>
        <v>1</v>
      </c>
      <c r="J125" s="37">
        <v>3</v>
      </c>
      <c r="K125" s="37">
        <v>2</v>
      </c>
      <c r="L125" s="37">
        <f t="shared" si="45"/>
        <v>3</v>
      </c>
      <c r="M125" s="38">
        <v>3</v>
      </c>
      <c r="N125" s="38">
        <v>1</v>
      </c>
      <c r="O125" s="78">
        <f t="shared" si="46"/>
        <v>3</v>
      </c>
      <c r="P125" s="37">
        <v>5</v>
      </c>
      <c r="Q125" s="37">
        <v>1</v>
      </c>
      <c r="R125" s="44">
        <f t="shared" si="47"/>
        <v>1</v>
      </c>
    </row>
    <row r="126" spans="1:18" x14ac:dyDescent="0.2">
      <c r="A126" s="42" t="s">
        <v>392</v>
      </c>
      <c r="B126" s="50">
        <v>14</v>
      </c>
      <c r="C126" s="50">
        <v>4</v>
      </c>
      <c r="D126" s="37">
        <v>6</v>
      </c>
      <c r="E126" s="37">
        <v>3</v>
      </c>
      <c r="F126" s="37">
        <f t="shared" si="43"/>
        <v>1</v>
      </c>
      <c r="G126" s="38">
        <v>5</v>
      </c>
      <c r="H126" s="38">
        <v>2</v>
      </c>
      <c r="I126" s="78">
        <f t="shared" si="44"/>
        <v>1</v>
      </c>
      <c r="J126" s="37">
        <v>5</v>
      </c>
      <c r="K126" s="37">
        <v>2</v>
      </c>
      <c r="L126" s="37">
        <f t="shared" si="45"/>
        <v>2</v>
      </c>
      <c r="M126" s="38">
        <v>6</v>
      </c>
      <c r="N126" s="38">
        <v>2</v>
      </c>
      <c r="O126" s="78">
        <f t="shared" si="46"/>
        <v>1</v>
      </c>
      <c r="P126" s="37">
        <v>6</v>
      </c>
      <c r="Q126" s="37">
        <v>2</v>
      </c>
      <c r="R126" s="44">
        <f t="shared" si="47"/>
        <v>1</v>
      </c>
    </row>
    <row r="127" spans="1:18" x14ac:dyDescent="0.2">
      <c r="A127" s="42" t="s">
        <v>393</v>
      </c>
      <c r="B127" s="50">
        <v>12</v>
      </c>
      <c r="C127" s="50">
        <v>3</v>
      </c>
      <c r="D127" s="37">
        <v>4</v>
      </c>
      <c r="E127" s="37">
        <v>2</v>
      </c>
      <c r="F127" s="37">
        <f t="shared" si="43"/>
        <v>2</v>
      </c>
      <c r="G127" s="38">
        <v>3</v>
      </c>
      <c r="H127" s="38">
        <v>1</v>
      </c>
      <c r="I127" s="78">
        <f t="shared" si="44"/>
        <v>2</v>
      </c>
      <c r="J127" s="37">
        <v>5</v>
      </c>
      <c r="K127" s="37">
        <v>3</v>
      </c>
      <c r="L127" s="37">
        <f t="shared" si="45"/>
        <v>1</v>
      </c>
      <c r="M127" s="38">
        <v>7</v>
      </c>
      <c r="N127" s="38">
        <v>2</v>
      </c>
      <c r="O127" s="78">
        <f t="shared" si="46"/>
        <v>0</v>
      </c>
      <c r="P127" s="37">
        <v>4</v>
      </c>
      <c r="Q127" s="37">
        <v>2</v>
      </c>
      <c r="R127" s="44">
        <f t="shared" si="47"/>
        <v>2</v>
      </c>
    </row>
    <row r="128" spans="1:18" x14ac:dyDescent="0.2">
      <c r="A128" s="42" t="s">
        <v>394</v>
      </c>
      <c r="B128" s="50">
        <v>4</v>
      </c>
      <c r="C128" s="50">
        <v>5</v>
      </c>
      <c r="D128" s="37">
        <v>10</v>
      </c>
      <c r="E128" s="37">
        <v>2</v>
      </c>
      <c r="F128" s="37">
        <f t="shared" si="43"/>
        <v>0</v>
      </c>
      <c r="G128" s="38">
        <v>5</v>
      </c>
      <c r="H128" s="38">
        <v>2</v>
      </c>
      <c r="I128" s="78">
        <f t="shared" si="44"/>
        <v>3</v>
      </c>
      <c r="J128" s="37">
        <v>7</v>
      </c>
      <c r="K128" s="37">
        <v>3</v>
      </c>
      <c r="L128" s="37">
        <f t="shared" si="45"/>
        <v>2</v>
      </c>
      <c r="M128" s="38">
        <v>7</v>
      </c>
      <c r="N128" s="38">
        <v>2</v>
      </c>
      <c r="O128" s="78">
        <f t="shared" si="46"/>
        <v>1</v>
      </c>
      <c r="P128" s="37">
        <v>8</v>
      </c>
      <c r="Q128" s="37">
        <v>1</v>
      </c>
      <c r="R128" s="44">
        <f t="shared" si="47"/>
        <v>1</v>
      </c>
    </row>
    <row r="129" spans="1:18" x14ac:dyDescent="0.2">
      <c r="A129" s="42" t="s">
        <v>395</v>
      </c>
      <c r="B129" s="50">
        <v>16</v>
      </c>
      <c r="C129" s="50">
        <v>4</v>
      </c>
      <c r="D129" s="37">
        <v>4</v>
      </c>
      <c r="E129" s="37">
        <v>2</v>
      </c>
      <c r="F129" s="37">
        <f t="shared" si="43"/>
        <v>2</v>
      </c>
      <c r="G129" s="38">
        <v>4</v>
      </c>
      <c r="H129" s="38">
        <v>2</v>
      </c>
      <c r="I129" s="78">
        <f t="shared" si="44"/>
        <v>2</v>
      </c>
      <c r="J129" s="37">
        <v>4</v>
      </c>
      <c r="K129" s="37">
        <v>2</v>
      </c>
      <c r="L129" s="37">
        <f t="shared" si="45"/>
        <v>3</v>
      </c>
      <c r="M129" s="38">
        <v>5</v>
      </c>
      <c r="N129" s="38">
        <v>1</v>
      </c>
      <c r="O129" s="78">
        <f t="shared" si="46"/>
        <v>2</v>
      </c>
      <c r="P129" s="37">
        <v>4</v>
      </c>
      <c r="Q129" s="37">
        <v>2</v>
      </c>
      <c r="R129" s="44">
        <f t="shared" si="47"/>
        <v>3</v>
      </c>
    </row>
    <row r="130" spans="1:18" x14ac:dyDescent="0.2">
      <c r="A130" s="42" t="s">
        <v>396</v>
      </c>
      <c r="B130" s="50">
        <v>2</v>
      </c>
      <c r="C130" s="50">
        <v>4</v>
      </c>
      <c r="D130" s="37">
        <v>6</v>
      </c>
      <c r="E130" s="37">
        <v>2</v>
      </c>
      <c r="F130" s="37">
        <f t="shared" si="43"/>
        <v>1</v>
      </c>
      <c r="G130" s="38">
        <v>6</v>
      </c>
      <c r="H130" s="38">
        <v>2</v>
      </c>
      <c r="I130" s="78">
        <f t="shared" si="44"/>
        <v>1</v>
      </c>
      <c r="J130" s="37">
        <v>10</v>
      </c>
      <c r="K130" s="37">
        <v>2</v>
      </c>
      <c r="L130" s="37">
        <f t="shared" si="45"/>
        <v>0</v>
      </c>
      <c r="M130" s="38">
        <v>5</v>
      </c>
      <c r="N130" s="38">
        <v>0</v>
      </c>
      <c r="O130" s="78">
        <f t="shared" si="46"/>
        <v>2</v>
      </c>
      <c r="P130" s="37">
        <v>8</v>
      </c>
      <c r="Q130" s="37">
        <v>2</v>
      </c>
      <c r="R130" s="44">
        <f t="shared" si="47"/>
        <v>0</v>
      </c>
    </row>
    <row r="131" spans="1:18" x14ac:dyDescent="0.2">
      <c r="A131" s="42" t="s">
        <v>397</v>
      </c>
      <c r="B131" s="50">
        <v>6</v>
      </c>
      <c r="C131" s="50">
        <v>3</v>
      </c>
      <c r="D131" s="37">
        <v>6</v>
      </c>
      <c r="E131" s="37">
        <v>3</v>
      </c>
      <c r="F131" s="37">
        <f t="shared" si="43"/>
        <v>0</v>
      </c>
      <c r="G131" s="38">
        <v>3</v>
      </c>
      <c r="H131" s="38">
        <v>1</v>
      </c>
      <c r="I131" s="78">
        <f t="shared" si="44"/>
        <v>2</v>
      </c>
      <c r="J131" s="37">
        <v>4</v>
      </c>
      <c r="K131" s="37">
        <v>1</v>
      </c>
      <c r="L131" s="37">
        <f t="shared" si="45"/>
        <v>2</v>
      </c>
      <c r="M131" s="38">
        <v>5</v>
      </c>
      <c r="N131" s="38">
        <v>1</v>
      </c>
      <c r="O131" s="78">
        <f t="shared" si="46"/>
        <v>1</v>
      </c>
      <c r="P131" s="37">
        <v>4</v>
      </c>
      <c r="Q131" s="37">
        <v>2</v>
      </c>
      <c r="R131" s="44">
        <f t="shared" si="47"/>
        <v>3</v>
      </c>
    </row>
    <row r="132" spans="1:18" ht="13.5" thickBot="1" x14ac:dyDescent="0.25">
      <c r="A132" s="52" t="s">
        <v>398</v>
      </c>
      <c r="B132" s="53">
        <v>10</v>
      </c>
      <c r="C132" s="53">
        <v>4</v>
      </c>
      <c r="D132" s="37">
        <v>5</v>
      </c>
      <c r="E132" s="54">
        <v>2</v>
      </c>
      <c r="F132" s="37">
        <f t="shared" si="43"/>
        <v>2</v>
      </c>
      <c r="G132" s="38">
        <v>5</v>
      </c>
      <c r="H132" s="55">
        <v>2</v>
      </c>
      <c r="I132" s="77">
        <f t="shared" si="44"/>
        <v>1</v>
      </c>
      <c r="J132" s="37">
        <v>4</v>
      </c>
      <c r="K132" s="54">
        <v>1</v>
      </c>
      <c r="L132" s="37">
        <f t="shared" si="45"/>
        <v>3</v>
      </c>
      <c r="M132" s="38">
        <v>5</v>
      </c>
      <c r="N132" s="55">
        <v>1</v>
      </c>
      <c r="O132" s="77">
        <f t="shared" si="46"/>
        <v>2</v>
      </c>
      <c r="P132" s="37">
        <v>9</v>
      </c>
      <c r="Q132" s="54">
        <v>2</v>
      </c>
      <c r="R132" s="44">
        <f t="shared" si="47"/>
        <v>0</v>
      </c>
    </row>
    <row r="133" spans="1:18" ht="13.5" thickBot="1" x14ac:dyDescent="0.25">
      <c r="A133" s="61" t="s">
        <v>412</v>
      </c>
      <c r="B133" s="62"/>
      <c r="C133" s="74">
        <f>SUM(C124:C132)</f>
        <v>34</v>
      </c>
      <c r="D133" s="63">
        <f>SUM(D124:D132)</f>
        <v>51</v>
      </c>
      <c r="E133" s="63">
        <f>SUM(E124:E132)</f>
        <v>19</v>
      </c>
      <c r="F133" s="88">
        <f>SUM(F124:F132)</f>
        <v>10</v>
      </c>
      <c r="G133" s="64">
        <f t="shared" ref="G133:R133" si="48">SUM(G124:G132)</f>
        <v>38</v>
      </c>
      <c r="H133" s="64">
        <f t="shared" si="48"/>
        <v>16</v>
      </c>
      <c r="I133" s="89">
        <f t="shared" si="48"/>
        <v>16</v>
      </c>
      <c r="J133" s="63">
        <f t="shared" si="48"/>
        <v>49</v>
      </c>
      <c r="K133" s="63">
        <f t="shared" si="48"/>
        <v>17</v>
      </c>
      <c r="L133" s="88">
        <f t="shared" si="48"/>
        <v>16</v>
      </c>
      <c r="M133" s="64">
        <f t="shared" si="48"/>
        <v>47</v>
      </c>
      <c r="N133" s="64">
        <f t="shared" si="48"/>
        <v>11</v>
      </c>
      <c r="O133" s="89">
        <f t="shared" si="48"/>
        <v>15</v>
      </c>
      <c r="P133" s="63">
        <f t="shared" si="48"/>
        <v>54</v>
      </c>
      <c r="Q133" s="63">
        <f t="shared" si="48"/>
        <v>16</v>
      </c>
      <c r="R133" s="194">
        <f t="shared" si="48"/>
        <v>12</v>
      </c>
    </row>
    <row r="134" spans="1:18" x14ac:dyDescent="0.2">
      <c r="A134" s="57" t="s">
        <v>399</v>
      </c>
      <c r="B134" s="58">
        <v>13</v>
      </c>
      <c r="C134" s="58">
        <v>5</v>
      </c>
      <c r="D134" s="37">
        <v>6</v>
      </c>
      <c r="E134" s="39">
        <v>2</v>
      </c>
      <c r="F134" s="37">
        <f t="shared" ref="F134:F142" si="49">IF(($C134+INT(D$122/18)+IF(((D$122-INT(D$122/18)*18)-$B134)&gt;=0,1,0)-D134+2)&lt;0, 0, $C134+INT(D$122/18)+IF(((D$122-INT(D$122/18)*18)-$B134)&gt;=0,1,0)-D134+2)</f>
        <v>2</v>
      </c>
      <c r="G134" s="38">
        <v>5</v>
      </c>
      <c r="H134" s="59">
        <v>2</v>
      </c>
      <c r="I134" s="82">
        <f t="shared" ref="I134:I142" si="50">IF(($C134+INT(G$122/18)+IF(((G$122-INT(G$122/18)*18)-$B134)&gt;=0,1,0)-G134+2)&lt;0, 0, $C134+INT(G$122/18)+IF(((G$122-INT(G$122/18)*18)-$B134)&gt;=0,1,0)-G134+2)</f>
        <v>2</v>
      </c>
      <c r="J134" s="37">
        <v>7</v>
      </c>
      <c r="K134" s="39">
        <v>1</v>
      </c>
      <c r="L134" s="37">
        <f t="shared" ref="L134:L142" si="51">IF(($C134+INT(J$122/18)+IF(((J$122-INT(J$122/18)*18)-$B134)&gt;=0,1,0)-J134+2)&lt;0, 0, $C134+INT(J$122/18)+IF(((J$122-INT(J$122/18)*18)-$B134)&gt;=0,1,0)-J134+2)</f>
        <v>1</v>
      </c>
      <c r="M134" s="38">
        <v>7</v>
      </c>
      <c r="N134" s="59">
        <v>2</v>
      </c>
      <c r="O134" s="82">
        <f t="shared" ref="O134:O142" si="52">IF(($C134+INT(M$122/18)+IF(((M$122-INT(M$122/18)*18)-$B134)&gt;=0,1,0)-M134+2)&lt;0, 0, $C134+INT(M$122/18)+IF(((M$122-INT(M$122/18)*18)-$B134)&gt;=0,1,0)-M134+2)</f>
        <v>1</v>
      </c>
      <c r="P134" s="37">
        <v>6</v>
      </c>
      <c r="Q134" s="39">
        <v>2</v>
      </c>
      <c r="R134" s="44">
        <f t="shared" ref="R134:R142" si="53">IF(($C134+INT(P$122/18)+IF(((P$122-INT(P$122/18)*18)-$B134)&gt;=0,1,0)-P134+2)&lt;0, 0, $C134+INT(P$122/18)+IF(((P$122-INT(P$122/18)*18)-$B134)&gt;=0,1,0)-P134+2)</f>
        <v>2</v>
      </c>
    </row>
    <row r="135" spans="1:18" x14ac:dyDescent="0.2">
      <c r="A135" s="42" t="s">
        <v>400</v>
      </c>
      <c r="B135" s="50">
        <v>1</v>
      </c>
      <c r="C135" s="50">
        <v>4</v>
      </c>
      <c r="D135" s="37">
        <v>10</v>
      </c>
      <c r="E135" s="37">
        <v>2</v>
      </c>
      <c r="F135" s="37">
        <f t="shared" si="49"/>
        <v>0</v>
      </c>
      <c r="G135" s="38">
        <v>6</v>
      </c>
      <c r="H135" s="38">
        <v>3</v>
      </c>
      <c r="I135" s="78">
        <f t="shared" si="50"/>
        <v>1</v>
      </c>
      <c r="J135" s="37">
        <v>8</v>
      </c>
      <c r="K135" s="37">
        <v>3</v>
      </c>
      <c r="L135" s="37">
        <f t="shared" si="51"/>
        <v>0</v>
      </c>
      <c r="M135" s="38">
        <v>8</v>
      </c>
      <c r="N135" s="38">
        <v>2</v>
      </c>
      <c r="O135" s="78">
        <f t="shared" si="52"/>
        <v>0</v>
      </c>
      <c r="P135" s="37">
        <v>5</v>
      </c>
      <c r="Q135" s="37">
        <v>1</v>
      </c>
      <c r="R135" s="44">
        <f t="shared" si="53"/>
        <v>3</v>
      </c>
    </row>
    <row r="136" spans="1:18" x14ac:dyDescent="0.2">
      <c r="A136" s="42" t="s">
        <v>401</v>
      </c>
      <c r="B136" s="50">
        <v>7</v>
      </c>
      <c r="C136" s="50">
        <v>4</v>
      </c>
      <c r="D136" s="37">
        <v>10</v>
      </c>
      <c r="E136" s="37">
        <v>2</v>
      </c>
      <c r="F136" s="37">
        <f t="shared" si="49"/>
        <v>0</v>
      </c>
      <c r="G136" s="38">
        <v>5</v>
      </c>
      <c r="H136" s="38">
        <v>3</v>
      </c>
      <c r="I136" s="78">
        <f t="shared" si="50"/>
        <v>1</v>
      </c>
      <c r="J136" s="37">
        <v>5</v>
      </c>
      <c r="K136" s="37">
        <v>3</v>
      </c>
      <c r="L136" s="37">
        <f t="shared" si="51"/>
        <v>2</v>
      </c>
      <c r="M136" s="38">
        <v>6</v>
      </c>
      <c r="N136" s="38">
        <v>1</v>
      </c>
      <c r="O136" s="78">
        <f t="shared" si="52"/>
        <v>1</v>
      </c>
      <c r="P136" s="37">
        <v>6</v>
      </c>
      <c r="Q136" s="37">
        <v>2</v>
      </c>
      <c r="R136" s="44">
        <f t="shared" si="53"/>
        <v>2</v>
      </c>
    </row>
    <row r="137" spans="1:18" x14ac:dyDescent="0.2">
      <c r="A137" s="42" t="s">
        <v>402</v>
      </c>
      <c r="B137" s="50">
        <v>11</v>
      </c>
      <c r="C137" s="50">
        <v>3</v>
      </c>
      <c r="D137" s="37">
        <v>3</v>
      </c>
      <c r="E137" s="37">
        <v>1</v>
      </c>
      <c r="F137" s="37">
        <f t="shared" si="49"/>
        <v>3</v>
      </c>
      <c r="G137" s="38">
        <v>3</v>
      </c>
      <c r="H137" s="38">
        <v>2</v>
      </c>
      <c r="I137" s="78">
        <f t="shared" si="50"/>
        <v>2</v>
      </c>
      <c r="J137" s="37">
        <v>4</v>
      </c>
      <c r="K137" s="37">
        <v>2</v>
      </c>
      <c r="L137" s="37">
        <f t="shared" si="51"/>
        <v>2</v>
      </c>
      <c r="M137" s="38">
        <v>4</v>
      </c>
      <c r="N137" s="38">
        <v>2</v>
      </c>
      <c r="O137" s="78">
        <f t="shared" si="52"/>
        <v>2</v>
      </c>
      <c r="P137" s="37">
        <v>3</v>
      </c>
      <c r="Q137" s="37">
        <v>1</v>
      </c>
      <c r="R137" s="44">
        <f t="shared" si="53"/>
        <v>3</v>
      </c>
    </row>
    <row r="138" spans="1:18" x14ac:dyDescent="0.2">
      <c r="A138" s="42" t="s">
        <v>403</v>
      </c>
      <c r="B138" s="50">
        <v>3</v>
      </c>
      <c r="C138" s="50">
        <v>4</v>
      </c>
      <c r="D138" s="37">
        <v>8</v>
      </c>
      <c r="E138" s="37">
        <v>2</v>
      </c>
      <c r="F138" s="37">
        <f t="shared" si="49"/>
        <v>0</v>
      </c>
      <c r="G138" s="38">
        <v>4</v>
      </c>
      <c r="H138" s="38">
        <v>1</v>
      </c>
      <c r="I138" s="78">
        <f t="shared" si="50"/>
        <v>3</v>
      </c>
      <c r="J138" s="37">
        <v>6</v>
      </c>
      <c r="K138" s="37">
        <v>2</v>
      </c>
      <c r="L138" s="37">
        <f t="shared" si="51"/>
        <v>2</v>
      </c>
      <c r="M138" s="38">
        <v>5</v>
      </c>
      <c r="N138" s="38">
        <v>2</v>
      </c>
      <c r="O138" s="78">
        <f t="shared" si="52"/>
        <v>2</v>
      </c>
      <c r="P138" s="37">
        <v>5</v>
      </c>
      <c r="Q138" s="37">
        <v>2</v>
      </c>
      <c r="R138" s="44">
        <f t="shared" si="53"/>
        <v>3</v>
      </c>
    </row>
    <row r="139" spans="1:18" x14ac:dyDescent="0.2">
      <c r="A139" s="42" t="s">
        <v>404</v>
      </c>
      <c r="B139" s="50">
        <v>9</v>
      </c>
      <c r="C139" s="50">
        <v>4</v>
      </c>
      <c r="D139" s="37">
        <v>6</v>
      </c>
      <c r="E139" s="37">
        <v>2</v>
      </c>
      <c r="F139" s="37">
        <f t="shared" si="49"/>
        <v>1</v>
      </c>
      <c r="G139" s="38">
        <v>6</v>
      </c>
      <c r="H139" s="38">
        <v>3</v>
      </c>
      <c r="I139" s="78">
        <f t="shared" si="50"/>
        <v>0</v>
      </c>
      <c r="J139" s="37">
        <v>6</v>
      </c>
      <c r="K139" s="37">
        <v>2</v>
      </c>
      <c r="L139" s="37">
        <f t="shared" si="51"/>
        <v>1</v>
      </c>
      <c r="M139" s="38">
        <v>10</v>
      </c>
      <c r="N139" s="38">
        <v>2</v>
      </c>
      <c r="O139" s="78">
        <f t="shared" si="52"/>
        <v>0</v>
      </c>
      <c r="P139" s="37">
        <v>6</v>
      </c>
      <c r="Q139" s="37">
        <v>2</v>
      </c>
      <c r="R139" s="44">
        <f t="shared" si="53"/>
        <v>1</v>
      </c>
    </row>
    <row r="140" spans="1:18" x14ac:dyDescent="0.2">
      <c r="A140" s="42" t="s">
        <v>405</v>
      </c>
      <c r="B140" s="50">
        <v>5</v>
      </c>
      <c r="C140" s="50">
        <v>3</v>
      </c>
      <c r="D140" s="37">
        <v>4</v>
      </c>
      <c r="E140" s="37">
        <v>2</v>
      </c>
      <c r="F140" s="37">
        <f t="shared" si="49"/>
        <v>2</v>
      </c>
      <c r="G140" s="38">
        <v>4</v>
      </c>
      <c r="H140" s="38">
        <v>2</v>
      </c>
      <c r="I140" s="78">
        <f t="shared" si="50"/>
        <v>2</v>
      </c>
      <c r="J140" s="37">
        <v>5</v>
      </c>
      <c r="K140" s="37">
        <v>2</v>
      </c>
      <c r="L140" s="37">
        <f t="shared" si="51"/>
        <v>1</v>
      </c>
      <c r="M140" s="38">
        <v>5</v>
      </c>
      <c r="N140" s="38">
        <v>3</v>
      </c>
      <c r="O140" s="78">
        <f t="shared" si="52"/>
        <v>1</v>
      </c>
      <c r="P140" s="37">
        <v>4</v>
      </c>
      <c r="Q140" s="37">
        <v>2</v>
      </c>
      <c r="R140" s="44">
        <f t="shared" si="53"/>
        <v>3</v>
      </c>
    </row>
    <row r="141" spans="1:18" x14ac:dyDescent="0.2">
      <c r="A141" s="42" t="s">
        <v>406</v>
      </c>
      <c r="B141" s="50">
        <v>15</v>
      </c>
      <c r="C141" s="50">
        <v>4</v>
      </c>
      <c r="D141" s="37">
        <v>10</v>
      </c>
      <c r="E141" s="37">
        <v>2</v>
      </c>
      <c r="F141" s="37">
        <f t="shared" si="49"/>
        <v>0</v>
      </c>
      <c r="G141" s="38">
        <v>5</v>
      </c>
      <c r="H141" s="38">
        <v>2</v>
      </c>
      <c r="I141" s="78">
        <f t="shared" si="50"/>
        <v>1</v>
      </c>
      <c r="J141" s="37">
        <v>6</v>
      </c>
      <c r="K141" s="37">
        <v>2</v>
      </c>
      <c r="L141" s="37">
        <f t="shared" si="51"/>
        <v>1</v>
      </c>
      <c r="M141" s="38">
        <v>5</v>
      </c>
      <c r="N141" s="38">
        <v>2</v>
      </c>
      <c r="O141" s="78">
        <f t="shared" si="52"/>
        <v>2</v>
      </c>
      <c r="P141" s="37">
        <v>8</v>
      </c>
      <c r="Q141" s="37">
        <v>2</v>
      </c>
      <c r="R141" s="44">
        <f t="shared" si="53"/>
        <v>0</v>
      </c>
    </row>
    <row r="142" spans="1:18" ht="13.5" thickBot="1" x14ac:dyDescent="0.25">
      <c r="A142" s="45" t="s">
        <v>407</v>
      </c>
      <c r="B142" s="51">
        <v>17</v>
      </c>
      <c r="C142" s="51">
        <v>4</v>
      </c>
      <c r="D142" s="37">
        <v>6</v>
      </c>
      <c r="E142" s="46">
        <v>3</v>
      </c>
      <c r="F142" s="37">
        <f t="shared" si="49"/>
        <v>0</v>
      </c>
      <c r="G142" s="38">
        <v>5</v>
      </c>
      <c r="H142" s="47">
        <v>2</v>
      </c>
      <c r="I142" s="84">
        <f t="shared" si="50"/>
        <v>1</v>
      </c>
      <c r="J142" s="37">
        <v>6</v>
      </c>
      <c r="K142" s="46">
        <v>3</v>
      </c>
      <c r="L142" s="37">
        <f t="shared" si="51"/>
        <v>1</v>
      </c>
      <c r="M142" s="38">
        <v>5</v>
      </c>
      <c r="N142" s="47">
        <v>2</v>
      </c>
      <c r="O142" s="84">
        <f t="shared" si="52"/>
        <v>2</v>
      </c>
      <c r="P142" s="37">
        <v>6</v>
      </c>
      <c r="Q142" s="46">
        <v>2</v>
      </c>
      <c r="R142" s="44">
        <f t="shared" si="53"/>
        <v>1</v>
      </c>
    </row>
    <row r="143" spans="1:18" ht="13.5" thickBot="1" x14ac:dyDescent="0.25">
      <c r="A143" s="66" t="s">
        <v>413</v>
      </c>
      <c r="B143" s="63"/>
      <c r="C143" s="63">
        <f>SUM(C134:C142)</f>
        <v>35</v>
      </c>
      <c r="D143" s="63">
        <f>SUM(D134:D142)</f>
        <v>63</v>
      </c>
      <c r="E143" s="63">
        <f>SUM(E134:E142)</f>
        <v>18</v>
      </c>
      <c r="F143" s="63">
        <f>SUM(F134:F142)</f>
        <v>8</v>
      </c>
      <c r="G143" s="64">
        <f t="shared" ref="G143:L143" si="54">SUM(G134:G142)</f>
        <v>43</v>
      </c>
      <c r="H143" s="64">
        <f t="shared" si="54"/>
        <v>20</v>
      </c>
      <c r="I143" s="64">
        <f t="shared" si="54"/>
        <v>13</v>
      </c>
      <c r="J143" s="63">
        <f t="shared" si="54"/>
        <v>53</v>
      </c>
      <c r="K143" s="63">
        <f t="shared" si="54"/>
        <v>20</v>
      </c>
      <c r="L143" s="63">
        <f t="shared" si="54"/>
        <v>11</v>
      </c>
      <c r="M143" s="64">
        <f t="shared" ref="M143:R143" si="55">SUM(M134:M142)</f>
        <v>55</v>
      </c>
      <c r="N143" s="64">
        <f t="shared" si="55"/>
        <v>18</v>
      </c>
      <c r="O143" s="64">
        <f t="shared" si="55"/>
        <v>11</v>
      </c>
      <c r="P143" s="63">
        <f t="shared" si="55"/>
        <v>49</v>
      </c>
      <c r="Q143" s="63">
        <f t="shared" si="55"/>
        <v>16</v>
      </c>
      <c r="R143" s="65">
        <f t="shared" si="55"/>
        <v>18</v>
      </c>
    </row>
    <row r="144" spans="1:18" ht="13.5" thickBot="1" x14ac:dyDescent="0.25">
      <c r="A144" s="70" t="s">
        <v>414</v>
      </c>
      <c r="B144" s="71"/>
      <c r="C144" s="71">
        <f>C143+C133</f>
        <v>69</v>
      </c>
      <c r="D144" s="71">
        <f>D143+D133</f>
        <v>114</v>
      </c>
      <c r="E144" s="71">
        <f>E143+E133</f>
        <v>37</v>
      </c>
      <c r="F144" s="71">
        <f>F143+F133</f>
        <v>18</v>
      </c>
      <c r="G144" s="72">
        <f t="shared" ref="G144:R144" si="56">G143+G133</f>
        <v>81</v>
      </c>
      <c r="H144" s="72">
        <f t="shared" si="56"/>
        <v>36</v>
      </c>
      <c r="I144" s="72">
        <f t="shared" si="56"/>
        <v>29</v>
      </c>
      <c r="J144" s="71">
        <f t="shared" si="56"/>
        <v>102</v>
      </c>
      <c r="K144" s="71">
        <f t="shared" si="56"/>
        <v>37</v>
      </c>
      <c r="L144" s="71">
        <f t="shared" si="56"/>
        <v>27</v>
      </c>
      <c r="M144" s="72">
        <f t="shared" si="56"/>
        <v>102</v>
      </c>
      <c r="N144" s="72">
        <f t="shared" si="56"/>
        <v>29</v>
      </c>
      <c r="O144" s="72">
        <f t="shared" si="56"/>
        <v>26</v>
      </c>
      <c r="P144" s="71">
        <f t="shared" si="56"/>
        <v>103</v>
      </c>
      <c r="Q144" s="71">
        <f t="shared" si="56"/>
        <v>32</v>
      </c>
      <c r="R144" s="73">
        <f t="shared" si="56"/>
        <v>30</v>
      </c>
    </row>
    <row r="146" spans="1:18" ht="13.5" thickBot="1" x14ac:dyDescent="0.25"/>
    <row r="147" spans="1:18" ht="13.5" thickBot="1" x14ac:dyDescent="0.25">
      <c r="A147" s="192" t="s">
        <v>792</v>
      </c>
      <c r="B147" s="190"/>
      <c r="C147" s="190"/>
      <c r="D147" s="190"/>
      <c r="E147" s="190"/>
      <c r="F147" s="190"/>
      <c r="G147" s="190"/>
      <c r="H147" s="190"/>
      <c r="I147" s="190"/>
      <c r="J147" s="190"/>
      <c r="K147" s="190"/>
      <c r="L147" s="190"/>
      <c r="M147" s="190"/>
      <c r="N147" s="190"/>
      <c r="O147" s="190"/>
      <c r="P147" s="190"/>
      <c r="Q147" s="190"/>
      <c r="R147" s="193"/>
    </row>
    <row r="148" spans="1:18" x14ac:dyDescent="0.2">
      <c r="A148" s="40"/>
      <c r="B148" s="41"/>
      <c r="C148" s="41"/>
      <c r="D148" s="474" t="s">
        <v>475</v>
      </c>
      <c r="E148" s="475"/>
      <c r="F148" s="476"/>
      <c r="G148" s="477" t="s">
        <v>469</v>
      </c>
      <c r="H148" s="478"/>
      <c r="I148" s="479"/>
      <c r="J148" s="474" t="s">
        <v>352</v>
      </c>
      <c r="K148" s="475"/>
      <c r="L148" s="476"/>
      <c r="M148" s="477" t="s">
        <v>340</v>
      </c>
      <c r="N148" s="478"/>
      <c r="O148" s="479"/>
      <c r="P148" s="474" t="s">
        <v>472</v>
      </c>
      <c r="Q148" s="475"/>
      <c r="R148" s="502"/>
    </row>
    <row r="149" spans="1:18" x14ac:dyDescent="0.2">
      <c r="A149" s="57"/>
      <c r="B149" s="69"/>
      <c r="C149" s="69" t="s">
        <v>538</v>
      </c>
      <c r="D149" s="480">
        <v>15</v>
      </c>
      <c r="E149" s="481"/>
      <c r="F149" s="482"/>
      <c r="G149" s="483">
        <v>5</v>
      </c>
      <c r="H149" s="484"/>
      <c r="I149" s="485"/>
      <c r="J149" s="480">
        <v>22</v>
      </c>
      <c r="K149" s="481"/>
      <c r="L149" s="482"/>
      <c r="M149" s="483">
        <v>19</v>
      </c>
      <c r="N149" s="484"/>
      <c r="O149" s="485"/>
      <c r="P149" s="480">
        <v>25</v>
      </c>
      <c r="Q149" s="481"/>
      <c r="R149" s="537"/>
    </row>
    <row r="150" spans="1:18" x14ac:dyDescent="0.2">
      <c r="A150" s="42"/>
      <c r="B150" s="34" t="s">
        <v>355</v>
      </c>
      <c r="C150" s="34" t="s">
        <v>408</v>
      </c>
      <c r="D150" s="35" t="s">
        <v>409</v>
      </c>
      <c r="E150" s="35" t="s">
        <v>410</v>
      </c>
      <c r="F150" s="35" t="s">
        <v>363</v>
      </c>
      <c r="G150" s="36" t="s">
        <v>409</v>
      </c>
      <c r="H150" s="36" t="s">
        <v>410</v>
      </c>
      <c r="I150" s="36" t="s">
        <v>363</v>
      </c>
      <c r="J150" s="35" t="s">
        <v>409</v>
      </c>
      <c r="K150" s="35" t="s">
        <v>410</v>
      </c>
      <c r="L150" s="35" t="s">
        <v>363</v>
      </c>
      <c r="M150" s="36" t="s">
        <v>409</v>
      </c>
      <c r="N150" s="36" t="s">
        <v>410</v>
      </c>
      <c r="O150" s="36" t="s">
        <v>363</v>
      </c>
      <c r="P150" s="35" t="s">
        <v>409</v>
      </c>
      <c r="Q150" s="35" t="s">
        <v>410</v>
      </c>
      <c r="R150" s="43" t="s">
        <v>363</v>
      </c>
    </row>
    <row r="151" spans="1:18" x14ac:dyDescent="0.2">
      <c r="A151" s="42" t="s">
        <v>390</v>
      </c>
      <c r="B151" s="50">
        <v>8</v>
      </c>
      <c r="C151" s="50">
        <v>4</v>
      </c>
      <c r="D151" s="37">
        <v>8</v>
      </c>
      <c r="E151" s="37">
        <v>2</v>
      </c>
      <c r="F151" s="37">
        <f t="shared" ref="F151:F159" si="57">IF(($C151+INT(D$149/18)+IF(((D$149-INT(D$149/18)*18)-$B151)&gt;=0,1,0)-D151+2)&lt;0, 0, $C151+INT(D$149/18)+IF(((D$149-INT(D$149/18)*18)-$B151)&gt;=0,1,0)-D151+2)</f>
        <v>0</v>
      </c>
      <c r="G151" s="38">
        <v>5</v>
      </c>
      <c r="H151" s="38">
        <v>2</v>
      </c>
      <c r="I151" s="78">
        <f t="shared" ref="I151:I159" si="58">IF(($C151+INT(G$149/18)+IF(((G$149-INT(G$149/18)*18)-$B151)&gt;=0,1,0)-G151+2)&lt;0, 0, $C151+INT(G$149/18)+IF(((G$149-INT(G$149/18)*18)-$B151)&gt;=0,1,0)-G151+2)</f>
        <v>1</v>
      </c>
      <c r="J151" s="37">
        <v>6</v>
      </c>
      <c r="K151" s="37">
        <v>1</v>
      </c>
      <c r="L151" s="37">
        <f t="shared" ref="L151:L159" si="59">IF(($C151+INT(J$149/18)+IF(((J$149-INT(J$149/18)*18)-$B151)&gt;=0,1,0)-J151+2)&lt;0, 0, $C151+INT(J$149/18)+IF(((J$149-INT(J$149/18)*18)-$B151)&gt;=0,1,0)-J151+2)</f>
        <v>1</v>
      </c>
      <c r="M151" s="38">
        <v>5</v>
      </c>
      <c r="N151" s="38">
        <v>2</v>
      </c>
      <c r="O151" s="78">
        <f t="shared" ref="O151:O159" si="60">IF(($C151+INT(M$149/18)+IF(((M$149-INT(M$149/18)*18)-$B151)&gt;=0,1,0)-M151+2)&lt;0, 0, $C151+INT(M$149/18)+IF(((M$149-INT(M$149/18)*18)-$B151)&gt;=0,1,0)-M151+2)</f>
        <v>2</v>
      </c>
      <c r="P151" s="37">
        <v>6</v>
      </c>
      <c r="Q151" s="37">
        <v>2</v>
      </c>
      <c r="R151" s="44">
        <f t="shared" ref="R151:R159" si="61">IF(($C151+INT(P$149/18)+IF(((P$149-INT(P$149/18)*18)-$B151)&gt;=0,1,0)-P151+2)&lt;0, 0, $C151+INT(P$149/18)+IF(((P$149-INT(P$149/18)*18)-$B151)&gt;=0,1,0)-P151+2)</f>
        <v>1</v>
      </c>
    </row>
    <row r="152" spans="1:18" x14ac:dyDescent="0.2">
      <c r="A152" s="42" t="s">
        <v>391</v>
      </c>
      <c r="B152" s="50">
        <v>18</v>
      </c>
      <c r="C152" s="50">
        <v>3</v>
      </c>
      <c r="D152" s="37">
        <v>4</v>
      </c>
      <c r="E152" s="37">
        <v>1</v>
      </c>
      <c r="F152" s="37">
        <f t="shared" si="57"/>
        <v>1</v>
      </c>
      <c r="G152" s="38">
        <v>5</v>
      </c>
      <c r="H152" s="38">
        <v>2</v>
      </c>
      <c r="I152" s="78">
        <f t="shared" si="58"/>
        <v>0</v>
      </c>
      <c r="J152" s="37">
        <v>6</v>
      </c>
      <c r="K152" s="37">
        <v>2</v>
      </c>
      <c r="L152" s="37">
        <f t="shared" si="59"/>
        <v>0</v>
      </c>
      <c r="M152" s="38">
        <v>4</v>
      </c>
      <c r="N152" s="38">
        <v>2</v>
      </c>
      <c r="O152" s="78">
        <f t="shared" si="60"/>
        <v>2</v>
      </c>
      <c r="P152" s="37">
        <v>6</v>
      </c>
      <c r="Q152" s="37">
        <v>2</v>
      </c>
      <c r="R152" s="44">
        <f t="shared" si="61"/>
        <v>0</v>
      </c>
    </row>
    <row r="153" spans="1:18" x14ac:dyDescent="0.2">
      <c r="A153" s="42" t="s">
        <v>392</v>
      </c>
      <c r="B153" s="50">
        <v>14</v>
      </c>
      <c r="C153" s="50">
        <v>4</v>
      </c>
      <c r="D153" s="37">
        <v>6</v>
      </c>
      <c r="E153" s="37">
        <v>2</v>
      </c>
      <c r="F153" s="37">
        <f t="shared" si="57"/>
        <v>1</v>
      </c>
      <c r="G153" s="38">
        <v>4</v>
      </c>
      <c r="H153" s="38">
        <v>2</v>
      </c>
      <c r="I153" s="78">
        <f t="shared" si="58"/>
        <v>2</v>
      </c>
      <c r="J153" s="37">
        <v>6</v>
      </c>
      <c r="K153" s="37">
        <v>2</v>
      </c>
      <c r="L153" s="37">
        <f t="shared" si="59"/>
        <v>1</v>
      </c>
      <c r="M153" s="38">
        <v>6</v>
      </c>
      <c r="N153" s="38">
        <v>2</v>
      </c>
      <c r="O153" s="78">
        <f t="shared" si="60"/>
        <v>1</v>
      </c>
      <c r="P153" s="37">
        <v>8</v>
      </c>
      <c r="Q153" s="37">
        <v>2</v>
      </c>
      <c r="R153" s="44">
        <f t="shared" si="61"/>
        <v>0</v>
      </c>
    </row>
    <row r="154" spans="1:18" x14ac:dyDescent="0.2">
      <c r="A154" s="42" t="s">
        <v>393</v>
      </c>
      <c r="B154" s="50">
        <v>12</v>
      </c>
      <c r="C154" s="50">
        <v>3</v>
      </c>
      <c r="D154" s="37">
        <v>4</v>
      </c>
      <c r="E154" s="37">
        <v>2</v>
      </c>
      <c r="F154" s="37">
        <f t="shared" si="57"/>
        <v>2</v>
      </c>
      <c r="G154" s="38">
        <v>5</v>
      </c>
      <c r="H154" s="38">
        <v>3</v>
      </c>
      <c r="I154" s="78">
        <f t="shared" si="58"/>
        <v>0</v>
      </c>
      <c r="J154" s="37">
        <v>6</v>
      </c>
      <c r="K154" s="37">
        <v>3</v>
      </c>
      <c r="L154" s="37">
        <f t="shared" si="59"/>
        <v>0</v>
      </c>
      <c r="M154" s="38">
        <v>4</v>
      </c>
      <c r="N154" s="38">
        <v>2</v>
      </c>
      <c r="O154" s="78">
        <f t="shared" si="60"/>
        <v>2</v>
      </c>
      <c r="P154" s="37">
        <v>5</v>
      </c>
      <c r="Q154" s="37">
        <v>2</v>
      </c>
      <c r="R154" s="44">
        <f t="shared" si="61"/>
        <v>1</v>
      </c>
    </row>
    <row r="155" spans="1:18" x14ac:dyDescent="0.2">
      <c r="A155" s="42" t="s">
        <v>394</v>
      </c>
      <c r="B155" s="50">
        <v>4</v>
      </c>
      <c r="C155" s="50">
        <v>5</v>
      </c>
      <c r="D155" s="37">
        <v>5</v>
      </c>
      <c r="E155" s="37">
        <v>2</v>
      </c>
      <c r="F155" s="37">
        <f t="shared" si="57"/>
        <v>3</v>
      </c>
      <c r="G155" s="38">
        <v>7</v>
      </c>
      <c r="H155" s="38">
        <v>1</v>
      </c>
      <c r="I155" s="78">
        <f t="shared" si="58"/>
        <v>1</v>
      </c>
      <c r="J155" s="37">
        <v>9</v>
      </c>
      <c r="K155" s="37">
        <v>2</v>
      </c>
      <c r="L155" s="37">
        <f t="shared" si="59"/>
        <v>0</v>
      </c>
      <c r="M155" s="38">
        <v>7</v>
      </c>
      <c r="N155" s="38">
        <v>3</v>
      </c>
      <c r="O155" s="78">
        <f t="shared" si="60"/>
        <v>1</v>
      </c>
      <c r="P155" s="37">
        <v>7</v>
      </c>
      <c r="Q155" s="37">
        <v>2</v>
      </c>
      <c r="R155" s="44">
        <f t="shared" si="61"/>
        <v>2</v>
      </c>
    </row>
    <row r="156" spans="1:18" x14ac:dyDescent="0.2">
      <c r="A156" s="42" t="s">
        <v>395</v>
      </c>
      <c r="B156" s="50">
        <v>16</v>
      </c>
      <c r="C156" s="50">
        <v>4</v>
      </c>
      <c r="D156" s="37">
        <v>6</v>
      </c>
      <c r="E156" s="37">
        <v>3</v>
      </c>
      <c r="F156" s="37">
        <f t="shared" si="57"/>
        <v>0</v>
      </c>
      <c r="G156" s="38">
        <v>4</v>
      </c>
      <c r="H156" s="38">
        <v>2</v>
      </c>
      <c r="I156" s="78">
        <f t="shared" si="58"/>
        <v>2</v>
      </c>
      <c r="J156" s="37">
        <v>5</v>
      </c>
      <c r="K156" s="37">
        <v>2</v>
      </c>
      <c r="L156" s="37">
        <f t="shared" si="59"/>
        <v>2</v>
      </c>
      <c r="M156" s="38">
        <v>5</v>
      </c>
      <c r="N156" s="38">
        <v>2</v>
      </c>
      <c r="O156" s="78">
        <f t="shared" si="60"/>
        <v>2</v>
      </c>
      <c r="P156" s="37">
        <v>5</v>
      </c>
      <c r="Q156" s="37">
        <v>1</v>
      </c>
      <c r="R156" s="44">
        <f t="shared" si="61"/>
        <v>2</v>
      </c>
    </row>
    <row r="157" spans="1:18" x14ac:dyDescent="0.2">
      <c r="A157" s="42" t="s">
        <v>396</v>
      </c>
      <c r="B157" s="50">
        <v>2</v>
      </c>
      <c r="C157" s="50">
        <v>4</v>
      </c>
      <c r="D157" s="37">
        <v>6</v>
      </c>
      <c r="E157" s="37">
        <v>0</v>
      </c>
      <c r="F157" s="37">
        <f t="shared" si="57"/>
        <v>1</v>
      </c>
      <c r="G157" s="38">
        <v>6</v>
      </c>
      <c r="H157" s="38">
        <v>2</v>
      </c>
      <c r="I157" s="78">
        <f t="shared" si="58"/>
        <v>1</v>
      </c>
      <c r="J157" s="37">
        <v>8</v>
      </c>
      <c r="K157" s="37">
        <v>2</v>
      </c>
      <c r="L157" s="37">
        <f t="shared" si="59"/>
        <v>0</v>
      </c>
      <c r="M157" s="38">
        <v>7</v>
      </c>
      <c r="N157" s="38">
        <v>1</v>
      </c>
      <c r="O157" s="78">
        <f t="shared" si="60"/>
        <v>0</v>
      </c>
      <c r="P157" s="37">
        <v>7</v>
      </c>
      <c r="Q157" s="37">
        <v>2</v>
      </c>
      <c r="R157" s="44">
        <f t="shared" si="61"/>
        <v>1</v>
      </c>
    </row>
    <row r="158" spans="1:18" x14ac:dyDescent="0.2">
      <c r="A158" s="42" t="s">
        <v>397</v>
      </c>
      <c r="B158" s="50">
        <v>6</v>
      </c>
      <c r="C158" s="50">
        <v>3</v>
      </c>
      <c r="D158" s="37">
        <v>4</v>
      </c>
      <c r="E158" s="37">
        <v>2</v>
      </c>
      <c r="F158" s="37">
        <f t="shared" si="57"/>
        <v>2</v>
      </c>
      <c r="G158" s="38">
        <v>3</v>
      </c>
      <c r="H158" s="38">
        <v>2</v>
      </c>
      <c r="I158" s="78">
        <f t="shared" si="58"/>
        <v>2</v>
      </c>
      <c r="J158" s="37">
        <v>4</v>
      </c>
      <c r="K158" s="37">
        <v>2</v>
      </c>
      <c r="L158" s="37">
        <f t="shared" si="59"/>
        <v>2</v>
      </c>
      <c r="M158" s="38">
        <v>3</v>
      </c>
      <c r="N158" s="38">
        <v>1</v>
      </c>
      <c r="O158" s="78">
        <f t="shared" si="60"/>
        <v>3</v>
      </c>
      <c r="P158" s="37">
        <v>4</v>
      </c>
      <c r="Q158" s="37">
        <v>2</v>
      </c>
      <c r="R158" s="44">
        <f t="shared" si="61"/>
        <v>3</v>
      </c>
    </row>
    <row r="159" spans="1:18" ht="13.5" thickBot="1" x14ac:dyDescent="0.25">
      <c r="A159" s="52" t="s">
        <v>398</v>
      </c>
      <c r="B159" s="53">
        <v>10</v>
      </c>
      <c r="C159" s="53">
        <v>4</v>
      </c>
      <c r="D159" s="37">
        <v>4</v>
      </c>
      <c r="E159" s="54">
        <v>2</v>
      </c>
      <c r="F159" s="37">
        <f t="shared" si="57"/>
        <v>3</v>
      </c>
      <c r="G159" s="38">
        <v>7</v>
      </c>
      <c r="H159" s="55">
        <v>2</v>
      </c>
      <c r="I159" s="77">
        <f t="shared" si="58"/>
        <v>0</v>
      </c>
      <c r="J159" s="37">
        <v>10</v>
      </c>
      <c r="K159" s="54">
        <v>2</v>
      </c>
      <c r="L159" s="37">
        <f t="shared" si="59"/>
        <v>0</v>
      </c>
      <c r="M159" s="38">
        <v>10</v>
      </c>
      <c r="N159" s="55">
        <v>2</v>
      </c>
      <c r="O159" s="77">
        <f t="shared" si="60"/>
        <v>0</v>
      </c>
      <c r="P159" s="37">
        <v>7</v>
      </c>
      <c r="Q159" s="54">
        <v>3</v>
      </c>
      <c r="R159" s="44">
        <f t="shared" si="61"/>
        <v>0</v>
      </c>
    </row>
    <row r="160" spans="1:18" ht="13.5" thickBot="1" x14ac:dyDescent="0.25">
      <c r="A160" s="61" t="s">
        <v>412</v>
      </c>
      <c r="B160" s="62"/>
      <c r="C160" s="74">
        <f>SUM(C151:C159)</f>
        <v>34</v>
      </c>
      <c r="D160" s="63">
        <f>SUM(D151:D159)</f>
        <v>47</v>
      </c>
      <c r="E160" s="63">
        <f>SUM(E151:E159)</f>
        <v>16</v>
      </c>
      <c r="F160" s="88">
        <f>SUM(F151:F159)</f>
        <v>13</v>
      </c>
      <c r="G160" s="64">
        <f t="shared" ref="G160:R160" si="62">SUM(G151:G159)</f>
        <v>46</v>
      </c>
      <c r="H160" s="64">
        <f t="shared" si="62"/>
        <v>18</v>
      </c>
      <c r="I160" s="89">
        <f t="shared" si="62"/>
        <v>9</v>
      </c>
      <c r="J160" s="63">
        <f t="shared" si="62"/>
        <v>60</v>
      </c>
      <c r="K160" s="63">
        <f t="shared" si="62"/>
        <v>18</v>
      </c>
      <c r="L160" s="88">
        <f t="shared" si="62"/>
        <v>6</v>
      </c>
      <c r="M160" s="64">
        <f t="shared" si="62"/>
        <v>51</v>
      </c>
      <c r="N160" s="64">
        <f t="shared" si="62"/>
        <v>17</v>
      </c>
      <c r="O160" s="89">
        <f t="shared" si="62"/>
        <v>13</v>
      </c>
      <c r="P160" s="63">
        <f t="shared" si="62"/>
        <v>55</v>
      </c>
      <c r="Q160" s="63">
        <f t="shared" si="62"/>
        <v>18</v>
      </c>
      <c r="R160" s="194">
        <f t="shared" si="62"/>
        <v>10</v>
      </c>
    </row>
    <row r="161" spans="1:18" x14ac:dyDescent="0.2">
      <c r="A161" s="57" t="s">
        <v>399</v>
      </c>
      <c r="B161" s="58">
        <v>13</v>
      </c>
      <c r="C161" s="58">
        <v>5</v>
      </c>
      <c r="D161" s="37">
        <v>6</v>
      </c>
      <c r="E161" s="39">
        <v>3</v>
      </c>
      <c r="F161" s="37">
        <f t="shared" ref="F161:F169" si="63">IF(($C161+INT(D$149/18)+IF(((D$149-INT(D$149/18)*18)-$B161)&gt;=0,1,0)-D161+2)&lt;0, 0, $C161+INT(D$149/18)+IF(((D$149-INT(D$149/18)*18)-$B161)&gt;=0,1,0)-D161+2)</f>
        <v>2</v>
      </c>
      <c r="G161" s="38">
        <v>6</v>
      </c>
      <c r="H161" s="59">
        <v>2</v>
      </c>
      <c r="I161" s="82">
        <f t="shared" ref="I161:I169" si="64">IF(($C161+INT(G$149/18)+IF(((G$149-INT(G$149/18)*18)-$B161)&gt;=0,1,0)-G161+2)&lt;0, 0, $C161+INT(G$149/18)+IF(((G$149-INT(G$149/18)*18)-$B161)&gt;=0,1,0)-G161+2)</f>
        <v>1</v>
      </c>
      <c r="J161" s="37">
        <v>6</v>
      </c>
      <c r="K161" s="39">
        <v>1</v>
      </c>
      <c r="L161" s="37">
        <f t="shared" ref="L161:L169" si="65">IF(($C161+INT(J$149/18)+IF(((J$149-INT(J$149/18)*18)-$B161)&gt;=0,1,0)-J161+2)&lt;0, 0, $C161+INT(J$149/18)+IF(((J$149-INT(J$149/18)*18)-$B161)&gt;=0,1,0)-J161+2)</f>
        <v>2</v>
      </c>
      <c r="M161" s="38">
        <v>6</v>
      </c>
      <c r="N161" s="59">
        <v>2</v>
      </c>
      <c r="O161" s="82">
        <f t="shared" ref="O161:O169" si="66">IF(($C161+INT(M$149/18)+IF(((M$149-INT(M$149/18)*18)-$B161)&gt;=0,1,0)-M161+2)&lt;0, 0, $C161+INT(M$149/18)+IF(((M$149-INT(M$149/18)*18)-$B161)&gt;=0,1,0)-M161+2)</f>
        <v>2</v>
      </c>
      <c r="P161" s="37">
        <v>6</v>
      </c>
      <c r="Q161" s="39">
        <v>2</v>
      </c>
      <c r="R161" s="44">
        <f t="shared" ref="R161:R169" si="67">IF(($C161+INT(P$149/18)+IF(((P$149-INT(P$149/18)*18)-$B161)&gt;=0,1,0)-P161+2)&lt;0, 0, $C161+INT(P$149/18)+IF(((P$149-INT(P$149/18)*18)-$B161)&gt;=0,1,0)-P161+2)</f>
        <v>2</v>
      </c>
    </row>
    <row r="162" spans="1:18" x14ac:dyDescent="0.2">
      <c r="A162" s="42" t="s">
        <v>400</v>
      </c>
      <c r="B162" s="50">
        <v>1</v>
      </c>
      <c r="C162" s="50">
        <v>4</v>
      </c>
      <c r="D162" s="37">
        <v>5</v>
      </c>
      <c r="E162" s="37">
        <v>2</v>
      </c>
      <c r="F162" s="37">
        <f t="shared" si="63"/>
        <v>2</v>
      </c>
      <c r="G162" s="38">
        <v>5</v>
      </c>
      <c r="H162" s="38">
        <v>2</v>
      </c>
      <c r="I162" s="78">
        <f t="shared" si="64"/>
        <v>2</v>
      </c>
      <c r="J162" s="37">
        <v>6</v>
      </c>
      <c r="K162" s="37">
        <v>2</v>
      </c>
      <c r="L162" s="37">
        <f t="shared" si="65"/>
        <v>2</v>
      </c>
      <c r="M162" s="38">
        <v>8</v>
      </c>
      <c r="N162" s="38">
        <v>2</v>
      </c>
      <c r="O162" s="78">
        <f t="shared" si="66"/>
        <v>0</v>
      </c>
      <c r="P162" s="37">
        <v>8</v>
      </c>
      <c r="Q162" s="37">
        <v>1</v>
      </c>
      <c r="R162" s="44">
        <f t="shared" si="67"/>
        <v>0</v>
      </c>
    </row>
    <row r="163" spans="1:18" x14ac:dyDescent="0.2">
      <c r="A163" s="42" t="s">
        <v>401</v>
      </c>
      <c r="B163" s="50">
        <v>7</v>
      </c>
      <c r="C163" s="50">
        <v>4</v>
      </c>
      <c r="D163" s="37">
        <v>10</v>
      </c>
      <c r="E163" s="37">
        <v>2</v>
      </c>
      <c r="F163" s="37">
        <f t="shared" si="63"/>
        <v>0</v>
      </c>
      <c r="G163" s="38">
        <v>5</v>
      </c>
      <c r="H163" s="38">
        <v>2</v>
      </c>
      <c r="I163" s="78">
        <f t="shared" si="64"/>
        <v>1</v>
      </c>
      <c r="J163" s="37">
        <v>7</v>
      </c>
      <c r="K163" s="37">
        <v>1</v>
      </c>
      <c r="L163" s="37">
        <f t="shared" si="65"/>
        <v>0</v>
      </c>
      <c r="M163" s="38">
        <v>7</v>
      </c>
      <c r="N163" s="38">
        <v>2</v>
      </c>
      <c r="O163" s="78">
        <f t="shared" si="66"/>
        <v>0</v>
      </c>
      <c r="P163" s="37">
        <v>6</v>
      </c>
      <c r="Q163" s="37">
        <v>2</v>
      </c>
      <c r="R163" s="44">
        <f t="shared" si="67"/>
        <v>2</v>
      </c>
    </row>
    <row r="164" spans="1:18" x14ac:dyDescent="0.2">
      <c r="A164" s="42" t="s">
        <v>402</v>
      </c>
      <c r="B164" s="50">
        <v>11</v>
      </c>
      <c r="C164" s="50">
        <v>3</v>
      </c>
      <c r="D164" s="37">
        <v>3</v>
      </c>
      <c r="E164" s="37">
        <v>1</v>
      </c>
      <c r="F164" s="37">
        <f t="shared" si="63"/>
        <v>3</v>
      </c>
      <c r="G164" s="38">
        <v>3</v>
      </c>
      <c r="H164" s="38">
        <v>1</v>
      </c>
      <c r="I164" s="78">
        <f t="shared" si="64"/>
        <v>2</v>
      </c>
      <c r="J164" s="37">
        <v>3</v>
      </c>
      <c r="K164" s="37">
        <v>2</v>
      </c>
      <c r="L164" s="37">
        <f t="shared" si="65"/>
        <v>3</v>
      </c>
      <c r="M164" s="38">
        <v>6</v>
      </c>
      <c r="N164" s="38">
        <v>2</v>
      </c>
      <c r="O164" s="78">
        <f t="shared" si="66"/>
        <v>0</v>
      </c>
      <c r="P164" s="37">
        <v>10</v>
      </c>
      <c r="Q164" s="37">
        <v>2</v>
      </c>
      <c r="R164" s="44">
        <f t="shared" si="67"/>
        <v>0</v>
      </c>
    </row>
    <row r="165" spans="1:18" x14ac:dyDescent="0.2">
      <c r="A165" s="42" t="s">
        <v>403</v>
      </c>
      <c r="B165" s="50">
        <v>3</v>
      </c>
      <c r="C165" s="50">
        <v>4</v>
      </c>
      <c r="D165" s="37">
        <v>7</v>
      </c>
      <c r="E165" s="37">
        <v>2</v>
      </c>
      <c r="F165" s="37">
        <f t="shared" si="63"/>
        <v>0</v>
      </c>
      <c r="G165" s="38">
        <v>5</v>
      </c>
      <c r="H165" s="38">
        <v>1</v>
      </c>
      <c r="I165" s="78">
        <f t="shared" si="64"/>
        <v>2</v>
      </c>
      <c r="J165" s="37">
        <v>6</v>
      </c>
      <c r="K165" s="37">
        <v>1</v>
      </c>
      <c r="L165" s="37">
        <f t="shared" si="65"/>
        <v>2</v>
      </c>
      <c r="M165" s="38">
        <v>7</v>
      </c>
      <c r="N165" s="38">
        <v>2</v>
      </c>
      <c r="O165" s="78">
        <f t="shared" si="66"/>
        <v>0</v>
      </c>
      <c r="P165" s="37">
        <v>7</v>
      </c>
      <c r="Q165" s="37">
        <v>3</v>
      </c>
      <c r="R165" s="44">
        <f t="shared" si="67"/>
        <v>1</v>
      </c>
    </row>
    <row r="166" spans="1:18" x14ac:dyDescent="0.2">
      <c r="A166" s="42" t="s">
        <v>404</v>
      </c>
      <c r="B166" s="50">
        <v>9</v>
      </c>
      <c r="C166" s="50">
        <v>4</v>
      </c>
      <c r="D166" s="37">
        <v>5</v>
      </c>
      <c r="E166" s="37">
        <v>2</v>
      </c>
      <c r="F166" s="37">
        <f t="shared" si="63"/>
        <v>2</v>
      </c>
      <c r="G166" s="38">
        <v>5</v>
      </c>
      <c r="H166" s="38">
        <v>2</v>
      </c>
      <c r="I166" s="78">
        <f t="shared" si="64"/>
        <v>1</v>
      </c>
      <c r="J166" s="37">
        <v>10</v>
      </c>
      <c r="K166" s="37">
        <v>2</v>
      </c>
      <c r="L166" s="37">
        <f t="shared" si="65"/>
        <v>0</v>
      </c>
      <c r="M166" s="38">
        <v>6</v>
      </c>
      <c r="N166" s="38">
        <v>2</v>
      </c>
      <c r="O166" s="78">
        <f t="shared" si="66"/>
        <v>1</v>
      </c>
      <c r="P166" s="37">
        <v>5</v>
      </c>
      <c r="Q166" s="37">
        <v>1</v>
      </c>
      <c r="R166" s="44">
        <f t="shared" si="67"/>
        <v>2</v>
      </c>
    </row>
    <row r="167" spans="1:18" x14ac:dyDescent="0.2">
      <c r="A167" s="42" t="s">
        <v>405</v>
      </c>
      <c r="B167" s="50">
        <v>5</v>
      </c>
      <c r="C167" s="50">
        <v>3</v>
      </c>
      <c r="D167" s="37">
        <v>4</v>
      </c>
      <c r="E167" s="37">
        <v>2</v>
      </c>
      <c r="F167" s="37">
        <f t="shared" si="63"/>
        <v>2</v>
      </c>
      <c r="G167" s="38">
        <v>6</v>
      </c>
      <c r="H167" s="38">
        <v>3</v>
      </c>
      <c r="I167" s="78">
        <f t="shared" si="64"/>
        <v>0</v>
      </c>
      <c r="J167" s="37">
        <v>3</v>
      </c>
      <c r="K167" s="37">
        <v>1</v>
      </c>
      <c r="L167" s="37">
        <f t="shared" si="65"/>
        <v>3</v>
      </c>
      <c r="M167" s="38">
        <v>5</v>
      </c>
      <c r="N167" s="38">
        <v>3</v>
      </c>
      <c r="O167" s="78">
        <f t="shared" si="66"/>
        <v>1</v>
      </c>
      <c r="P167" s="37">
        <v>5</v>
      </c>
      <c r="Q167" s="37">
        <v>2</v>
      </c>
      <c r="R167" s="44">
        <f t="shared" si="67"/>
        <v>2</v>
      </c>
    </row>
    <row r="168" spans="1:18" x14ac:dyDescent="0.2">
      <c r="A168" s="42" t="s">
        <v>406</v>
      </c>
      <c r="B168" s="50">
        <v>15</v>
      </c>
      <c r="C168" s="50">
        <v>4</v>
      </c>
      <c r="D168" s="37">
        <v>6</v>
      </c>
      <c r="E168" s="37">
        <v>2</v>
      </c>
      <c r="F168" s="37">
        <f t="shared" si="63"/>
        <v>1</v>
      </c>
      <c r="G168" s="38">
        <v>5</v>
      </c>
      <c r="H168" s="38">
        <v>2</v>
      </c>
      <c r="I168" s="78">
        <f t="shared" si="64"/>
        <v>1</v>
      </c>
      <c r="J168" s="37">
        <v>6</v>
      </c>
      <c r="K168" s="37">
        <v>2</v>
      </c>
      <c r="L168" s="37">
        <f t="shared" si="65"/>
        <v>1</v>
      </c>
      <c r="M168" s="38">
        <v>4</v>
      </c>
      <c r="N168" s="38">
        <v>2</v>
      </c>
      <c r="O168" s="78">
        <f t="shared" si="66"/>
        <v>3</v>
      </c>
      <c r="P168" s="37">
        <v>6</v>
      </c>
      <c r="Q168" s="37">
        <v>2</v>
      </c>
      <c r="R168" s="44">
        <f t="shared" si="67"/>
        <v>1</v>
      </c>
    </row>
    <row r="169" spans="1:18" ht="13.5" thickBot="1" x14ac:dyDescent="0.25">
      <c r="A169" s="45" t="s">
        <v>407</v>
      </c>
      <c r="B169" s="51">
        <v>17</v>
      </c>
      <c r="C169" s="51">
        <v>4</v>
      </c>
      <c r="D169" s="37">
        <v>6</v>
      </c>
      <c r="E169" s="46">
        <v>2</v>
      </c>
      <c r="F169" s="37">
        <f t="shared" si="63"/>
        <v>0</v>
      </c>
      <c r="G169" s="38">
        <v>5</v>
      </c>
      <c r="H169" s="47">
        <v>2</v>
      </c>
      <c r="I169" s="84">
        <f t="shared" si="64"/>
        <v>1</v>
      </c>
      <c r="J169" s="37">
        <v>5</v>
      </c>
      <c r="K169" s="46">
        <v>1</v>
      </c>
      <c r="L169" s="37">
        <f t="shared" si="65"/>
        <v>2</v>
      </c>
      <c r="M169" s="38">
        <v>5</v>
      </c>
      <c r="N169" s="47">
        <v>2</v>
      </c>
      <c r="O169" s="84">
        <f t="shared" si="66"/>
        <v>2</v>
      </c>
      <c r="P169" s="37">
        <v>6</v>
      </c>
      <c r="Q169" s="46">
        <v>2</v>
      </c>
      <c r="R169" s="44">
        <f t="shared" si="67"/>
        <v>1</v>
      </c>
    </row>
    <row r="170" spans="1:18" ht="13.5" thickBot="1" x14ac:dyDescent="0.25">
      <c r="A170" s="66" t="s">
        <v>413</v>
      </c>
      <c r="B170" s="63"/>
      <c r="C170" s="63">
        <f>SUM(C161:C169)</f>
        <v>35</v>
      </c>
      <c r="D170" s="63">
        <f>SUM(D161:D169)</f>
        <v>52</v>
      </c>
      <c r="E170" s="63">
        <f>SUM(E161:E169)</f>
        <v>18</v>
      </c>
      <c r="F170" s="63">
        <f>SUM(F161:F169)</f>
        <v>12</v>
      </c>
      <c r="G170" s="64">
        <f t="shared" ref="G170:L170" si="68">SUM(G161:G169)</f>
        <v>45</v>
      </c>
      <c r="H170" s="64">
        <f t="shared" si="68"/>
        <v>17</v>
      </c>
      <c r="I170" s="64">
        <f t="shared" si="68"/>
        <v>11</v>
      </c>
      <c r="J170" s="63">
        <f t="shared" si="68"/>
        <v>52</v>
      </c>
      <c r="K170" s="63">
        <f t="shared" si="68"/>
        <v>13</v>
      </c>
      <c r="L170" s="63">
        <f t="shared" si="68"/>
        <v>15</v>
      </c>
      <c r="M170" s="64">
        <f t="shared" ref="M170:R170" si="69">SUM(M161:M169)</f>
        <v>54</v>
      </c>
      <c r="N170" s="64">
        <f t="shared" si="69"/>
        <v>19</v>
      </c>
      <c r="O170" s="64">
        <f t="shared" si="69"/>
        <v>9</v>
      </c>
      <c r="P170" s="63">
        <f t="shared" si="69"/>
        <v>59</v>
      </c>
      <c r="Q170" s="63">
        <f t="shared" si="69"/>
        <v>17</v>
      </c>
      <c r="R170" s="65">
        <f t="shared" si="69"/>
        <v>11</v>
      </c>
    </row>
    <row r="171" spans="1:18" ht="13.5" thickBot="1" x14ac:dyDescent="0.25">
      <c r="A171" s="70" t="s">
        <v>414</v>
      </c>
      <c r="B171" s="71"/>
      <c r="C171" s="71">
        <f>C170+C160</f>
        <v>69</v>
      </c>
      <c r="D171" s="71">
        <f>D170+D160</f>
        <v>99</v>
      </c>
      <c r="E171" s="71">
        <f>E170+E160</f>
        <v>34</v>
      </c>
      <c r="F171" s="71">
        <f>F170+F160</f>
        <v>25</v>
      </c>
      <c r="G171" s="72">
        <f t="shared" ref="G171:R171" si="70">G170+G160</f>
        <v>91</v>
      </c>
      <c r="H171" s="72">
        <f t="shared" si="70"/>
        <v>35</v>
      </c>
      <c r="I171" s="72">
        <f t="shared" si="70"/>
        <v>20</v>
      </c>
      <c r="J171" s="71">
        <f t="shared" si="70"/>
        <v>112</v>
      </c>
      <c r="K171" s="71">
        <f t="shared" si="70"/>
        <v>31</v>
      </c>
      <c r="L171" s="71">
        <f t="shared" si="70"/>
        <v>21</v>
      </c>
      <c r="M171" s="72">
        <f t="shared" si="70"/>
        <v>105</v>
      </c>
      <c r="N171" s="72">
        <f t="shared" si="70"/>
        <v>36</v>
      </c>
      <c r="O171" s="72">
        <f t="shared" si="70"/>
        <v>22</v>
      </c>
      <c r="P171" s="71">
        <f t="shared" si="70"/>
        <v>114</v>
      </c>
      <c r="Q171" s="71">
        <f t="shared" si="70"/>
        <v>35</v>
      </c>
      <c r="R171" s="73">
        <f t="shared" si="70"/>
        <v>21</v>
      </c>
    </row>
    <row r="173" spans="1:18" ht="13.5" thickBot="1" x14ac:dyDescent="0.25"/>
    <row r="174" spans="1:18" ht="13.5" thickBot="1" x14ac:dyDescent="0.25">
      <c r="A174" s="192" t="s">
        <v>777</v>
      </c>
      <c r="B174" s="190"/>
      <c r="C174" s="190"/>
      <c r="D174" s="190"/>
      <c r="E174" s="190"/>
      <c r="F174" s="190"/>
      <c r="G174" s="190"/>
      <c r="H174" s="190"/>
      <c r="I174" s="190"/>
      <c r="J174" s="190"/>
      <c r="K174" s="190"/>
      <c r="L174" s="190"/>
      <c r="M174" s="190"/>
      <c r="N174" s="190"/>
      <c r="O174" s="190"/>
      <c r="P174" s="190"/>
      <c r="Q174" s="190"/>
      <c r="R174" s="193"/>
    </row>
    <row r="175" spans="1:18" x14ac:dyDescent="0.2">
      <c r="A175" s="40"/>
      <c r="B175" s="41"/>
      <c r="C175" s="41"/>
      <c r="D175" s="474" t="s">
        <v>475</v>
      </c>
      <c r="E175" s="475"/>
      <c r="F175" s="476"/>
      <c r="G175" s="477" t="s">
        <v>469</v>
      </c>
      <c r="H175" s="478"/>
      <c r="I175" s="479"/>
      <c r="J175" s="474" t="s">
        <v>352</v>
      </c>
      <c r="K175" s="475"/>
      <c r="L175" s="476"/>
      <c r="M175" s="477" t="s">
        <v>340</v>
      </c>
      <c r="N175" s="478"/>
      <c r="O175" s="479"/>
      <c r="P175" s="474" t="s">
        <v>472</v>
      </c>
      <c r="Q175" s="475"/>
      <c r="R175" s="502"/>
    </row>
    <row r="176" spans="1:18" x14ac:dyDescent="0.2">
      <c r="A176" s="57"/>
      <c r="B176" s="69"/>
      <c r="C176" s="69" t="s">
        <v>538</v>
      </c>
      <c r="D176" s="480">
        <v>15</v>
      </c>
      <c r="E176" s="481"/>
      <c r="F176" s="482"/>
      <c r="G176" s="483">
        <v>5</v>
      </c>
      <c r="H176" s="484"/>
      <c r="I176" s="485"/>
      <c r="J176" s="480">
        <v>23</v>
      </c>
      <c r="K176" s="481"/>
      <c r="L176" s="482"/>
      <c r="M176" s="483">
        <v>20</v>
      </c>
      <c r="N176" s="484"/>
      <c r="O176" s="485"/>
      <c r="P176" s="480">
        <v>26</v>
      </c>
      <c r="Q176" s="481"/>
      <c r="R176" s="537"/>
    </row>
    <row r="177" spans="1:19" x14ac:dyDescent="0.2">
      <c r="A177" s="42"/>
      <c r="B177" s="34" t="s">
        <v>355</v>
      </c>
      <c r="C177" s="34" t="s">
        <v>408</v>
      </c>
      <c r="D177" s="35" t="s">
        <v>409</v>
      </c>
      <c r="E177" s="35" t="s">
        <v>410</v>
      </c>
      <c r="F177" s="35" t="s">
        <v>363</v>
      </c>
      <c r="G177" s="36" t="s">
        <v>409</v>
      </c>
      <c r="H177" s="36" t="s">
        <v>410</v>
      </c>
      <c r="I177" s="36" t="s">
        <v>363</v>
      </c>
      <c r="J177" s="35" t="s">
        <v>409</v>
      </c>
      <c r="K177" s="35" t="s">
        <v>410</v>
      </c>
      <c r="L177" s="35" t="s">
        <v>363</v>
      </c>
      <c r="M177" s="36" t="s">
        <v>409</v>
      </c>
      <c r="N177" s="36" t="s">
        <v>410</v>
      </c>
      <c r="O177" s="36" t="s">
        <v>363</v>
      </c>
      <c r="P177" s="35" t="s">
        <v>409</v>
      </c>
      <c r="Q177" s="35" t="s">
        <v>410</v>
      </c>
      <c r="R177" s="43" t="s">
        <v>363</v>
      </c>
    </row>
    <row r="178" spans="1:19" x14ac:dyDescent="0.2">
      <c r="A178" s="42" t="s">
        <v>390</v>
      </c>
      <c r="B178" s="50">
        <v>7</v>
      </c>
      <c r="C178" s="50">
        <v>4</v>
      </c>
      <c r="D178" s="37">
        <v>4</v>
      </c>
      <c r="E178" s="37">
        <v>2</v>
      </c>
      <c r="F178" s="37">
        <f t="shared" ref="F178:F186" si="71">IF(($C178+INT(D$176/18)+IF(((D$176-INT(D$176/18)*18)-$B178)&gt;=0,1,0)-D178+2)&lt;0, 0, $C178+INT(D$176/18)+IF(((D$176-INT(D$176/18)*18)-$B178)&gt;=0,1,0)-D178+2)</f>
        <v>3</v>
      </c>
      <c r="G178" s="38">
        <v>5</v>
      </c>
      <c r="H178" s="38">
        <v>2</v>
      </c>
      <c r="I178" s="78">
        <f t="shared" ref="I178:I186" si="72">IF(($C178+INT(G$176/18)+IF(((G$176-INT(G$176/18)*18)-$B178)&gt;=0,1,0)-G178+2)&lt;0, 0, $C178+INT(G$176/18)+IF(((G$176-INT(G$176/18)*18)-$B178)&gt;=0,1,0)-G178+2)</f>
        <v>1</v>
      </c>
      <c r="J178" s="37">
        <v>5</v>
      </c>
      <c r="K178" s="37">
        <v>1</v>
      </c>
      <c r="L178" s="37">
        <f t="shared" ref="L178:L186" si="73">IF(($C178+INT(J$176/18)+IF(((J$176-INT(J$176/18)*18)-$B178)&gt;=0,1,0)-J178+2)&lt;0, 0, $C178+INT(J$176/18)+IF(((J$176-INT(J$176/18)*18)-$B178)&gt;=0,1,0)-J178+2)</f>
        <v>2</v>
      </c>
      <c r="M178" s="38">
        <v>8</v>
      </c>
      <c r="N178" s="38">
        <v>2</v>
      </c>
      <c r="O178" s="78">
        <f t="shared" ref="O178:O186" si="74">IF(($C178+INT(M$176/18)+IF(((M$176-INT(M$176/18)*18)-$B178)&gt;=0,1,0)-M178+2)&lt;0, 0, $C178+INT(M$176/18)+IF(((M$176-INT(M$176/18)*18)-$B178)&gt;=0,1,0)-M178+2)</f>
        <v>0</v>
      </c>
      <c r="P178" s="37">
        <v>8</v>
      </c>
      <c r="Q178" s="37">
        <v>4</v>
      </c>
      <c r="R178" s="44">
        <f t="shared" ref="R178:R186" si="75">IF(($C178+INT(P$176/18)+IF(((P$176-INT(P$176/18)*18)-$B178)&gt;=0,1,0)-P178+2)&lt;0, 0, $C178+INT(P$176/18)+IF(((P$176-INT(P$176/18)*18)-$B178)&gt;=0,1,0)-P178+2)</f>
        <v>0</v>
      </c>
    </row>
    <row r="179" spans="1:19" x14ac:dyDescent="0.2">
      <c r="A179" s="42" t="s">
        <v>391</v>
      </c>
      <c r="B179" s="50">
        <v>11</v>
      </c>
      <c r="C179" s="50">
        <v>5</v>
      </c>
      <c r="D179" s="37">
        <v>8</v>
      </c>
      <c r="E179" s="37">
        <v>2</v>
      </c>
      <c r="F179" s="37">
        <f t="shared" si="71"/>
        <v>0</v>
      </c>
      <c r="G179" s="38">
        <v>7</v>
      </c>
      <c r="H179" s="38">
        <v>1</v>
      </c>
      <c r="I179" s="78">
        <f t="shared" si="72"/>
        <v>0</v>
      </c>
      <c r="J179" s="37">
        <v>8</v>
      </c>
      <c r="K179" s="37">
        <v>2</v>
      </c>
      <c r="L179" s="37">
        <f t="shared" si="73"/>
        <v>0</v>
      </c>
      <c r="M179" s="38">
        <v>7</v>
      </c>
      <c r="N179" s="38">
        <v>1</v>
      </c>
      <c r="O179" s="78">
        <f t="shared" si="74"/>
        <v>1</v>
      </c>
      <c r="P179" s="37">
        <v>7</v>
      </c>
      <c r="Q179" s="37">
        <v>2</v>
      </c>
      <c r="R179" s="44">
        <f t="shared" si="75"/>
        <v>1</v>
      </c>
    </row>
    <row r="180" spans="1:19" x14ac:dyDescent="0.2">
      <c r="A180" s="42" t="s">
        <v>392</v>
      </c>
      <c r="B180" s="50">
        <v>1</v>
      </c>
      <c r="C180" s="50">
        <v>4</v>
      </c>
      <c r="D180" s="37">
        <v>4</v>
      </c>
      <c r="E180" s="37">
        <v>1</v>
      </c>
      <c r="F180" s="37">
        <f t="shared" si="71"/>
        <v>3</v>
      </c>
      <c r="G180" s="38">
        <v>4</v>
      </c>
      <c r="H180" s="38">
        <v>1</v>
      </c>
      <c r="I180" s="78">
        <f t="shared" si="72"/>
        <v>3</v>
      </c>
      <c r="J180" s="37">
        <v>6</v>
      </c>
      <c r="K180" s="37">
        <v>2</v>
      </c>
      <c r="L180" s="37">
        <f t="shared" si="73"/>
        <v>2</v>
      </c>
      <c r="M180" s="38">
        <v>7</v>
      </c>
      <c r="N180" s="38">
        <v>2</v>
      </c>
      <c r="O180" s="78">
        <f t="shared" si="74"/>
        <v>1</v>
      </c>
      <c r="P180" s="37">
        <v>5</v>
      </c>
      <c r="Q180" s="37">
        <v>1</v>
      </c>
      <c r="R180" s="44">
        <f t="shared" si="75"/>
        <v>3</v>
      </c>
    </row>
    <row r="181" spans="1:19" x14ac:dyDescent="0.2">
      <c r="A181" s="42" t="s">
        <v>393</v>
      </c>
      <c r="B181" s="50">
        <v>5</v>
      </c>
      <c r="C181" s="50">
        <v>4</v>
      </c>
      <c r="D181" s="37">
        <v>6</v>
      </c>
      <c r="E181" s="37">
        <v>2</v>
      </c>
      <c r="F181" s="37">
        <f t="shared" si="71"/>
        <v>1</v>
      </c>
      <c r="G181" s="38">
        <v>4</v>
      </c>
      <c r="H181" s="38">
        <v>1</v>
      </c>
      <c r="I181" s="78">
        <f t="shared" si="72"/>
        <v>3</v>
      </c>
      <c r="J181" s="37">
        <v>8</v>
      </c>
      <c r="K181" s="37">
        <v>1</v>
      </c>
      <c r="L181" s="37">
        <f t="shared" si="73"/>
        <v>0</v>
      </c>
      <c r="M181" s="38">
        <v>8</v>
      </c>
      <c r="N181" s="38">
        <v>1</v>
      </c>
      <c r="O181" s="78">
        <f t="shared" si="74"/>
        <v>0</v>
      </c>
      <c r="P181" s="37">
        <v>7</v>
      </c>
      <c r="Q181" s="37">
        <v>3</v>
      </c>
      <c r="R181" s="44">
        <f t="shared" si="75"/>
        <v>1</v>
      </c>
    </row>
    <row r="182" spans="1:19" x14ac:dyDescent="0.2">
      <c r="A182" s="42" t="s">
        <v>394</v>
      </c>
      <c r="B182" s="50">
        <v>13</v>
      </c>
      <c r="C182" s="50">
        <v>3</v>
      </c>
      <c r="D182" s="37">
        <v>7</v>
      </c>
      <c r="E182" s="37">
        <v>2</v>
      </c>
      <c r="F182" s="37">
        <f t="shared" si="71"/>
        <v>0</v>
      </c>
      <c r="G182" s="38">
        <v>3</v>
      </c>
      <c r="H182" s="38">
        <v>0</v>
      </c>
      <c r="I182" s="78">
        <f t="shared" si="72"/>
        <v>2</v>
      </c>
      <c r="J182" s="37">
        <v>5</v>
      </c>
      <c r="K182" s="37">
        <v>2</v>
      </c>
      <c r="L182" s="37">
        <f t="shared" si="73"/>
        <v>1</v>
      </c>
      <c r="M182" s="38">
        <v>3</v>
      </c>
      <c r="N182" s="38">
        <v>1</v>
      </c>
      <c r="O182" s="78">
        <f t="shared" si="74"/>
        <v>3</v>
      </c>
      <c r="P182" s="37">
        <v>7</v>
      </c>
      <c r="Q182" s="37">
        <v>2</v>
      </c>
      <c r="R182" s="44">
        <f t="shared" si="75"/>
        <v>0</v>
      </c>
    </row>
    <row r="183" spans="1:19" x14ac:dyDescent="0.2">
      <c r="A183" s="42" t="s">
        <v>395</v>
      </c>
      <c r="B183" s="50">
        <v>9</v>
      </c>
      <c r="C183" s="50">
        <v>5</v>
      </c>
      <c r="D183" s="37">
        <v>6</v>
      </c>
      <c r="E183" s="37">
        <v>2</v>
      </c>
      <c r="F183" s="37">
        <f t="shared" si="71"/>
        <v>2</v>
      </c>
      <c r="G183" s="38">
        <v>6</v>
      </c>
      <c r="H183" s="38">
        <v>2</v>
      </c>
      <c r="I183" s="78">
        <f t="shared" si="72"/>
        <v>1</v>
      </c>
      <c r="J183" s="37">
        <v>10</v>
      </c>
      <c r="K183" s="37">
        <v>2</v>
      </c>
      <c r="L183" s="37">
        <f t="shared" si="73"/>
        <v>0</v>
      </c>
      <c r="M183" s="38">
        <v>9</v>
      </c>
      <c r="N183" s="38">
        <v>1</v>
      </c>
      <c r="O183" s="78">
        <f t="shared" si="74"/>
        <v>0</v>
      </c>
      <c r="P183" s="37">
        <v>6</v>
      </c>
      <c r="Q183" s="37">
        <v>1</v>
      </c>
      <c r="R183" s="44">
        <f t="shared" si="75"/>
        <v>2</v>
      </c>
    </row>
    <row r="184" spans="1:19" x14ac:dyDescent="0.2">
      <c r="A184" s="42" t="s">
        <v>396</v>
      </c>
      <c r="B184" s="50">
        <v>15</v>
      </c>
      <c r="C184" s="50">
        <v>3</v>
      </c>
      <c r="D184" s="37">
        <v>5</v>
      </c>
      <c r="E184" s="37">
        <v>3</v>
      </c>
      <c r="F184" s="37">
        <f t="shared" si="71"/>
        <v>1</v>
      </c>
      <c r="G184" s="38">
        <v>3</v>
      </c>
      <c r="H184" s="38">
        <v>1</v>
      </c>
      <c r="I184" s="78">
        <f t="shared" si="72"/>
        <v>2</v>
      </c>
      <c r="J184" s="37">
        <v>5</v>
      </c>
      <c r="K184" s="37">
        <v>2</v>
      </c>
      <c r="L184" s="37">
        <f t="shared" si="73"/>
        <v>1</v>
      </c>
      <c r="M184" s="38">
        <v>10</v>
      </c>
      <c r="N184" s="38">
        <v>2</v>
      </c>
      <c r="O184" s="78">
        <f t="shared" si="74"/>
        <v>0</v>
      </c>
      <c r="P184" s="37">
        <v>5</v>
      </c>
      <c r="Q184" s="37">
        <v>3</v>
      </c>
      <c r="R184" s="44">
        <f t="shared" si="75"/>
        <v>1</v>
      </c>
      <c r="S184" t="s">
        <v>340</v>
      </c>
    </row>
    <row r="185" spans="1:19" x14ac:dyDescent="0.2">
      <c r="A185" s="42" t="s">
        <v>397</v>
      </c>
      <c r="B185" s="50">
        <v>17</v>
      </c>
      <c r="C185" s="50">
        <v>4</v>
      </c>
      <c r="D185" s="37">
        <v>4</v>
      </c>
      <c r="E185" s="37">
        <v>1</v>
      </c>
      <c r="F185" s="37">
        <f t="shared" si="71"/>
        <v>2</v>
      </c>
      <c r="G185" s="38">
        <v>6</v>
      </c>
      <c r="H185" s="38">
        <v>2</v>
      </c>
      <c r="I185" s="78">
        <f t="shared" si="72"/>
        <v>0</v>
      </c>
      <c r="J185" s="37">
        <v>5</v>
      </c>
      <c r="K185" s="37">
        <v>2</v>
      </c>
      <c r="L185" s="37">
        <f t="shared" si="73"/>
        <v>2</v>
      </c>
      <c r="M185" s="38">
        <v>7</v>
      </c>
      <c r="N185" s="38">
        <v>2</v>
      </c>
      <c r="O185" s="78">
        <f t="shared" si="74"/>
        <v>0</v>
      </c>
      <c r="P185" s="37">
        <v>8</v>
      </c>
      <c r="Q185" s="37">
        <v>2</v>
      </c>
      <c r="R185" s="44">
        <f t="shared" si="75"/>
        <v>0</v>
      </c>
    </row>
    <row r="186" spans="1:19" ht="13.5" thickBot="1" x14ac:dyDescent="0.25">
      <c r="A186" s="52" t="s">
        <v>398</v>
      </c>
      <c r="B186" s="53">
        <v>3</v>
      </c>
      <c r="C186" s="53">
        <v>4</v>
      </c>
      <c r="D186" s="37">
        <v>8</v>
      </c>
      <c r="E186" s="54">
        <v>2</v>
      </c>
      <c r="F186" s="37">
        <f t="shared" si="71"/>
        <v>0</v>
      </c>
      <c r="G186" s="38">
        <v>8</v>
      </c>
      <c r="H186" s="55">
        <v>4</v>
      </c>
      <c r="I186" s="77">
        <f t="shared" si="72"/>
        <v>0</v>
      </c>
      <c r="J186" s="37">
        <v>6</v>
      </c>
      <c r="K186" s="54">
        <v>1</v>
      </c>
      <c r="L186" s="37">
        <f t="shared" si="73"/>
        <v>2</v>
      </c>
      <c r="M186" s="38">
        <v>6</v>
      </c>
      <c r="N186" s="55">
        <v>3</v>
      </c>
      <c r="O186" s="77">
        <f t="shared" si="74"/>
        <v>1</v>
      </c>
      <c r="P186" s="37">
        <v>7</v>
      </c>
      <c r="Q186" s="54">
        <v>1</v>
      </c>
      <c r="R186" s="44">
        <f t="shared" si="75"/>
        <v>1</v>
      </c>
    </row>
    <row r="187" spans="1:19" ht="13.5" thickBot="1" x14ac:dyDescent="0.25">
      <c r="A187" s="61" t="s">
        <v>412</v>
      </c>
      <c r="B187" s="62"/>
      <c r="C187" s="74">
        <f>SUM(C178:C186)</f>
        <v>36</v>
      </c>
      <c r="D187" s="63">
        <f>SUM(D178:D186)</f>
        <v>52</v>
      </c>
      <c r="E187" s="63">
        <f>SUM(E178:E186)</f>
        <v>17</v>
      </c>
      <c r="F187" s="88">
        <f>SUM(F178:F186)</f>
        <v>12</v>
      </c>
      <c r="G187" s="64">
        <f t="shared" ref="G187:R187" si="76">SUM(G178:G186)</f>
        <v>46</v>
      </c>
      <c r="H187" s="64">
        <f t="shared" si="76"/>
        <v>14</v>
      </c>
      <c r="I187" s="89">
        <f t="shared" si="76"/>
        <v>12</v>
      </c>
      <c r="J187" s="63">
        <f t="shared" si="76"/>
        <v>58</v>
      </c>
      <c r="K187" s="63">
        <f t="shared" si="76"/>
        <v>15</v>
      </c>
      <c r="L187" s="88">
        <f t="shared" si="76"/>
        <v>10</v>
      </c>
      <c r="M187" s="64">
        <f t="shared" si="76"/>
        <v>65</v>
      </c>
      <c r="N187" s="64">
        <f t="shared" si="76"/>
        <v>15</v>
      </c>
      <c r="O187" s="89">
        <f t="shared" si="76"/>
        <v>6</v>
      </c>
      <c r="P187" s="63">
        <f t="shared" si="76"/>
        <v>60</v>
      </c>
      <c r="Q187" s="63">
        <f t="shared" si="76"/>
        <v>19</v>
      </c>
      <c r="R187" s="194">
        <f t="shared" si="76"/>
        <v>9</v>
      </c>
    </row>
    <row r="188" spans="1:19" x14ac:dyDescent="0.2">
      <c r="A188" s="57" t="s">
        <v>399</v>
      </c>
      <c r="B188" s="58">
        <v>6</v>
      </c>
      <c r="C188" s="58">
        <v>5</v>
      </c>
      <c r="D188" s="37">
        <v>7</v>
      </c>
      <c r="E188" s="39">
        <v>3</v>
      </c>
      <c r="F188" s="37">
        <f t="shared" ref="F188:F196" si="77">IF(($C188+INT(D$176/18)+IF(((D$176-INT(D$176/18)*18)-$B188)&gt;=0,1,0)-D188+2)&lt;0, 0, $C188+INT(D$176/18)+IF(((D$176-INT(D$176/18)*18)-$B188)&gt;=0,1,0)-D188+2)</f>
        <v>1</v>
      </c>
      <c r="G188" s="38">
        <v>7</v>
      </c>
      <c r="H188" s="59">
        <v>3</v>
      </c>
      <c r="I188" s="82">
        <f t="shared" ref="I188:I196" si="78">IF(($C188+INT(G$176/18)+IF(((G$176-INT(G$176/18)*18)-$B188)&gt;=0,1,0)-G188+2)&lt;0, 0, $C188+INT(G$176/18)+IF(((G$176-INT(G$176/18)*18)-$B188)&gt;=0,1,0)-G188+2)</f>
        <v>0</v>
      </c>
      <c r="J188" s="37">
        <v>6</v>
      </c>
      <c r="K188" s="39">
        <v>1</v>
      </c>
      <c r="L188" s="37">
        <f t="shared" ref="L188:L196" si="79">IF(($C188+INT(J$176/18)+IF(((J$176-INT(J$176/18)*18)-$B188)&gt;=0,1,0)-J188+2)&lt;0, 0, $C188+INT(J$176/18)+IF(((J$176-INT(J$176/18)*18)-$B188)&gt;=0,1,0)-J188+2)</f>
        <v>2</v>
      </c>
      <c r="M188" s="38">
        <v>10</v>
      </c>
      <c r="N188" s="59">
        <v>2</v>
      </c>
      <c r="O188" s="82">
        <f t="shared" ref="O188:O196" si="80">IF(($C188+INT(M$176/18)+IF(((M$176-INT(M$176/18)*18)-$B188)&gt;=0,1,0)-M188+2)&lt;0, 0, $C188+INT(M$176/18)+IF(((M$176-INT(M$176/18)*18)-$B188)&gt;=0,1,0)-M188+2)</f>
        <v>0</v>
      </c>
      <c r="P188" s="37">
        <v>8</v>
      </c>
      <c r="Q188" s="39">
        <v>2</v>
      </c>
      <c r="R188" s="44">
        <f t="shared" ref="R188:R196" si="81">IF(($C188+INT(P$176/18)+IF(((P$176-INT(P$176/18)*18)-$B188)&gt;=0,1,0)-P188+2)&lt;0, 0, $C188+INT(P$176/18)+IF(((P$176-INT(P$176/18)*18)-$B188)&gt;=0,1,0)-P188+2)</f>
        <v>1</v>
      </c>
    </row>
    <row r="189" spans="1:19" x14ac:dyDescent="0.2">
      <c r="A189" s="42" t="s">
        <v>400</v>
      </c>
      <c r="B189" s="50">
        <v>2</v>
      </c>
      <c r="C189" s="50">
        <v>4</v>
      </c>
      <c r="D189" s="37">
        <v>6</v>
      </c>
      <c r="E189" s="37">
        <v>3</v>
      </c>
      <c r="F189" s="37">
        <f t="shared" si="77"/>
        <v>1</v>
      </c>
      <c r="G189" s="38">
        <v>5</v>
      </c>
      <c r="H189" s="38">
        <v>1</v>
      </c>
      <c r="I189" s="78">
        <f t="shared" si="78"/>
        <v>2</v>
      </c>
      <c r="J189" s="37">
        <v>5</v>
      </c>
      <c r="K189" s="37">
        <v>1</v>
      </c>
      <c r="L189" s="37">
        <f t="shared" si="79"/>
        <v>3</v>
      </c>
      <c r="M189" s="38">
        <v>7</v>
      </c>
      <c r="N189" s="38">
        <v>2</v>
      </c>
      <c r="O189" s="78">
        <f t="shared" si="80"/>
        <v>1</v>
      </c>
      <c r="P189" s="37">
        <v>5</v>
      </c>
      <c r="Q189" s="37">
        <v>2</v>
      </c>
      <c r="R189" s="44">
        <f t="shared" si="81"/>
        <v>3</v>
      </c>
    </row>
    <row r="190" spans="1:19" x14ac:dyDescent="0.2">
      <c r="A190" s="42" t="s">
        <v>401</v>
      </c>
      <c r="B190" s="50">
        <v>10</v>
      </c>
      <c r="C190" s="50">
        <v>4</v>
      </c>
      <c r="D190" s="37">
        <v>6</v>
      </c>
      <c r="E190" s="37">
        <v>3</v>
      </c>
      <c r="F190" s="37">
        <f t="shared" si="77"/>
        <v>1</v>
      </c>
      <c r="G190" s="38">
        <v>4</v>
      </c>
      <c r="H190" s="38">
        <v>2</v>
      </c>
      <c r="I190" s="78">
        <f t="shared" si="78"/>
        <v>2</v>
      </c>
      <c r="J190" s="37">
        <v>7</v>
      </c>
      <c r="K190" s="37">
        <v>3</v>
      </c>
      <c r="L190" s="37">
        <f t="shared" si="79"/>
        <v>0</v>
      </c>
      <c r="M190" s="38">
        <v>6</v>
      </c>
      <c r="N190" s="38">
        <v>3</v>
      </c>
      <c r="O190" s="78">
        <f t="shared" si="80"/>
        <v>1</v>
      </c>
      <c r="P190" s="37">
        <v>6</v>
      </c>
      <c r="Q190" s="37">
        <v>3</v>
      </c>
      <c r="R190" s="44">
        <f t="shared" si="81"/>
        <v>1</v>
      </c>
    </row>
    <row r="191" spans="1:19" x14ac:dyDescent="0.2">
      <c r="A191" s="42" t="s">
        <v>402</v>
      </c>
      <c r="B191" s="50">
        <v>12</v>
      </c>
      <c r="C191" s="50">
        <v>4</v>
      </c>
      <c r="D191" s="37">
        <v>5</v>
      </c>
      <c r="E191" s="37">
        <v>3</v>
      </c>
      <c r="F191" s="37">
        <f t="shared" si="77"/>
        <v>2</v>
      </c>
      <c r="G191" s="38">
        <v>5</v>
      </c>
      <c r="H191" s="38">
        <v>1</v>
      </c>
      <c r="I191" s="78">
        <f t="shared" si="78"/>
        <v>1</v>
      </c>
      <c r="J191" s="37">
        <v>5</v>
      </c>
      <c r="K191" s="37">
        <v>1</v>
      </c>
      <c r="L191" s="37">
        <f t="shared" si="79"/>
        <v>2</v>
      </c>
      <c r="M191" s="38">
        <v>5</v>
      </c>
      <c r="N191" s="38">
        <v>2</v>
      </c>
      <c r="O191" s="78">
        <f t="shared" si="80"/>
        <v>2</v>
      </c>
      <c r="P191" s="37">
        <v>7</v>
      </c>
      <c r="Q191" s="37">
        <v>2</v>
      </c>
      <c r="R191" s="44">
        <f t="shared" si="81"/>
        <v>0</v>
      </c>
    </row>
    <row r="192" spans="1:19" x14ac:dyDescent="0.2">
      <c r="A192" s="42" t="s">
        <v>403</v>
      </c>
      <c r="B192" s="50">
        <v>4</v>
      </c>
      <c r="C192" s="50">
        <v>3</v>
      </c>
      <c r="D192" s="37">
        <v>7</v>
      </c>
      <c r="E192" s="37">
        <v>2</v>
      </c>
      <c r="F192" s="37">
        <f t="shared" si="77"/>
        <v>0</v>
      </c>
      <c r="G192" s="38">
        <v>4</v>
      </c>
      <c r="H192" s="38">
        <v>2</v>
      </c>
      <c r="I192" s="78">
        <f t="shared" si="78"/>
        <v>2</v>
      </c>
      <c r="J192" s="37">
        <v>5</v>
      </c>
      <c r="K192" s="37">
        <v>2</v>
      </c>
      <c r="L192" s="37">
        <f t="shared" si="79"/>
        <v>2</v>
      </c>
      <c r="M192" s="38">
        <v>10</v>
      </c>
      <c r="N192" s="38">
        <v>2</v>
      </c>
      <c r="O192" s="78">
        <f t="shared" si="80"/>
        <v>0</v>
      </c>
      <c r="P192" s="37">
        <v>8</v>
      </c>
      <c r="Q192" s="37">
        <v>3</v>
      </c>
      <c r="R192" s="44">
        <f t="shared" si="81"/>
        <v>0</v>
      </c>
    </row>
    <row r="193" spans="1:18" x14ac:dyDescent="0.2">
      <c r="A193" s="42" t="s">
        <v>404</v>
      </c>
      <c r="B193" s="50">
        <v>16</v>
      </c>
      <c r="C193" s="50">
        <v>5</v>
      </c>
      <c r="D193" s="37">
        <v>7</v>
      </c>
      <c r="E193" s="37">
        <v>2</v>
      </c>
      <c r="F193" s="37">
        <f t="shared" si="77"/>
        <v>0</v>
      </c>
      <c r="G193" s="38">
        <v>6</v>
      </c>
      <c r="H193" s="38">
        <v>2</v>
      </c>
      <c r="I193" s="78">
        <f t="shared" si="78"/>
        <v>1</v>
      </c>
      <c r="J193" s="37">
        <v>6</v>
      </c>
      <c r="K193" s="37">
        <v>2</v>
      </c>
      <c r="L193" s="37">
        <f t="shared" si="79"/>
        <v>2</v>
      </c>
      <c r="M193" s="38">
        <v>5</v>
      </c>
      <c r="N193" s="38">
        <v>2</v>
      </c>
      <c r="O193" s="78">
        <f t="shared" si="80"/>
        <v>3</v>
      </c>
      <c r="P193" s="37">
        <v>6</v>
      </c>
      <c r="Q193" s="37">
        <v>2</v>
      </c>
      <c r="R193" s="44">
        <f t="shared" si="81"/>
        <v>2</v>
      </c>
    </row>
    <row r="194" spans="1:18" x14ac:dyDescent="0.2">
      <c r="A194" s="42" t="s">
        <v>405</v>
      </c>
      <c r="B194" s="50">
        <v>14</v>
      </c>
      <c r="C194" s="50">
        <v>4</v>
      </c>
      <c r="D194" s="37">
        <v>5</v>
      </c>
      <c r="E194" s="37">
        <v>3</v>
      </c>
      <c r="F194" s="37">
        <f t="shared" si="77"/>
        <v>2</v>
      </c>
      <c r="G194" s="38">
        <v>5</v>
      </c>
      <c r="H194" s="38">
        <v>2</v>
      </c>
      <c r="I194" s="78">
        <f t="shared" si="78"/>
        <v>1</v>
      </c>
      <c r="J194" s="37">
        <v>6</v>
      </c>
      <c r="K194" s="37">
        <v>2</v>
      </c>
      <c r="L194" s="37">
        <f t="shared" si="79"/>
        <v>1</v>
      </c>
      <c r="M194" s="38">
        <v>6</v>
      </c>
      <c r="N194" s="38">
        <v>2</v>
      </c>
      <c r="O194" s="78">
        <f t="shared" si="80"/>
        <v>1</v>
      </c>
      <c r="P194" s="37">
        <v>4</v>
      </c>
      <c r="Q194" s="37">
        <v>1</v>
      </c>
      <c r="R194" s="44">
        <f t="shared" si="81"/>
        <v>3</v>
      </c>
    </row>
    <row r="195" spans="1:18" x14ac:dyDescent="0.2">
      <c r="A195" s="42" t="s">
        <v>406</v>
      </c>
      <c r="B195" s="50">
        <v>18</v>
      </c>
      <c r="C195" s="50">
        <v>3</v>
      </c>
      <c r="D195" s="37">
        <v>3</v>
      </c>
      <c r="E195" s="37">
        <v>1</v>
      </c>
      <c r="F195" s="37">
        <f t="shared" si="77"/>
        <v>2</v>
      </c>
      <c r="G195" s="38">
        <v>3</v>
      </c>
      <c r="H195" s="38">
        <v>1</v>
      </c>
      <c r="I195" s="78">
        <f t="shared" si="78"/>
        <v>2</v>
      </c>
      <c r="J195" s="37">
        <v>5</v>
      </c>
      <c r="K195" s="37">
        <v>1</v>
      </c>
      <c r="L195" s="37">
        <f t="shared" si="79"/>
        <v>1</v>
      </c>
      <c r="M195" s="38">
        <v>3</v>
      </c>
      <c r="N195" s="38">
        <v>2</v>
      </c>
      <c r="O195" s="78">
        <f t="shared" si="80"/>
        <v>3</v>
      </c>
      <c r="P195" s="37">
        <v>3</v>
      </c>
      <c r="Q195" s="37">
        <v>1</v>
      </c>
      <c r="R195" s="44">
        <f t="shared" si="81"/>
        <v>3</v>
      </c>
    </row>
    <row r="196" spans="1:18" ht="13.5" thickBot="1" x14ac:dyDescent="0.25">
      <c r="A196" s="45" t="s">
        <v>407</v>
      </c>
      <c r="B196" s="51">
        <v>8</v>
      </c>
      <c r="C196" s="51">
        <v>4</v>
      </c>
      <c r="D196" s="37">
        <v>6</v>
      </c>
      <c r="E196" s="46">
        <v>2</v>
      </c>
      <c r="F196" s="37">
        <f t="shared" si="77"/>
        <v>1</v>
      </c>
      <c r="G196" s="38">
        <v>6</v>
      </c>
      <c r="H196" s="47">
        <v>2</v>
      </c>
      <c r="I196" s="84">
        <f t="shared" si="78"/>
        <v>0</v>
      </c>
      <c r="J196" s="37">
        <v>5</v>
      </c>
      <c r="K196" s="46">
        <v>2</v>
      </c>
      <c r="L196" s="37">
        <f t="shared" si="79"/>
        <v>2</v>
      </c>
      <c r="M196" s="38">
        <v>6</v>
      </c>
      <c r="N196" s="47">
        <v>2</v>
      </c>
      <c r="O196" s="84">
        <f t="shared" si="80"/>
        <v>1</v>
      </c>
      <c r="P196" s="37">
        <v>7</v>
      </c>
      <c r="Q196" s="46">
        <v>3</v>
      </c>
      <c r="R196" s="44">
        <f t="shared" si="81"/>
        <v>1</v>
      </c>
    </row>
    <row r="197" spans="1:18" ht="13.5" thickBot="1" x14ac:dyDescent="0.25">
      <c r="A197" s="66" t="s">
        <v>413</v>
      </c>
      <c r="B197" s="63"/>
      <c r="C197" s="63">
        <f>SUM(C188:C196)</f>
        <v>36</v>
      </c>
      <c r="D197" s="63">
        <f>SUM(D188:D196)</f>
        <v>52</v>
      </c>
      <c r="E197" s="63">
        <f>SUM(E188:E196)</f>
        <v>22</v>
      </c>
      <c r="F197" s="63">
        <f>SUM(F188:F196)</f>
        <v>10</v>
      </c>
      <c r="G197" s="64">
        <f t="shared" ref="G197:L197" si="82">SUM(G188:G196)</f>
        <v>45</v>
      </c>
      <c r="H197" s="64">
        <f t="shared" si="82"/>
        <v>16</v>
      </c>
      <c r="I197" s="64">
        <f t="shared" si="82"/>
        <v>11</v>
      </c>
      <c r="J197" s="63">
        <f t="shared" si="82"/>
        <v>50</v>
      </c>
      <c r="K197" s="63">
        <f t="shared" si="82"/>
        <v>15</v>
      </c>
      <c r="L197" s="63">
        <f t="shared" si="82"/>
        <v>15</v>
      </c>
      <c r="M197" s="64">
        <f t="shared" ref="M197:R197" si="83">SUM(M188:M196)</f>
        <v>58</v>
      </c>
      <c r="N197" s="64">
        <f t="shared" si="83"/>
        <v>19</v>
      </c>
      <c r="O197" s="64">
        <f t="shared" si="83"/>
        <v>12</v>
      </c>
      <c r="P197" s="63">
        <f t="shared" si="83"/>
        <v>54</v>
      </c>
      <c r="Q197" s="63">
        <f t="shared" si="83"/>
        <v>19</v>
      </c>
      <c r="R197" s="65">
        <f t="shared" si="83"/>
        <v>14</v>
      </c>
    </row>
    <row r="198" spans="1:18" ht="13.5" thickBot="1" x14ac:dyDescent="0.25">
      <c r="A198" s="70" t="s">
        <v>414</v>
      </c>
      <c r="B198" s="71"/>
      <c r="C198" s="71">
        <f>C197+C187</f>
        <v>72</v>
      </c>
      <c r="D198" s="71">
        <f>D197+D187</f>
        <v>104</v>
      </c>
      <c r="E198" s="71">
        <f>E197+E187</f>
        <v>39</v>
      </c>
      <c r="F198" s="71">
        <f>F197+F187</f>
        <v>22</v>
      </c>
      <c r="G198" s="72">
        <f t="shared" ref="G198:R198" si="84">G197+G187</f>
        <v>91</v>
      </c>
      <c r="H198" s="72">
        <f t="shared" si="84"/>
        <v>30</v>
      </c>
      <c r="I198" s="72">
        <f t="shared" si="84"/>
        <v>23</v>
      </c>
      <c r="J198" s="71">
        <f t="shared" si="84"/>
        <v>108</v>
      </c>
      <c r="K198" s="71">
        <f t="shared" si="84"/>
        <v>30</v>
      </c>
      <c r="L198" s="71">
        <f t="shared" si="84"/>
        <v>25</v>
      </c>
      <c r="M198" s="72">
        <f t="shared" si="84"/>
        <v>123</v>
      </c>
      <c r="N198" s="72">
        <f t="shared" si="84"/>
        <v>34</v>
      </c>
      <c r="O198" s="72">
        <f t="shared" si="84"/>
        <v>18</v>
      </c>
      <c r="P198" s="71">
        <f t="shared" si="84"/>
        <v>114</v>
      </c>
      <c r="Q198" s="71">
        <f t="shared" si="84"/>
        <v>38</v>
      </c>
      <c r="R198" s="73">
        <f t="shared" si="84"/>
        <v>23</v>
      </c>
    </row>
  </sheetData>
  <mergeCells count="121">
    <mergeCell ref="D176:F176"/>
    <mergeCell ref="G176:I176"/>
    <mergeCell ref="J176:L176"/>
    <mergeCell ref="M176:O176"/>
    <mergeCell ref="P176:R176"/>
    <mergeCell ref="D121:F121"/>
    <mergeCell ref="G121:I121"/>
    <mergeCell ref="J121:L121"/>
    <mergeCell ref="M121:O121"/>
    <mergeCell ref="P148:R148"/>
    <mergeCell ref="D149:F149"/>
    <mergeCell ref="G149:I149"/>
    <mergeCell ref="J149:L149"/>
    <mergeCell ref="M149:O149"/>
    <mergeCell ref="P149:R149"/>
    <mergeCell ref="D175:F175"/>
    <mergeCell ref="G175:I175"/>
    <mergeCell ref="J175:L175"/>
    <mergeCell ref="M175:O175"/>
    <mergeCell ref="D148:F148"/>
    <mergeCell ref="G148:I148"/>
    <mergeCell ref="J148:L148"/>
    <mergeCell ref="M148:O148"/>
    <mergeCell ref="P175:R175"/>
    <mergeCell ref="D67:F67"/>
    <mergeCell ref="G67:I67"/>
    <mergeCell ref="J67:L67"/>
    <mergeCell ref="M67:O67"/>
    <mergeCell ref="P67:R67"/>
    <mergeCell ref="P94:R94"/>
    <mergeCell ref="D95:F95"/>
    <mergeCell ref="G95:I95"/>
    <mergeCell ref="J95:L95"/>
    <mergeCell ref="M95:O95"/>
    <mergeCell ref="D94:F94"/>
    <mergeCell ref="G94:I94"/>
    <mergeCell ref="J94:L94"/>
    <mergeCell ref="M94:O94"/>
    <mergeCell ref="P95:R95"/>
    <mergeCell ref="P121:R121"/>
    <mergeCell ref="D122:F122"/>
    <mergeCell ref="G122:I122"/>
    <mergeCell ref="J122:L122"/>
    <mergeCell ref="M122:O122"/>
    <mergeCell ref="P122:R122"/>
    <mergeCell ref="D3:F3"/>
    <mergeCell ref="G3:I3"/>
    <mergeCell ref="J3:L3"/>
    <mergeCell ref="M3:O3"/>
    <mergeCell ref="P3:R3"/>
    <mergeCell ref="P40:R40"/>
    <mergeCell ref="P19:R19"/>
    <mergeCell ref="J24:L24"/>
    <mergeCell ref="M24:O24"/>
    <mergeCell ref="M23:O23"/>
    <mergeCell ref="P10:R10"/>
    <mergeCell ref="P11:R11"/>
    <mergeCell ref="J11:L11"/>
    <mergeCell ref="M11:O11"/>
    <mergeCell ref="M19:O19"/>
    <mergeCell ref="P21:R21"/>
    <mergeCell ref="M21:O21"/>
    <mergeCell ref="D40:F40"/>
    <mergeCell ref="G40:I40"/>
    <mergeCell ref="J40:L40"/>
    <mergeCell ref="M40:O40"/>
    <mergeCell ref="D21:F21"/>
    <mergeCell ref="G21:I21"/>
    <mergeCell ref="J25:L25"/>
    <mergeCell ref="M41:O41"/>
    <mergeCell ref="P14:R14"/>
    <mergeCell ref="D14:F14"/>
    <mergeCell ref="G14:I14"/>
    <mergeCell ref="P22:R22"/>
    <mergeCell ref="J14:L14"/>
    <mergeCell ref="M14:O14"/>
    <mergeCell ref="J21:L21"/>
    <mergeCell ref="J19:L19"/>
    <mergeCell ref="J10:L10"/>
    <mergeCell ref="M10:O10"/>
    <mergeCell ref="P41:R41"/>
    <mergeCell ref="D68:F68"/>
    <mergeCell ref="G68:I68"/>
    <mergeCell ref="J68:L68"/>
    <mergeCell ref="M68:O68"/>
    <mergeCell ref="P68:R68"/>
    <mergeCell ref="D41:F41"/>
    <mergeCell ref="G41:I41"/>
    <mergeCell ref="D11:F11"/>
    <mergeCell ref="G11:I11"/>
    <mergeCell ref="D19:F19"/>
    <mergeCell ref="G19:I19"/>
    <mergeCell ref="D10:F10"/>
    <mergeCell ref="G10:I10"/>
    <mergeCell ref="N28:O28"/>
    <mergeCell ref="P28:Q28"/>
    <mergeCell ref="R28:U28"/>
    <mergeCell ref="E27:U27"/>
    <mergeCell ref="D28:G28"/>
    <mergeCell ref="H28:K28"/>
    <mergeCell ref="L28:M28"/>
    <mergeCell ref="J41:L41"/>
    <mergeCell ref="A25:C25"/>
    <mergeCell ref="G24:I24"/>
    <mergeCell ref="G22:I22"/>
    <mergeCell ref="D25:F25"/>
    <mergeCell ref="G25:I25"/>
    <mergeCell ref="G23:I23"/>
    <mergeCell ref="P24:R24"/>
    <mergeCell ref="J22:L22"/>
    <mergeCell ref="A24:C24"/>
    <mergeCell ref="D24:F24"/>
    <mergeCell ref="A23:C23"/>
    <mergeCell ref="D23:F23"/>
    <mergeCell ref="A22:C22"/>
    <mergeCell ref="D22:F22"/>
    <mergeCell ref="M22:O22"/>
    <mergeCell ref="J23:L23"/>
    <mergeCell ref="P23:R23"/>
    <mergeCell ref="M25:O25"/>
    <mergeCell ref="P25:R25"/>
  </mergeCells>
  <phoneticPr fontId="21" type="noConversion"/>
  <conditionalFormatting sqref="G43:G51 G53:G61 M43:M51 M53:M61 J43:J51 J53:J61 P43:P51 P53:P61 D43:D51 D53:D61">
    <cfRule type="cellIs" dxfId="75" priority="11" stopIfTrue="1" operator="equal">
      <formula>$C43</formula>
    </cfRule>
    <cfRule type="cellIs" dxfId="74" priority="12" stopIfTrue="1" operator="equal">
      <formula>$C43-1</formula>
    </cfRule>
  </conditionalFormatting>
  <conditionalFormatting sqref="G70:G78 G80:G88 M70:M78 M80:M88 J70:J78 J80:J88 P70:P78 P80:P88 D70:D78 D80:D88">
    <cfRule type="cellIs" dxfId="73" priority="9" stopIfTrue="1" operator="equal">
      <formula>$C70</formula>
    </cfRule>
    <cfRule type="cellIs" dxfId="72" priority="10" stopIfTrue="1" operator="equal">
      <formula>$C70-1</formula>
    </cfRule>
  </conditionalFormatting>
  <conditionalFormatting sqref="G97:G105 M97:M105 J97:J105 P97:P105 D97:D105 D107:D115 G107:G115 J107:J115 M107:M115 P107:P115">
    <cfRule type="cellIs" dxfId="71" priority="7" stopIfTrue="1" operator="equal">
      <formula>$C97</formula>
    </cfRule>
    <cfRule type="cellIs" dxfId="70" priority="8" stopIfTrue="1" operator="equal">
      <formula>$C97-1</formula>
    </cfRule>
  </conditionalFormatting>
  <conditionalFormatting sqref="G124:G132 G134:G142 M124:M132 M134:M142 J124:J132 J134:J142 P124:P132 P134:P142 D124:D132 D134:D142">
    <cfRule type="cellIs" dxfId="69" priority="5" stopIfTrue="1" operator="equal">
      <formula>$C124</formula>
    </cfRule>
    <cfRule type="cellIs" dxfId="68" priority="6" stopIfTrue="1" operator="equal">
      <formula>$C124-1</formula>
    </cfRule>
  </conditionalFormatting>
  <conditionalFormatting sqref="G151:G159 G161:G169 M151:M159 M161:M169 J151:J159 J161:J169 P151:P159 P161:P169 D151:D159 D161:D169">
    <cfRule type="cellIs" dxfId="67" priority="3" stopIfTrue="1" operator="equal">
      <formula>$C151</formula>
    </cfRule>
    <cfRule type="cellIs" dxfId="66" priority="4" stopIfTrue="1" operator="equal">
      <formula>$C151-1</formula>
    </cfRule>
  </conditionalFormatting>
  <conditionalFormatting sqref="G178:G186 G188:G196 M178:M186 M188:M196 J178:J186 J188:J196 P178:P186 P188:P196 D178:D186 D188:D196">
    <cfRule type="cellIs" dxfId="65" priority="1" stopIfTrue="1" operator="equal">
      <formula>$C178</formula>
    </cfRule>
    <cfRule type="cellIs" dxfId="64" priority="2" stopIfTrue="1" operator="equal">
      <formula>$C178-1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V33"/>
  <sheetViews>
    <sheetView workbookViewId="0">
      <selection activeCell="G3" sqref="G3:I3"/>
    </sheetView>
  </sheetViews>
  <sheetFormatPr defaultColWidth="8.85546875" defaultRowHeight="12.75" x14ac:dyDescent="0.2"/>
  <cols>
    <col min="1" max="13" width="7.5703125" customWidth="1"/>
    <col min="14" max="14" width="7.42578125" customWidth="1"/>
    <col min="15" max="17" width="7.5703125" customWidth="1"/>
    <col min="18" max="19" width="7.42578125" customWidth="1"/>
    <col min="20" max="21" width="7.5703125" customWidth="1"/>
    <col min="22" max="22" width="14.85546875" customWidth="1"/>
  </cols>
  <sheetData>
    <row r="1" spans="1:22" ht="13.5" thickBot="1" x14ac:dyDescent="0.25">
      <c r="A1" s="31"/>
      <c r="B1" s="32"/>
      <c r="C1" s="32"/>
      <c r="D1" s="32" t="s">
        <v>764</v>
      </c>
      <c r="E1" s="32"/>
      <c r="F1" s="32"/>
      <c r="G1" s="32"/>
      <c r="H1" s="32"/>
      <c r="I1" s="32"/>
      <c r="J1" s="32"/>
      <c r="K1" s="32"/>
      <c r="L1" s="32"/>
      <c r="M1" s="32"/>
      <c r="N1" s="32"/>
      <c r="O1" s="32"/>
      <c r="P1" s="32"/>
      <c r="Q1" s="32"/>
      <c r="R1" s="32"/>
      <c r="S1" s="32"/>
      <c r="T1" s="32"/>
      <c r="U1" s="32"/>
      <c r="V1" s="68" t="s">
        <v>416</v>
      </c>
    </row>
    <row r="2" spans="1:22" x14ac:dyDescent="0.2">
      <c r="A2" s="40"/>
      <c r="B2" s="41"/>
      <c r="C2" s="41"/>
      <c r="D2" s="474" t="s">
        <v>475</v>
      </c>
      <c r="E2" s="475"/>
      <c r="F2" s="476"/>
      <c r="G2" s="477" t="s">
        <v>469</v>
      </c>
      <c r="H2" s="478"/>
      <c r="I2" s="479"/>
      <c r="J2" s="474" t="s">
        <v>352</v>
      </c>
      <c r="K2" s="475"/>
      <c r="L2" s="476"/>
      <c r="M2" s="477" t="s">
        <v>340</v>
      </c>
      <c r="N2" s="478"/>
      <c r="O2" s="479"/>
      <c r="P2" s="474" t="s">
        <v>472</v>
      </c>
      <c r="Q2" s="475"/>
      <c r="R2" s="476"/>
      <c r="S2" s="477" t="s">
        <v>667</v>
      </c>
      <c r="T2" s="478"/>
      <c r="U2" s="479"/>
      <c r="V2" s="21"/>
    </row>
    <row r="3" spans="1:22" x14ac:dyDescent="0.2">
      <c r="A3" s="57"/>
      <c r="B3" s="69"/>
      <c r="C3" s="69" t="s">
        <v>538</v>
      </c>
      <c r="D3" s="480">
        <v>17</v>
      </c>
      <c r="E3" s="481"/>
      <c r="F3" s="482"/>
      <c r="G3" s="483">
        <v>6</v>
      </c>
      <c r="H3" s="484"/>
      <c r="I3" s="485"/>
      <c r="J3" s="480">
        <v>25</v>
      </c>
      <c r="K3" s="481"/>
      <c r="L3" s="482"/>
      <c r="M3" s="483">
        <v>22</v>
      </c>
      <c r="N3" s="484"/>
      <c r="O3" s="485"/>
      <c r="P3" s="480">
        <v>28</v>
      </c>
      <c r="Q3" s="481"/>
      <c r="R3" s="482"/>
      <c r="S3" s="483">
        <v>6</v>
      </c>
      <c r="T3" s="484"/>
      <c r="U3" s="485"/>
      <c r="V3" s="21"/>
    </row>
    <row r="4" spans="1:22"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36" t="s">
        <v>409</v>
      </c>
      <c r="T4" s="36" t="s">
        <v>410</v>
      </c>
      <c r="U4" s="36" t="s">
        <v>363</v>
      </c>
      <c r="V4" s="21"/>
    </row>
    <row r="5" spans="1:22" x14ac:dyDescent="0.2">
      <c r="A5" s="42" t="s">
        <v>390</v>
      </c>
      <c r="B5" s="50">
        <v>9</v>
      </c>
      <c r="C5" s="50">
        <v>4</v>
      </c>
      <c r="D5" s="37">
        <v>5</v>
      </c>
      <c r="E5" s="37">
        <v>2</v>
      </c>
      <c r="F5" s="37">
        <f t="shared" ref="F5:F13" si="0">IF(($C5+INT(D$3/18)+IF(((D$3-INT(D$3/18)*18)-$B5)&gt;=0,1,0)-D5+2)&lt;0, 0, $C5+INT(D$3/18)+IF(((D$3-INT(D$3/18)*18)-$B5)&gt;=0,1,0)-D5+2)</f>
        <v>2</v>
      </c>
      <c r="G5" s="38">
        <v>4</v>
      </c>
      <c r="H5" s="38">
        <v>1</v>
      </c>
      <c r="I5" s="78">
        <f t="shared" ref="I5:I13" si="1">IF(($C5+INT(G$3/18)+IF(((G$3-INT(G$3/18)*18)-$B5)&gt;=0,1,0)-G5+2)&lt;0, 0, $C5+INT(G$3/18)+IF(((G$3-INT(G$3/18)*18)-$B5)&gt;=0,1,0)-G5+2)</f>
        <v>2</v>
      </c>
      <c r="J5" s="37">
        <v>5</v>
      </c>
      <c r="K5" s="37">
        <v>2</v>
      </c>
      <c r="L5" s="37">
        <f t="shared" ref="L5:L13" si="2">IF(($C5+INT(J$3/18)+IF(((J$3-INT(J$3/18)*18)-$B5)&gt;=0,1,0)-J5+2)&lt;0, 0, $C5+INT(J$3/18)+IF(((J$3-INT(J$3/18)*18)-$B5)&gt;=0,1,0)-J5+2)</f>
        <v>2</v>
      </c>
      <c r="M5" s="38">
        <v>7</v>
      </c>
      <c r="N5" s="38">
        <v>3</v>
      </c>
      <c r="O5" s="78">
        <f t="shared" ref="O5:O13" si="3">IF(($C5+INT(M$3/18)+IF(((M$3-INT(M$3/18)*18)-$B5)&gt;=0,1,0)-M5+2)&lt;0, 0, $C5+INT(M$3/18)+IF(((M$3-INT(M$3/18)*18)-$B5)&gt;=0,1,0)-M5+2)</f>
        <v>0</v>
      </c>
      <c r="P5" s="37">
        <v>7</v>
      </c>
      <c r="Q5" s="37">
        <v>2</v>
      </c>
      <c r="R5" s="37">
        <f t="shared" ref="R5:R13" si="4">IF(($C5+INT(P$3/18)+IF(((P$3-INT(P$3/18)*18)-$B5)&gt;=0,1,0)-P5+2)&lt;0, 0, $C5+INT(P$3/18)+IF(((P$3-INT(P$3/18)*18)-$B5)&gt;=0,1,0)-P5+2)</f>
        <v>1</v>
      </c>
      <c r="S5" s="38">
        <v>6</v>
      </c>
      <c r="T5" s="38">
        <v>2</v>
      </c>
      <c r="U5" s="78">
        <f t="shared" ref="U5:U13" si="5">IF(($C5+INT(S$3/18)+IF(((S$3-INT(S$3/18)*18)-$B5)&gt;=0,1,0)-S5+2)&lt;0, 0, $C5+INT(S$3/18)+IF(((S$3-INT(S$3/18)*18)-$B5)&gt;=0,1,0)-S5+2)</f>
        <v>0</v>
      </c>
      <c r="V5" s="21"/>
    </row>
    <row r="6" spans="1:22" x14ac:dyDescent="0.2">
      <c r="A6" s="42" t="s">
        <v>391</v>
      </c>
      <c r="B6" s="50">
        <v>3</v>
      </c>
      <c r="C6" s="50">
        <v>4</v>
      </c>
      <c r="D6" s="37">
        <v>7</v>
      </c>
      <c r="E6" s="37">
        <v>3</v>
      </c>
      <c r="F6" s="37">
        <f t="shared" si="0"/>
        <v>0</v>
      </c>
      <c r="G6" s="38">
        <v>4</v>
      </c>
      <c r="H6" s="38">
        <v>2</v>
      </c>
      <c r="I6" s="78">
        <f t="shared" si="1"/>
        <v>3</v>
      </c>
      <c r="J6" s="37">
        <v>5</v>
      </c>
      <c r="K6" s="37">
        <v>2</v>
      </c>
      <c r="L6" s="37">
        <f t="shared" si="2"/>
        <v>3</v>
      </c>
      <c r="M6" s="38">
        <v>6</v>
      </c>
      <c r="N6" s="38">
        <v>2</v>
      </c>
      <c r="O6" s="78">
        <f t="shared" si="3"/>
        <v>2</v>
      </c>
      <c r="P6" s="37">
        <v>7</v>
      </c>
      <c r="Q6" s="37">
        <v>2</v>
      </c>
      <c r="R6" s="37">
        <f t="shared" si="4"/>
        <v>1</v>
      </c>
      <c r="S6" s="38">
        <v>4</v>
      </c>
      <c r="T6" s="38">
        <v>1</v>
      </c>
      <c r="U6" s="78">
        <f t="shared" si="5"/>
        <v>3</v>
      </c>
      <c r="V6" s="21" t="s">
        <v>472</v>
      </c>
    </row>
    <row r="7" spans="1:22" x14ac:dyDescent="0.2">
      <c r="A7" s="42" t="s">
        <v>392</v>
      </c>
      <c r="B7" s="50">
        <v>11</v>
      </c>
      <c r="C7" s="50">
        <v>4</v>
      </c>
      <c r="D7" s="37">
        <v>5</v>
      </c>
      <c r="E7" s="37">
        <v>0</v>
      </c>
      <c r="F7" s="37">
        <f t="shared" si="0"/>
        <v>2</v>
      </c>
      <c r="G7" s="38">
        <v>6</v>
      </c>
      <c r="H7" s="38">
        <v>3</v>
      </c>
      <c r="I7" s="78">
        <f t="shared" si="1"/>
        <v>0</v>
      </c>
      <c r="J7" s="37">
        <v>7</v>
      </c>
      <c r="K7" s="37">
        <v>2</v>
      </c>
      <c r="L7" s="37">
        <f t="shared" si="2"/>
        <v>0</v>
      </c>
      <c r="M7" s="38">
        <v>6</v>
      </c>
      <c r="N7" s="38">
        <v>2</v>
      </c>
      <c r="O7" s="78">
        <f t="shared" si="3"/>
        <v>1</v>
      </c>
      <c r="P7" s="37">
        <v>8</v>
      </c>
      <c r="Q7" s="37">
        <v>2</v>
      </c>
      <c r="R7" s="37">
        <f t="shared" si="4"/>
        <v>0</v>
      </c>
      <c r="S7" s="38">
        <v>4</v>
      </c>
      <c r="T7" s="38">
        <v>2</v>
      </c>
      <c r="U7" s="78">
        <f t="shared" si="5"/>
        <v>2</v>
      </c>
    </row>
    <row r="8" spans="1:22" x14ac:dyDescent="0.2">
      <c r="A8" s="42" t="s">
        <v>393</v>
      </c>
      <c r="B8" s="50">
        <v>7</v>
      </c>
      <c r="C8" s="50">
        <v>4</v>
      </c>
      <c r="D8" s="37">
        <v>4</v>
      </c>
      <c r="E8" s="37">
        <v>1</v>
      </c>
      <c r="F8" s="37">
        <f t="shared" si="0"/>
        <v>3</v>
      </c>
      <c r="G8" s="38">
        <v>5</v>
      </c>
      <c r="H8" s="38">
        <v>2</v>
      </c>
      <c r="I8" s="78">
        <f t="shared" si="1"/>
        <v>1</v>
      </c>
      <c r="J8" s="37">
        <v>5</v>
      </c>
      <c r="K8" s="37">
        <v>2</v>
      </c>
      <c r="L8" s="37">
        <f t="shared" si="2"/>
        <v>3</v>
      </c>
      <c r="M8" s="38">
        <v>5</v>
      </c>
      <c r="N8" s="38">
        <v>2</v>
      </c>
      <c r="O8" s="78">
        <f t="shared" si="3"/>
        <v>2</v>
      </c>
      <c r="P8" s="37">
        <v>5</v>
      </c>
      <c r="Q8" s="37">
        <v>1</v>
      </c>
      <c r="R8" s="37">
        <f t="shared" si="4"/>
        <v>3</v>
      </c>
      <c r="S8" s="38">
        <v>4</v>
      </c>
      <c r="T8" s="38">
        <v>1</v>
      </c>
      <c r="U8" s="78">
        <f t="shared" si="5"/>
        <v>2</v>
      </c>
      <c r="V8" s="21"/>
    </row>
    <row r="9" spans="1:22" x14ac:dyDescent="0.2">
      <c r="A9" s="42" t="s">
        <v>394</v>
      </c>
      <c r="B9" s="50">
        <v>15</v>
      </c>
      <c r="C9" s="50">
        <v>3</v>
      </c>
      <c r="D9" s="37">
        <v>5</v>
      </c>
      <c r="E9" s="37">
        <v>2</v>
      </c>
      <c r="F9" s="37">
        <f t="shared" si="0"/>
        <v>1</v>
      </c>
      <c r="G9" s="38">
        <v>3</v>
      </c>
      <c r="H9" s="38">
        <v>2</v>
      </c>
      <c r="I9" s="78">
        <f t="shared" si="1"/>
        <v>2</v>
      </c>
      <c r="J9" s="37">
        <v>6</v>
      </c>
      <c r="K9" s="37">
        <v>1</v>
      </c>
      <c r="L9" s="37">
        <f t="shared" si="2"/>
        <v>0</v>
      </c>
      <c r="M9" s="38">
        <v>4</v>
      </c>
      <c r="N9" s="38">
        <v>2</v>
      </c>
      <c r="O9" s="78">
        <f t="shared" si="3"/>
        <v>2</v>
      </c>
      <c r="P9" s="37">
        <v>10</v>
      </c>
      <c r="Q9" s="37">
        <v>2</v>
      </c>
      <c r="R9" s="37">
        <f t="shared" si="4"/>
        <v>0</v>
      </c>
      <c r="S9" s="38">
        <v>4</v>
      </c>
      <c r="T9" s="38">
        <v>1</v>
      </c>
      <c r="U9" s="78">
        <f t="shared" si="5"/>
        <v>1</v>
      </c>
      <c r="V9" s="21" t="s">
        <v>352</v>
      </c>
    </row>
    <row r="10" spans="1:22" x14ac:dyDescent="0.2">
      <c r="A10" s="42" t="s">
        <v>395</v>
      </c>
      <c r="B10" s="50">
        <v>13</v>
      </c>
      <c r="C10" s="50">
        <v>5</v>
      </c>
      <c r="D10" s="37">
        <v>6</v>
      </c>
      <c r="E10" s="37">
        <v>2</v>
      </c>
      <c r="F10" s="37">
        <f t="shared" si="0"/>
        <v>2</v>
      </c>
      <c r="G10" s="38">
        <v>6</v>
      </c>
      <c r="H10" s="38">
        <v>2</v>
      </c>
      <c r="I10" s="78">
        <f t="shared" si="1"/>
        <v>1</v>
      </c>
      <c r="J10" s="37">
        <v>9</v>
      </c>
      <c r="K10" s="37">
        <v>2</v>
      </c>
      <c r="L10" s="37">
        <f t="shared" si="2"/>
        <v>0</v>
      </c>
      <c r="M10" s="38">
        <v>5</v>
      </c>
      <c r="N10" s="38">
        <v>1</v>
      </c>
      <c r="O10" s="78">
        <f t="shared" si="3"/>
        <v>3</v>
      </c>
      <c r="P10" s="37">
        <v>8</v>
      </c>
      <c r="Q10" s="37">
        <v>2</v>
      </c>
      <c r="R10" s="37">
        <f t="shared" si="4"/>
        <v>0</v>
      </c>
      <c r="S10" s="38">
        <v>4</v>
      </c>
      <c r="T10" s="38">
        <v>1</v>
      </c>
      <c r="U10" s="78">
        <f t="shared" si="5"/>
        <v>3</v>
      </c>
      <c r="V10" s="21" t="s">
        <v>472</v>
      </c>
    </row>
    <row r="11" spans="1:22" x14ac:dyDescent="0.2">
      <c r="A11" s="42" t="s">
        <v>396</v>
      </c>
      <c r="B11" s="50">
        <v>5</v>
      </c>
      <c r="C11" s="50">
        <v>5</v>
      </c>
      <c r="D11" s="37">
        <v>6</v>
      </c>
      <c r="E11" s="37">
        <v>3</v>
      </c>
      <c r="F11" s="37">
        <f t="shared" si="0"/>
        <v>2</v>
      </c>
      <c r="G11" s="38">
        <v>5</v>
      </c>
      <c r="H11" s="38">
        <v>1</v>
      </c>
      <c r="I11" s="78">
        <f t="shared" si="1"/>
        <v>3</v>
      </c>
      <c r="J11" s="37">
        <v>5</v>
      </c>
      <c r="K11" s="37">
        <v>1</v>
      </c>
      <c r="L11" s="37">
        <f t="shared" si="2"/>
        <v>4</v>
      </c>
      <c r="M11" s="38">
        <v>8</v>
      </c>
      <c r="N11" s="38">
        <v>3</v>
      </c>
      <c r="O11" s="78">
        <f t="shared" si="3"/>
        <v>0</v>
      </c>
      <c r="P11" s="37">
        <v>7</v>
      </c>
      <c r="Q11" s="37">
        <v>2</v>
      </c>
      <c r="R11" s="37">
        <f t="shared" si="4"/>
        <v>2</v>
      </c>
      <c r="S11" s="38">
        <v>6</v>
      </c>
      <c r="T11" s="38">
        <v>2</v>
      </c>
      <c r="U11" s="78">
        <f t="shared" si="5"/>
        <v>2</v>
      </c>
      <c r="V11" s="21"/>
    </row>
    <row r="12" spans="1:22" x14ac:dyDescent="0.2">
      <c r="A12" s="42" t="s">
        <v>397</v>
      </c>
      <c r="B12" s="50">
        <v>17</v>
      </c>
      <c r="C12" s="50">
        <v>3</v>
      </c>
      <c r="D12" s="37">
        <v>4</v>
      </c>
      <c r="E12" s="37">
        <v>2</v>
      </c>
      <c r="F12" s="37">
        <f t="shared" si="0"/>
        <v>2</v>
      </c>
      <c r="G12" s="38">
        <v>4</v>
      </c>
      <c r="H12" s="38">
        <v>2</v>
      </c>
      <c r="I12" s="78">
        <f t="shared" si="1"/>
        <v>1</v>
      </c>
      <c r="J12" s="37">
        <v>4</v>
      </c>
      <c r="K12" s="37">
        <v>1</v>
      </c>
      <c r="L12" s="37">
        <f t="shared" si="2"/>
        <v>2</v>
      </c>
      <c r="M12" s="38">
        <v>3</v>
      </c>
      <c r="N12" s="38">
        <v>1</v>
      </c>
      <c r="O12" s="78">
        <f t="shared" si="3"/>
        <v>3</v>
      </c>
      <c r="P12" s="37">
        <v>4</v>
      </c>
      <c r="Q12" s="37">
        <v>2</v>
      </c>
      <c r="R12" s="37">
        <f t="shared" si="4"/>
        <v>2</v>
      </c>
      <c r="S12" s="38">
        <v>4</v>
      </c>
      <c r="T12" s="38">
        <v>2</v>
      </c>
      <c r="U12" s="78">
        <f t="shared" si="5"/>
        <v>1</v>
      </c>
      <c r="V12" s="21"/>
    </row>
    <row r="13" spans="1:22" ht="13.5" thickBot="1" x14ac:dyDescent="0.25">
      <c r="A13" s="52" t="s">
        <v>398</v>
      </c>
      <c r="B13" s="53">
        <v>1</v>
      </c>
      <c r="C13" s="53">
        <v>4</v>
      </c>
      <c r="D13" s="37">
        <v>5</v>
      </c>
      <c r="E13" s="54">
        <v>2</v>
      </c>
      <c r="F13" s="37">
        <f t="shared" si="0"/>
        <v>2</v>
      </c>
      <c r="G13" s="38">
        <v>4</v>
      </c>
      <c r="H13" s="55">
        <v>1</v>
      </c>
      <c r="I13" s="77">
        <f t="shared" si="1"/>
        <v>3</v>
      </c>
      <c r="J13" s="37">
        <v>8</v>
      </c>
      <c r="K13" s="54">
        <v>3</v>
      </c>
      <c r="L13" s="37">
        <f t="shared" si="2"/>
        <v>0</v>
      </c>
      <c r="M13" s="38">
        <v>7</v>
      </c>
      <c r="N13" s="55">
        <v>3</v>
      </c>
      <c r="O13" s="77">
        <f t="shared" si="3"/>
        <v>1</v>
      </c>
      <c r="P13" s="37">
        <v>8</v>
      </c>
      <c r="Q13" s="54">
        <v>2</v>
      </c>
      <c r="R13" s="37">
        <f t="shared" si="4"/>
        <v>0</v>
      </c>
      <c r="S13" s="38">
        <v>5</v>
      </c>
      <c r="T13" s="55">
        <v>1</v>
      </c>
      <c r="U13" s="77">
        <f t="shared" si="5"/>
        <v>2</v>
      </c>
      <c r="V13" s="21" t="s">
        <v>472</v>
      </c>
    </row>
    <row r="14" spans="1:22" ht="13.5" thickBot="1" x14ac:dyDescent="0.25">
      <c r="A14" s="61" t="s">
        <v>412</v>
      </c>
      <c r="B14" s="62"/>
      <c r="C14" s="74">
        <f t="shared" ref="C14:U14" si="6">SUM(C5:C13)</f>
        <v>36</v>
      </c>
      <c r="D14" s="63">
        <f>SUM(D5:D13)</f>
        <v>47</v>
      </c>
      <c r="E14" s="63">
        <f>SUM(E5:E13)</f>
        <v>17</v>
      </c>
      <c r="F14" s="88">
        <f>SUM(F5:F13)</f>
        <v>16</v>
      </c>
      <c r="G14" s="64">
        <f t="shared" si="6"/>
        <v>41</v>
      </c>
      <c r="H14" s="64">
        <f t="shared" si="6"/>
        <v>16</v>
      </c>
      <c r="I14" s="89">
        <f t="shared" si="6"/>
        <v>16</v>
      </c>
      <c r="J14" s="63">
        <f t="shared" si="6"/>
        <v>54</v>
      </c>
      <c r="K14" s="63">
        <f t="shared" si="6"/>
        <v>16</v>
      </c>
      <c r="L14" s="88">
        <f t="shared" si="6"/>
        <v>14</v>
      </c>
      <c r="M14" s="64">
        <f t="shared" si="6"/>
        <v>51</v>
      </c>
      <c r="N14" s="64">
        <f t="shared" si="6"/>
        <v>19</v>
      </c>
      <c r="O14" s="89">
        <f t="shared" si="6"/>
        <v>14</v>
      </c>
      <c r="P14" s="63">
        <f t="shared" si="6"/>
        <v>64</v>
      </c>
      <c r="Q14" s="63">
        <f t="shared" si="6"/>
        <v>17</v>
      </c>
      <c r="R14" s="88">
        <f t="shared" si="6"/>
        <v>9</v>
      </c>
      <c r="S14" s="64">
        <f t="shared" si="6"/>
        <v>41</v>
      </c>
      <c r="T14" s="64">
        <f t="shared" si="6"/>
        <v>13</v>
      </c>
      <c r="U14" s="89">
        <f t="shared" si="6"/>
        <v>16</v>
      </c>
      <c r="V14" s="21"/>
    </row>
    <row r="15" spans="1:22" x14ac:dyDescent="0.2">
      <c r="A15" s="57" t="s">
        <v>399</v>
      </c>
      <c r="B15" s="58">
        <v>6</v>
      </c>
      <c r="C15" s="58">
        <v>5</v>
      </c>
      <c r="D15" s="37">
        <v>5</v>
      </c>
      <c r="E15" s="39">
        <v>1</v>
      </c>
      <c r="F15" s="37">
        <f t="shared" ref="F15:F23" si="7">IF(($C15+INT(D$3/18)+IF(((D$3-INT(D$3/18)*18)-$B15)&gt;=0,1,0)-D15+2)&lt;0, 0, $C15+INT(D$3/18)+IF(((D$3-INT(D$3/18)*18)-$B15)&gt;=0,1,0)-D15+2)</f>
        <v>3</v>
      </c>
      <c r="G15" s="38">
        <v>5</v>
      </c>
      <c r="H15" s="59">
        <v>1</v>
      </c>
      <c r="I15" s="82">
        <f t="shared" ref="I15:I23" si="8">IF(($C15+INT(G$3/18)+IF(((G$3-INT(G$3/18)*18)-$B15)&gt;=0,1,0)-G15+2)&lt;0, 0, $C15+INT(G$3/18)+IF(((G$3-INT(G$3/18)*18)-$B15)&gt;=0,1,0)-G15+2)</f>
        <v>3</v>
      </c>
      <c r="J15" s="37">
        <v>8</v>
      </c>
      <c r="K15" s="39">
        <v>2</v>
      </c>
      <c r="L15" s="37">
        <f t="shared" ref="L15:L23" si="9">IF(($C15+INT(J$3/18)+IF(((J$3-INT(J$3/18)*18)-$B15)&gt;=0,1,0)-J15+2)&lt;0, 0, $C15+INT(J$3/18)+IF(((J$3-INT(J$3/18)*18)-$B15)&gt;=0,1,0)-J15+2)</f>
        <v>1</v>
      </c>
      <c r="M15" s="38">
        <v>6</v>
      </c>
      <c r="N15" s="59">
        <v>1</v>
      </c>
      <c r="O15" s="82">
        <f t="shared" ref="O15:O23" si="10">IF(($C15+INT(M$3/18)+IF(((M$3-INT(M$3/18)*18)-$B15)&gt;=0,1,0)-M15+2)&lt;0, 0, $C15+INT(M$3/18)+IF(((M$3-INT(M$3/18)*18)-$B15)&gt;=0,1,0)-M15+2)</f>
        <v>2</v>
      </c>
      <c r="P15" s="37">
        <v>9</v>
      </c>
      <c r="Q15" s="39">
        <v>1</v>
      </c>
      <c r="R15" s="37">
        <f t="shared" ref="R15:R23" si="11">IF(($C15+INT(P$3/18)+IF(((P$3-INT(P$3/18)*18)-$B15)&gt;=0,1,0)-P15+2)&lt;0, 0, $C15+INT(P$3/18)+IF(((P$3-INT(P$3/18)*18)-$B15)&gt;=0,1,0)-P15+2)</f>
        <v>0</v>
      </c>
      <c r="S15" s="38">
        <v>5</v>
      </c>
      <c r="T15" s="59">
        <v>1</v>
      </c>
      <c r="U15" s="82">
        <f t="shared" ref="U15:U23" si="12">IF(($C15+INT(S$3/18)+IF(((S$3-INT(S$3/18)*18)-$B15)&gt;=0,1,0)-S15+2)&lt;0, 0, $C15+INT(S$3/18)+IF(((S$3-INT(S$3/18)*18)-$B15)&gt;=0,1,0)-S15+2)</f>
        <v>3</v>
      </c>
      <c r="V15" s="21"/>
    </row>
    <row r="16" spans="1:22" x14ac:dyDescent="0.2">
      <c r="A16" s="42" t="s">
        <v>400</v>
      </c>
      <c r="B16" s="50">
        <v>10</v>
      </c>
      <c r="C16" s="50">
        <v>4</v>
      </c>
      <c r="D16" s="37">
        <v>5</v>
      </c>
      <c r="E16" s="37">
        <v>2</v>
      </c>
      <c r="F16" s="37">
        <f t="shared" si="7"/>
        <v>2</v>
      </c>
      <c r="G16" s="38">
        <v>4</v>
      </c>
      <c r="H16" s="38">
        <v>2</v>
      </c>
      <c r="I16" s="78">
        <f t="shared" si="8"/>
        <v>2</v>
      </c>
      <c r="J16" s="37">
        <v>5</v>
      </c>
      <c r="K16" s="37">
        <v>2</v>
      </c>
      <c r="L16" s="37">
        <f t="shared" si="9"/>
        <v>2</v>
      </c>
      <c r="M16" s="38">
        <v>5</v>
      </c>
      <c r="N16" s="38">
        <v>2</v>
      </c>
      <c r="O16" s="78">
        <f t="shared" si="10"/>
        <v>2</v>
      </c>
      <c r="P16" s="37">
        <v>10</v>
      </c>
      <c r="Q16" s="37">
        <v>2</v>
      </c>
      <c r="R16" s="37">
        <f t="shared" si="11"/>
        <v>0</v>
      </c>
      <c r="S16" s="38">
        <v>5</v>
      </c>
      <c r="T16" s="38">
        <v>2</v>
      </c>
      <c r="U16" s="78">
        <f t="shared" si="12"/>
        <v>1</v>
      </c>
      <c r="V16" s="21"/>
    </row>
    <row r="17" spans="1:22" x14ac:dyDescent="0.2">
      <c r="A17" s="42" t="s">
        <v>401</v>
      </c>
      <c r="B17" s="50">
        <v>14</v>
      </c>
      <c r="C17" s="50">
        <v>4</v>
      </c>
      <c r="D17" s="37">
        <v>5</v>
      </c>
      <c r="E17" s="37">
        <v>2</v>
      </c>
      <c r="F17" s="37">
        <f t="shared" si="7"/>
        <v>2</v>
      </c>
      <c r="G17" s="38">
        <v>4</v>
      </c>
      <c r="H17" s="38">
        <v>1</v>
      </c>
      <c r="I17" s="78">
        <f t="shared" si="8"/>
        <v>2</v>
      </c>
      <c r="J17" s="37">
        <v>5</v>
      </c>
      <c r="K17" s="37">
        <v>1</v>
      </c>
      <c r="L17" s="37">
        <f t="shared" si="9"/>
        <v>2</v>
      </c>
      <c r="M17" s="38">
        <v>6</v>
      </c>
      <c r="N17" s="38">
        <v>2</v>
      </c>
      <c r="O17" s="78">
        <f t="shared" si="10"/>
        <v>1</v>
      </c>
      <c r="P17" s="37">
        <v>6</v>
      </c>
      <c r="Q17" s="37">
        <v>2</v>
      </c>
      <c r="R17" s="37">
        <f t="shared" si="11"/>
        <v>1</v>
      </c>
      <c r="S17" s="38">
        <v>4</v>
      </c>
      <c r="T17" s="38">
        <v>2</v>
      </c>
      <c r="U17" s="78">
        <f t="shared" si="12"/>
        <v>2</v>
      </c>
      <c r="V17" s="21"/>
    </row>
    <row r="18" spans="1:22" x14ac:dyDescent="0.2">
      <c r="A18" s="42" t="s">
        <v>402</v>
      </c>
      <c r="B18" s="50">
        <v>16</v>
      </c>
      <c r="C18" s="50">
        <v>3</v>
      </c>
      <c r="D18" s="37">
        <v>4</v>
      </c>
      <c r="E18" s="37">
        <v>3</v>
      </c>
      <c r="F18" s="37">
        <f t="shared" si="7"/>
        <v>2</v>
      </c>
      <c r="G18" s="38">
        <v>4</v>
      </c>
      <c r="H18" s="38">
        <v>2</v>
      </c>
      <c r="I18" s="78">
        <f t="shared" si="8"/>
        <v>1</v>
      </c>
      <c r="J18" s="37">
        <v>4</v>
      </c>
      <c r="K18" s="37">
        <v>2</v>
      </c>
      <c r="L18" s="37">
        <f t="shared" si="9"/>
        <v>2</v>
      </c>
      <c r="M18" s="38">
        <v>4</v>
      </c>
      <c r="N18" s="38">
        <v>2</v>
      </c>
      <c r="O18" s="78">
        <f t="shared" si="10"/>
        <v>2</v>
      </c>
      <c r="P18" s="37">
        <v>10</v>
      </c>
      <c r="Q18" s="37">
        <v>2</v>
      </c>
      <c r="R18" s="37">
        <f t="shared" si="11"/>
        <v>0</v>
      </c>
      <c r="S18" s="38">
        <v>4</v>
      </c>
      <c r="T18" s="38">
        <v>1</v>
      </c>
      <c r="U18" s="78">
        <f t="shared" si="12"/>
        <v>1</v>
      </c>
      <c r="V18" s="21"/>
    </row>
    <row r="19" spans="1:22" x14ac:dyDescent="0.2">
      <c r="A19" s="42" t="s">
        <v>403</v>
      </c>
      <c r="B19" s="50">
        <v>4</v>
      </c>
      <c r="C19" s="50">
        <v>4</v>
      </c>
      <c r="D19" s="37">
        <v>5</v>
      </c>
      <c r="E19" s="37">
        <v>1</v>
      </c>
      <c r="F19" s="37">
        <f t="shared" si="7"/>
        <v>2</v>
      </c>
      <c r="G19" s="38">
        <v>5</v>
      </c>
      <c r="H19" s="38">
        <v>1</v>
      </c>
      <c r="I19" s="78">
        <f t="shared" si="8"/>
        <v>2</v>
      </c>
      <c r="J19" s="37">
        <v>5</v>
      </c>
      <c r="K19" s="37">
        <v>2</v>
      </c>
      <c r="L19" s="37">
        <f t="shared" si="9"/>
        <v>3</v>
      </c>
      <c r="M19" s="38">
        <v>4</v>
      </c>
      <c r="N19" s="38">
        <v>1</v>
      </c>
      <c r="O19" s="78">
        <f t="shared" si="10"/>
        <v>4</v>
      </c>
      <c r="P19" s="37">
        <v>7</v>
      </c>
      <c r="Q19" s="37">
        <v>2</v>
      </c>
      <c r="R19" s="37">
        <f t="shared" si="11"/>
        <v>1</v>
      </c>
      <c r="S19" s="38">
        <v>6</v>
      </c>
      <c r="T19" s="38">
        <v>1</v>
      </c>
      <c r="U19" s="78">
        <f t="shared" si="12"/>
        <v>1</v>
      </c>
      <c r="V19" s="21"/>
    </row>
    <row r="20" spans="1:22" x14ac:dyDescent="0.2">
      <c r="A20" s="42" t="s">
        <v>404</v>
      </c>
      <c r="B20" s="50">
        <v>18</v>
      </c>
      <c r="C20" s="50">
        <v>3</v>
      </c>
      <c r="D20" s="37">
        <v>3</v>
      </c>
      <c r="E20" s="37">
        <v>1</v>
      </c>
      <c r="F20" s="37">
        <f t="shared" si="7"/>
        <v>2</v>
      </c>
      <c r="G20" s="38">
        <v>4</v>
      </c>
      <c r="H20" s="38">
        <v>2</v>
      </c>
      <c r="I20" s="78">
        <f t="shared" si="8"/>
        <v>1</v>
      </c>
      <c r="J20" s="37">
        <v>5</v>
      </c>
      <c r="K20" s="37">
        <v>2</v>
      </c>
      <c r="L20" s="37">
        <f t="shared" si="9"/>
        <v>1</v>
      </c>
      <c r="M20" s="38">
        <v>6</v>
      </c>
      <c r="N20" s="38">
        <v>2</v>
      </c>
      <c r="O20" s="78">
        <f t="shared" si="10"/>
        <v>0</v>
      </c>
      <c r="P20" s="37">
        <v>2</v>
      </c>
      <c r="Q20" s="37">
        <v>1</v>
      </c>
      <c r="R20" s="37">
        <f t="shared" si="11"/>
        <v>4</v>
      </c>
      <c r="S20" s="38">
        <v>4</v>
      </c>
      <c r="T20" s="38">
        <v>2</v>
      </c>
      <c r="U20" s="78">
        <f t="shared" si="12"/>
        <v>1</v>
      </c>
      <c r="V20" s="21"/>
    </row>
    <row r="21" spans="1:22" x14ac:dyDescent="0.2">
      <c r="A21" s="42" t="s">
        <v>405</v>
      </c>
      <c r="B21" s="50">
        <v>2</v>
      </c>
      <c r="C21" s="50">
        <v>4</v>
      </c>
      <c r="D21" s="37">
        <v>5</v>
      </c>
      <c r="E21" s="37">
        <v>2</v>
      </c>
      <c r="F21" s="37">
        <f t="shared" si="7"/>
        <v>2</v>
      </c>
      <c r="G21" s="38">
        <v>5</v>
      </c>
      <c r="H21" s="38">
        <v>2</v>
      </c>
      <c r="I21" s="78">
        <f t="shared" si="8"/>
        <v>2</v>
      </c>
      <c r="J21" s="37">
        <v>6</v>
      </c>
      <c r="K21" s="37">
        <v>2</v>
      </c>
      <c r="L21" s="37">
        <f t="shared" si="9"/>
        <v>2</v>
      </c>
      <c r="M21" s="38">
        <v>6</v>
      </c>
      <c r="N21" s="38">
        <v>1</v>
      </c>
      <c r="O21" s="78">
        <f t="shared" si="10"/>
        <v>2</v>
      </c>
      <c r="P21" s="37">
        <v>6</v>
      </c>
      <c r="Q21" s="37">
        <v>2</v>
      </c>
      <c r="R21" s="37">
        <f t="shared" si="11"/>
        <v>2</v>
      </c>
      <c r="S21" s="38">
        <v>5</v>
      </c>
      <c r="T21" s="38">
        <v>1</v>
      </c>
      <c r="U21" s="78">
        <f t="shared" si="12"/>
        <v>2</v>
      </c>
      <c r="V21" s="21"/>
    </row>
    <row r="22" spans="1:22" x14ac:dyDescent="0.2">
      <c r="A22" s="42" t="s">
        <v>406</v>
      </c>
      <c r="B22" s="50">
        <v>12</v>
      </c>
      <c r="C22" s="50">
        <v>4</v>
      </c>
      <c r="D22" s="37">
        <v>5</v>
      </c>
      <c r="E22" s="37">
        <v>1</v>
      </c>
      <c r="F22" s="37">
        <f t="shared" si="7"/>
        <v>2</v>
      </c>
      <c r="G22" s="38">
        <v>4</v>
      </c>
      <c r="H22" s="38">
        <v>1</v>
      </c>
      <c r="I22" s="78">
        <f t="shared" si="8"/>
        <v>2</v>
      </c>
      <c r="J22" s="37">
        <v>4</v>
      </c>
      <c r="K22" s="37">
        <v>2</v>
      </c>
      <c r="L22" s="37">
        <f t="shared" si="9"/>
        <v>3</v>
      </c>
      <c r="M22" s="38">
        <v>4</v>
      </c>
      <c r="N22" s="38">
        <v>1</v>
      </c>
      <c r="O22" s="78">
        <f t="shared" si="10"/>
        <v>3</v>
      </c>
      <c r="P22" s="37">
        <v>8</v>
      </c>
      <c r="Q22" s="37">
        <v>2</v>
      </c>
      <c r="R22" s="37">
        <f t="shared" si="11"/>
        <v>0</v>
      </c>
      <c r="S22" s="38">
        <v>4</v>
      </c>
      <c r="T22" s="38">
        <v>2</v>
      </c>
      <c r="U22" s="78">
        <f t="shared" si="12"/>
        <v>2</v>
      </c>
      <c r="V22" s="21" t="s">
        <v>475</v>
      </c>
    </row>
    <row r="23" spans="1:22" ht="13.5" thickBot="1" x14ac:dyDescent="0.25">
      <c r="A23" s="45" t="s">
        <v>407</v>
      </c>
      <c r="B23" s="51">
        <v>8</v>
      </c>
      <c r="C23" s="51">
        <v>5</v>
      </c>
      <c r="D23" s="37">
        <v>9</v>
      </c>
      <c r="E23" s="46">
        <v>3</v>
      </c>
      <c r="F23" s="37">
        <f t="shared" si="7"/>
        <v>0</v>
      </c>
      <c r="G23" s="38">
        <v>6</v>
      </c>
      <c r="H23" s="47">
        <v>1</v>
      </c>
      <c r="I23" s="84">
        <f t="shared" si="8"/>
        <v>1</v>
      </c>
      <c r="J23" s="37">
        <v>9</v>
      </c>
      <c r="K23" s="46">
        <v>2</v>
      </c>
      <c r="L23" s="37">
        <f t="shared" si="9"/>
        <v>0</v>
      </c>
      <c r="M23" s="38">
        <v>8</v>
      </c>
      <c r="N23" s="47">
        <v>2</v>
      </c>
      <c r="O23" s="84">
        <f t="shared" si="10"/>
        <v>0</v>
      </c>
      <c r="P23" s="37">
        <v>8</v>
      </c>
      <c r="Q23" s="46">
        <v>1</v>
      </c>
      <c r="R23" s="37">
        <f t="shared" si="11"/>
        <v>1</v>
      </c>
      <c r="S23" s="38">
        <v>4</v>
      </c>
      <c r="T23" s="47">
        <v>1</v>
      </c>
      <c r="U23" s="84">
        <f t="shared" si="12"/>
        <v>3</v>
      </c>
      <c r="V23" s="21" t="s">
        <v>472</v>
      </c>
    </row>
    <row r="24" spans="1:22" ht="13.5" thickBot="1" x14ac:dyDescent="0.25">
      <c r="A24" s="66" t="s">
        <v>413</v>
      </c>
      <c r="B24" s="63"/>
      <c r="C24" s="63">
        <f t="shared" ref="C24:U24" si="13">SUM(C15:C23)</f>
        <v>36</v>
      </c>
      <c r="D24" s="63">
        <f>SUM(D15:D23)</f>
        <v>46</v>
      </c>
      <c r="E24" s="63">
        <f>SUM(E15:E23)</f>
        <v>16</v>
      </c>
      <c r="F24" s="63">
        <f>SUM(F15:F23)</f>
        <v>17</v>
      </c>
      <c r="G24" s="64">
        <f t="shared" si="13"/>
        <v>41</v>
      </c>
      <c r="H24" s="64">
        <f t="shared" si="13"/>
        <v>13</v>
      </c>
      <c r="I24" s="64">
        <f t="shared" si="13"/>
        <v>16</v>
      </c>
      <c r="J24" s="63">
        <f t="shared" si="13"/>
        <v>51</v>
      </c>
      <c r="K24" s="63">
        <f t="shared" si="13"/>
        <v>17</v>
      </c>
      <c r="L24" s="63">
        <f t="shared" si="13"/>
        <v>16</v>
      </c>
      <c r="M24" s="64">
        <f>SUM(M15:M23)</f>
        <v>49</v>
      </c>
      <c r="N24" s="64">
        <f t="shared" si="13"/>
        <v>14</v>
      </c>
      <c r="O24" s="64">
        <f t="shared" si="13"/>
        <v>16</v>
      </c>
      <c r="P24" s="63">
        <f t="shared" si="13"/>
        <v>66</v>
      </c>
      <c r="Q24" s="63">
        <f t="shared" si="13"/>
        <v>15</v>
      </c>
      <c r="R24" s="63">
        <f t="shared" si="13"/>
        <v>9</v>
      </c>
      <c r="S24" s="64">
        <f t="shared" si="13"/>
        <v>41</v>
      </c>
      <c r="T24" s="64">
        <f t="shared" si="13"/>
        <v>13</v>
      </c>
      <c r="U24" s="64">
        <f t="shared" si="13"/>
        <v>16</v>
      </c>
    </row>
    <row r="25" spans="1:22" ht="13.5" thickBot="1" x14ac:dyDescent="0.25">
      <c r="A25" s="70" t="s">
        <v>414</v>
      </c>
      <c r="B25" s="71"/>
      <c r="C25" s="71">
        <f t="shared" ref="C25:U25" si="14">C24+C14</f>
        <v>72</v>
      </c>
      <c r="D25" s="71">
        <f>D24+D14</f>
        <v>93</v>
      </c>
      <c r="E25" s="71">
        <f>E24+E14</f>
        <v>33</v>
      </c>
      <c r="F25" s="71">
        <f>F24+F14</f>
        <v>33</v>
      </c>
      <c r="G25" s="72">
        <f t="shared" si="14"/>
        <v>82</v>
      </c>
      <c r="H25" s="72">
        <f t="shared" si="14"/>
        <v>29</v>
      </c>
      <c r="I25" s="72">
        <f t="shared" si="14"/>
        <v>32</v>
      </c>
      <c r="J25" s="71">
        <f t="shared" si="14"/>
        <v>105</v>
      </c>
      <c r="K25" s="71">
        <f t="shared" si="14"/>
        <v>33</v>
      </c>
      <c r="L25" s="71">
        <f t="shared" si="14"/>
        <v>30</v>
      </c>
      <c r="M25" s="72">
        <f t="shared" si="14"/>
        <v>100</v>
      </c>
      <c r="N25" s="72">
        <f t="shared" si="14"/>
        <v>33</v>
      </c>
      <c r="O25" s="72">
        <f t="shared" si="14"/>
        <v>30</v>
      </c>
      <c r="P25" s="71">
        <f t="shared" si="14"/>
        <v>130</v>
      </c>
      <c r="Q25" s="71">
        <f t="shared" si="14"/>
        <v>32</v>
      </c>
      <c r="R25" s="71">
        <f t="shared" si="14"/>
        <v>18</v>
      </c>
      <c r="S25" s="72">
        <f t="shared" si="14"/>
        <v>82</v>
      </c>
      <c r="T25" s="72">
        <f t="shared" si="14"/>
        <v>26</v>
      </c>
      <c r="U25" s="72">
        <f t="shared" si="14"/>
        <v>32</v>
      </c>
    </row>
    <row r="26" spans="1:22" x14ac:dyDescent="0.2">
      <c r="A26" s="30"/>
      <c r="B26" s="30"/>
      <c r="C26" s="30"/>
      <c r="D26" s="107"/>
      <c r="E26" s="107"/>
      <c r="F26" s="107"/>
      <c r="G26" s="30"/>
      <c r="H26" s="30"/>
      <c r="I26" s="30"/>
      <c r="J26" s="30"/>
      <c r="K26" s="30"/>
      <c r="L26" s="30"/>
      <c r="M26" s="30"/>
      <c r="N26" s="30"/>
      <c r="O26" s="30"/>
      <c r="P26" s="107"/>
      <c r="Q26" s="107"/>
      <c r="R26" s="107"/>
      <c r="S26" s="30"/>
      <c r="T26" s="30"/>
      <c r="U26" s="30"/>
    </row>
    <row r="27" spans="1:22" x14ac:dyDescent="0.2">
      <c r="A27" s="37" t="s">
        <v>350</v>
      </c>
      <c r="B27" s="37"/>
      <c r="C27" s="37"/>
      <c r="D27" s="568">
        <v>1</v>
      </c>
      <c r="E27" s="516"/>
      <c r="F27" s="524"/>
      <c r="G27" s="565">
        <v>3</v>
      </c>
      <c r="H27" s="566"/>
      <c r="I27" s="567"/>
      <c r="J27" s="568">
        <v>4</v>
      </c>
      <c r="K27" s="516"/>
      <c r="L27" s="524"/>
      <c r="M27" s="565">
        <v>5</v>
      </c>
      <c r="N27" s="566"/>
      <c r="O27" s="567"/>
      <c r="P27" s="568">
        <v>6</v>
      </c>
      <c r="Q27" s="516"/>
      <c r="R27" s="524"/>
      <c r="S27" s="565">
        <v>2</v>
      </c>
      <c r="T27" s="566"/>
      <c r="U27" s="567"/>
    </row>
    <row r="28" spans="1:22" ht="13.5" thickBot="1" x14ac:dyDescent="0.25">
      <c r="A28" s="49" t="s">
        <v>415</v>
      </c>
      <c r="B28" s="46"/>
      <c r="C28" s="46"/>
      <c r="D28" s="492">
        <v>16</v>
      </c>
      <c r="E28" s="493"/>
      <c r="F28" s="494"/>
      <c r="G28" s="495">
        <v>7</v>
      </c>
      <c r="H28" s="496"/>
      <c r="I28" s="497"/>
      <c r="J28" s="492">
        <v>4</v>
      </c>
      <c r="K28" s="493"/>
      <c r="L28" s="494"/>
      <c r="M28" s="495">
        <v>2</v>
      </c>
      <c r="N28" s="496"/>
      <c r="O28" s="497"/>
      <c r="P28" s="492">
        <v>1</v>
      </c>
      <c r="Q28" s="493"/>
      <c r="R28" s="494"/>
      <c r="S28" s="495">
        <v>11</v>
      </c>
      <c r="T28" s="496"/>
      <c r="U28" s="497"/>
    </row>
    <row r="29" spans="1:22" x14ac:dyDescent="0.2">
      <c r="A29" s="30"/>
      <c r="B29" s="30"/>
      <c r="C29" s="30"/>
      <c r="D29" s="107"/>
      <c r="E29" s="107"/>
      <c r="F29" s="107"/>
      <c r="G29" s="30"/>
      <c r="H29" s="30"/>
      <c r="I29" s="30"/>
      <c r="J29" s="30"/>
      <c r="K29" s="30"/>
      <c r="L29" s="30"/>
      <c r="M29" s="30"/>
      <c r="N29" s="30"/>
      <c r="O29" s="30"/>
      <c r="P29" s="107"/>
      <c r="Q29" s="107"/>
      <c r="R29" s="107"/>
      <c r="S29" s="30"/>
      <c r="T29" s="30"/>
      <c r="U29" s="30"/>
    </row>
    <row r="30" spans="1:22" x14ac:dyDescent="0.2">
      <c r="A30" s="30"/>
      <c r="B30" s="30"/>
      <c r="C30" s="30"/>
      <c r="D30" s="107"/>
      <c r="E30" s="107"/>
      <c r="F30" s="107"/>
      <c r="G30" s="30"/>
      <c r="H30" s="30"/>
      <c r="I30" s="30"/>
      <c r="J30" s="30"/>
      <c r="K30" s="30"/>
      <c r="L30" s="30"/>
      <c r="M30" s="30"/>
      <c r="N30" s="30"/>
      <c r="O30" s="30"/>
      <c r="P30" s="30"/>
      <c r="Q30" s="30"/>
      <c r="R30" s="30"/>
      <c r="S30" s="30"/>
      <c r="T30" s="30"/>
      <c r="U30" s="30"/>
    </row>
    <row r="31" spans="1:22" x14ac:dyDescent="0.2">
      <c r="A31" s="30"/>
      <c r="B31" s="30"/>
      <c r="C31" s="30"/>
      <c r="D31" s="107"/>
      <c r="E31" s="107"/>
      <c r="F31" s="107"/>
      <c r="G31" s="30"/>
      <c r="H31" s="30"/>
      <c r="I31" s="30"/>
      <c r="J31" s="30"/>
      <c r="K31" s="30"/>
      <c r="L31" s="30"/>
      <c r="M31" s="30"/>
      <c r="N31" s="30"/>
      <c r="O31" s="30"/>
      <c r="P31" s="107"/>
      <c r="Q31" s="107"/>
      <c r="R31" s="107"/>
      <c r="S31" s="30"/>
      <c r="T31" s="30"/>
      <c r="U31" s="30"/>
    </row>
    <row r="32" spans="1:22" x14ac:dyDescent="0.2">
      <c r="A32" s="92"/>
      <c r="B32" s="30" t="s">
        <v>450</v>
      </c>
      <c r="C32" s="30"/>
      <c r="D32" s="30"/>
      <c r="E32" s="30"/>
      <c r="F32" s="30"/>
      <c r="G32" s="30"/>
      <c r="H32" s="30"/>
      <c r="I32" s="30"/>
      <c r="J32" s="30"/>
      <c r="K32" s="30"/>
      <c r="L32" s="30"/>
      <c r="M32" s="30"/>
      <c r="N32" s="30"/>
      <c r="O32" s="30"/>
      <c r="P32" s="30"/>
      <c r="Q32" s="30"/>
      <c r="R32" s="30"/>
      <c r="S32" s="30"/>
      <c r="T32" s="30"/>
      <c r="U32" s="30"/>
    </row>
    <row r="33" spans="1:21" x14ac:dyDescent="0.2">
      <c r="A33" s="97"/>
      <c r="B33" s="30" t="s">
        <v>603</v>
      </c>
      <c r="C33" s="30"/>
      <c r="D33" s="30"/>
      <c r="E33" s="30"/>
      <c r="F33" s="30"/>
      <c r="G33" s="30"/>
      <c r="H33" s="30"/>
      <c r="I33" s="30"/>
      <c r="J33" s="30"/>
      <c r="K33" s="30"/>
      <c r="L33" s="30"/>
      <c r="M33" s="30"/>
      <c r="N33" s="30"/>
      <c r="O33" s="30"/>
      <c r="P33" s="30"/>
      <c r="Q33" s="30"/>
      <c r="R33" s="30"/>
      <c r="S33" s="30"/>
      <c r="T33" s="30"/>
      <c r="U33" s="30"/>
    </row>
  </sheetData>
  <mergeCells count="24">
    <mergeCell ref="D28:F28"/>
    <mergeCell ref="G28:I28"/>
    <mergeCell ref="D3:F3"/>
    <mergeCell ref="G3:I3"/>
    <mergeCell ref="J3:L3"/>
    <mergeCell ref="J28:L28"/>
    <mergeCell ref="J27:L27"/>
    <mergeCell ref="D2:F2"/>
    <mergeCell ref="G2:I2"/>
    <mergeCell ref="J2:L2"/>
    <mergeCell ref="D27:F27"/>
    <mergeCell ref="G27:I27"/>
    <mergeCell ref="M2:O2"/>
    <mergeCell ref="M28:O28"/>
    <mergeCell ref="M3:O3"/>
    <mergeCell ref="M27:O27"/>
    <mergeCell ref="S28:U28"/>
    <mergeCell ref="S27:U27"/>
    <mergeCell ref="P28:R28"/>
    <mergeCell ref="S2:U2"/>
    <mergeCell ref="P3:R3"/>
    <mergeCell ref="S3:U3"/>
    <mergeCell ref="P27:R27"/>
    <mergeCell ref="P2:R2"/>
  </mergeCells>
  <phoneticPr fontId="21" type="noConversion"/>
  <conditionalFormatting sqref="G5:G13 G15:G23 M5:M13 M15:M23 S5:S13 S15:S23 J5:J13 J15:J23 P5:P13 P15:P23 D5:D13 D15:D23">
    <cfRule type="cellIs" dxfId="63" priority="1" stopIfTrue="1" operator="equal">
      <formula>$C5</formula>
    </cfRule>
    <cfRule type="cellIs" dxfId="62"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V37"/>
  <sheetViews>
    <sheetView topLeftCell="A13" workbookViewId="0">
      <selection activeCell="L30" sqref="L30"/>
    </sheetView>
  </sheetViews>
  <sheetFormatPr defaultColWidth="8.85546875" defaultRowHeight="12.75" x14ac:dyDescent="0.2"/>
  <cols>
    <col min="22" max="22" width="14.85546875" customWidth="1"/>
  </cols>
  <sheetData>
    <row r="1" spans="1:22" ht="13.5" thickBot="1" x14ac:dyDescent="0.25">
      <c r="A1" s="31"/>
      <c r="B1" s="32"/>
      <c r="C1" s="32"/>
      <c r="D1" s="32" t="s">
        <v>764</v>
      </c>
      <c r="E1" s="32"/>
      <c r="F1" s="32"/>
      <c r="G1" s="32"/>
      <c r="H1" s="32"/>
      <c r="I1" s="32"/>
      <c r="J1" s="32"/>
      <c r="K1" s="32"/>
      <c r="L1" s="32"/>
      <c r="M1" s="32"/>
      <c r="N1" s="32"/>
      <c r="O1" s="32"/>
      <c r="P1" s="32"/>
      <c r="Q1" s="32"/>
      <c r="R1" s="32"/>
      <c r="S1" s="32"/>
      <c r="T1" s="32"/>
      <c r="U1" s="32"/>
      <c r="V1" s="68" t="s">
        <v>416</v>
      </c>
    </row>
    <row r="2" spans="1:22" x14ac:dyDescent="0.2">
      <c r="A2" s="40"/>
      <c r="B2" s="41"/>
      <c r="C2" s="41"/>
      <c r="D2" s="474" t="s">
        <v>475</v>
      </c>
      <c r="E2" s="475"/>
      <c r="F2" s="476"/>
      <c r="G2" s="477" t="s">
        <v>469</v>
      </c>
      <c r="H2" s="478"/>
      <c r="I2" s="479"/>
      <c r="J2" s="474" t="s">
        <v>352</v>
      </c>
      <c r="K2" s="475"/>
      <c r="L2" s="476"/>
      <c r="M2" s="477" t="s">
        <v>340</v>
      </c>
      <c r="N2" s="478"/>
      <c r="O2" s="479"/>
      <c r="P2" s="474" t="s">
        <v>472</v>
      </c>
      <c r="Q2" s="475"/>
      <c r="R2" s="476"/>
      <c r="S2" s="477" t="s">
        <v>667</v>
      </c>
      <c r="T2" s="478"/>
      <c r="U2" s="479"/>
      <c r="V2" s="21"/>
    </row>
    <row r="3" spans="1:22" x14ac:dyDescent="0.2">
      <c r="A3" s="57"/>
      <c r="B3" s="69"/>
      <c r="C3" s="69" t="s">
        <v>538</v>
      </c>
      <c r="D3" s="480">
        <v>17</v>
      </c>
      <c r="E3" s="481"/>
      <c r="F3" s="482"/>
      <c r="G3" s="483">
        <v>6</v>
      </c>
      <c r="H3" s="484"/>
      <c r="I3" s="485"/>
      <c r="J3" s="480">
        <v>23</v>
      </c>
      <c r="K3" s="481"/>
      <c r="L3" s="482"/>
      <c r="M3" s="483">
        <v>21</v>
      </c>
      <c r="N3" s="484"/>
      <c r="O3" s="485"/>
      <c r="P3" s="480">
        <v>26</v>
      </c>
      <c r="Q3" s="481"/>
      <c r="R3" s="482"/>
      <c r="S3" s="483">
        <v>6</v>
      </c>
      <c r="T3" s="484"/>
      <c r="U3" s="485"/>
      <c r="V3" s="21"/>
    </row>
    <row r="4" spans="1:22"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36" t="s">
        <v>409</v>
      </c>
      <c r="T4" s="36" t="s">
        <v>410</v>
      </c>
      <c r="U4" s="36" t="s">
        <v>363</v>
      </c>
      <c r="V4" s="21"/>
    </row>
    <row r="5" spans="1:22" x14ac:dyDescent="0.2">
      <c r="A5" s="42" t="s">
        <v>390</v>
      </c>
      <c r="B5" s="50">
        <v>13</v>
      </c>
      <c r="C5" s="50">
        <v>5</v>
      </c>
      <c r="D5" s="37">
        <v>6</v>
      </c>
      <c r="E5" s="37">
        <v>1</v>
      </c>
      <c r="F5" s="37">
        <f t="shared" ref="F5:F13" si="0">IF(($C5+INT(D$3/18)+IF(((D$3-INT(D$3/18)*18)-$B5)&gt;=0,1,0)-D5+2)&lt;0, 0, $C5+INT(D$3/18)+IF(((D$3-INT(D$3/18)*18)-$B5)&gt;=0,1,0)-D5+2)</f>
        <v>2</v>
      </c>
      <c r="G5" s="38">
        <v>5</v>
      </c>
      <c r="H5" s="38">
        <v>1</v>
      </c>
      <c r="I5" s="78">
        <f t="shared" ref="I5:I13" si="1">IF(($C5+INT(G$3/18)+IF(((G$3-INT(G$3/18)*18)-$B5)&gt;=0,1,0)-G5+2)&lt;0, 0, $C5+INT(G$3/18)+IF(((G$3-INT(G$3/18)*18)-$B5)&gt;=0,1,0)-G5+2)</f>
        <v>2</v>
      </c>
      <c r="J5" s="37">
        <v>6</v>
      </c>
      <c r="K5" s="37">
        <v>1</v>
      </c>
      <c r="L5" s="37">
        <f t="shared" ref="L5:L13" si="2">IF(($C5+INT(J$3/18)+IF(((J$3-INT(J$3/18)*18)-$B5)&gt;=0,1,0)-J5+2)&lt;0, 0, $C5+INT(J$3/18)+IF(((J$3-INT(J$3/18)*18)-$B5)&gt;=0,1,0)-J5+2)</f>
        <v>2</v>
      </c>
      <c r="M5" s="38">
        <v>6</v>
      </c>
      <c r="N5" s="38">
        <v>2</v>
      </c>
      <c r="O5" s="78">
        <f t="shared" ref="O5:O13" si="3">IF(($C5+INT(M$3/18)+IF(((M$3-INT(M$3/18)*18)-$B5)&gt;=0,1,0)-M5+2)&lt;0, 0, $C5+INT(M$3/18)+IF(((M$3-INT(M$3/18)*18)-$B5)&gt;=0,1,0)-M5+2)</f>
        <v>2</v>
      </c>
      <c r="P5" s="37">
        <v>7</v>
      </c>
      <c r="Q5" s="37">
        <v>2</v>
      </c>
      <c r="R5" s="37">
        <f t="shared" ref="R5:R13" si="4">IF(($C5+INT(P$3/18)+IF(((P$3-INT(P$3/18)*18)-$B5)&gt;=0,1,0)-P5+2)&lt;0, 0, $C5+INT(P$3/18)+IF(((P$3-INT(P$3/18)*18)-$B5)&gt;=0,1,0)-P5+2)</f>
        <v>1</v>
      </c>
      <c r="S5" s="38">
        <v>6</v>
      </c>
      <c r="T5" s="38">
        <v>3</v>
      </c>
      <c r="U5" s="78">
        <f t="shared" ref="U5:U13" si="5">IF(($C5+INT(S$3/18)+IF(((S$3-INT(S$3/18)*18)-$B5)&gt;=0,1,0)-S5+2)&lt;0, 0, $C5+INT(S$3/18)+IF(((S$3-INT(S$3/18)*18)-$B5)&gt;=0,1,0)-S5+2)</f>
        <v>1</v>
      </c>
      <c r="V5" s="21"/>
    </row>
    <row r="6" spans="1:22" x14ac:dyDescent="0.2">
      <c r="A6" s="42" t="s">
        <v>391</v>
      </c>
      <c r="B6" s="50">
        <v>17</v>
      </c>
      <c r="C6" s="50">
        <v>3</v>
      </c>
      <c r="D6" s="37">
        <v>4</v>
      </c>
      <c r="E6" s="37">
        <v>3</v>
      </c>
      <c r="F6" s="37">
        <f t="shared" si="0"/>
        <v>2</v>
      </c>
      <c r="G6" s="38">
        <v>4</v>
      </c>
      <c r="H6" s="38">
        <v>3</v>
      </c>
      <c r="I6" s="78">
        <f t="shared" si="1"/>
        <v>1</v>
      </c>
      <c r="J6" s="37">
        <v>4</v>
      </c>
      <c r="K6" s="37">
        <v>2</v>
      </c>
      <c r="L6" s="37">
        <f t="shared" si="2"/>
        <v>2</v>
      </c>
      <c r="M6" s="38">
        <v>3</v>
      </c>
      <c r="N6" s="38">
        <v>2</v>
      </c>
      <c r="O6" s="78">
        <f t="shared" si="3"/>
        <v>3</v>
      </c>
      <c r="P6" s="37">
        <v>4</v>
      </c>
      <c r="Q6" s="37">
        <v>2</v>
      </c>
      <c r="R6" s="37">
        <f t="shared" si="4"/>
        <v>2</v>
      </c>
      <c r="S6" s="38">
        <v>2</v>
      </c>
      <c r="T6" s="38">
        <v>1</v>
      </c>
      <c r="U6" s="78">
        <f t="shared" si="5"/>
        <v>3</v>
      </c>
      <c r="V6" s="21"/>
    </row>
    <row r="7" spans="1:22" x14ac:dyDescent="0.2">
      <c r="A7" s="42" t="s">
        <v>392</v>
      </c>
      <c r="B7" s="50">
        <v>5</v>
      </c>
      <c r="C7" s="50">
        <v>4</v>
      </c>
      <c r="D7" s="37">
        <v>4</v>
      </c>
      <c r="E7" s="37">
        <v>1</v>
      </c>
      <c r="F7" s="37">
        <f t="shared" si="0"/>
        <v>3</v>
      </c>
      <c r="G7" s="38">
        <v>4</v>
      </c>
      <c r="H7" s="38">
        <v>1</v>
      </c>
      <c r="I7" s="78">
        <f t="shared" si="1"/>
        <v>3</v>
      </c>
      <c r="J7" s="37">
        <v>6</v>
      </c>
      <c r="K7" s="37">
        <v>1</v>
      </c>
      <c r="L7" s="37">
        <f t="shared" si="2"/>
        <v>2</v>
      </c>
      <c r="M7" s="38">
        <v>5</v>
      </c>
      <c r="N7" s="38">
        <v>2</v>
      </c>
      <c r="O7" s="78">
        <f t="shared" si="3"/>
        <v>2</v>
      </c>
      <c r="P7" s="37">
        <v>6</v>
      </c>
      <c r="Q7" s="37">
        <v>2</v>
      </c>
      <c r="R7" s="37">
        <f t="shared" si="4"/>
        <v>2</v>
      </c>
      <c r="S7" s="38">
        <v>7</v>
      </c>
      <c r="T7" s="38">
        <v>3</v>
      </c>
      <c r="U7" s="78">
        <f t="shared" si="5"/>
        <v>0</v>
      </c>
    </row>
    <row r="8" spans="1:22" x14ac:dyDescent="0.2">
      <c r="A8" s="42" t="s">
        <v>393</v>
      </c>
      <c r="B8" s="50">
        <v>3</v>
      </c>
      <c r="C8" s="50">
        <v>4</v>
      </c>
      <c r="D8" s="37">
        <v>5</v>
      </c>
      <c r="E8" s="37">
        <v>2</v>
      </c>
      <c r="F8" s="37">
        <f t="shared" si="0"/>
        <v>2</v>
      </c>
      <c r="G8" s="38">
        <v>5</v>
      </c>
      <c r="H8" s="38">
        <v>2</v>
      </c>
      <c r="I8" s="78">
        <f t="shared" si="1"/>
        <v>2</v>
      </c>
      <c r="J8" s="37">
        <v>5</v>
      </c>
      <c r="K8" s="37">
        <v>2</v>
      </c>
      <c r="L8" s="37">
        <f t="shared" si="2"/>
        <v>3</v>
      </c>
      <c r="M8" s="38">
        <v>6</v>
      </c>
      <c r="N8" s="38">
        <v>2</v>
      </c>
      <c r="O8" s="78">
        <f t="shared" si="3"/>
        <v>2</v>
      </c>
      <c r="P8" s="37">
        <v>6</v>
      </c>
      <c r="Q8" s="37">
        <v>2</v>
      </c>
      <c r="R8" s="37">
        <f t="shared" si="4"/>
        <v>2</v>
      </c>
      <c r="S8" s="38">
        <v>5</v>
      </c>
      <c r="T8" s="38">
        <v>2</v>
      </c>
      <c r="U8" s="78">
        <f t="shared" si="5"/>
        <v>2</v>
      </c>
      <c r="V8" s="21"/>
    </row>
    <row r="9" spans="1:22" x14ac:dyDescent="0.2">
      <c r="A9" s="42" t="s">
        <v>394</v>
      </c>
      <c r="B9" s="50">
        <v>1</v>
      </c>
      <c r="C9" s="50">
        <v>4</v>
      </c>
      <c r="D9" s="37">
        <v>10</v>
      </c>
      <c r="E9" s="37">
        <v>2</v>
      </c>
      <c r="F9" s="37">
        <f t="shared" si="0"/>
        <v>0</v>
      </c>
      <c r="G9" s="38">
        <v>5</v>
      </c>
      <c r="H9" s="38">
        <v>1</v>
      </c>
      <c r="I9" s="78">
        <f t="shared" si="1"/>
        <v>2</v>
      </c>
      <c r="J9" s="37">
        <v>6</v>
      </c>
      <c r="K9" s="37">
        <v>2</v>
      </c>
      <c r="L9" s="37">
        <f t="shared" si="2"/>
        <v>2</v>
      </c>
      <c r="M9" s="38">
        <v>5</v>
      </c>
      <c r="N9" s="38">
        <v>2</v>
      </c>
      <c r="O9" s="78">
        <f t="shared" si="3"/>
        <v>3</v>
      </c>
      <c r="P9" s="37">
        <v>5</v>
      </c>
      <c r="Q9" s="37">
        <v>1</v>
      </c>
      <c r="R9" s="37">
        <f t="shared" si="4"/>
        <v>3</v>
      </c>
      <c r="S9" s="38">
        <v>5</v>
      </c>
      <c r="T9" s="38">
        <v>2</v>
      </c>
      <c r="U9" s="78">
        <f t="shared" si="5"/>
        <v>2</v>
      </c>
      <c r="V9" s="21"/>
    </row>
    <row r="10" spans="1:22" x14ac:dyDescent="0.2">
      <c r="A10" s="42" t="s">
        <v>395</v>
      </c>
      <c r="B10" s="50">
        <v>15</v>
      </c>
      <c r="C10" s="50">
        <v>3</v>
      </c>
      <c r="D10" s="37">
        <v>5</v>
      </c>
      <c r="E10" s="37">
        <v>2</v>
      </c>
      <c r="F10" s="37">
        <f t="shared" si="0"/>
        <v>1</v>
      </c>
      <c r="G10" s="38">
        <v>10</v>
      </c>
      <c r="H10" s="38">
        <v>2</v>
      </c>
      <c r="I10" s="78">
        <f t="shared" si="1"/>
        <v>0</v>
      </c>
      <c r="J10" s="37">
        <v>3</v>
      </c>
      <c r="K10" s="37">
        <v>1</v>
      </c>
      <c r="L10" s="37">
        <f t="shared" si="2"/>
        <v>3</v>
      </c>
      <c r="M10" s="38">
        <v>6</v>
      </c>
      <c r="N10" s="38">
        <v>2</v>
      </c>
      <c r="O10" s="78">
        <f t="shared" si="3"/>
        <v>0</v>
      </c>
      <c r="P10" s="37">
        <v>6</v>
      </c>
      <c r="Q10" s="37">
        <v>3</v>
      </c>
      <c r="R10" s="37">
        <f t="shared" si="4"/>
        <v>0</v>
      </c>
      <c r="S10" s="38">
        <v>4</v>
      </c>
      <c r="T10" s="38">
        <v>2</v>
      </c>
      <c r="U10" s="78">
        <f t="shared" si="5"/>
        <v>1</v>
      </c>
      <c r="V10" s="21"/>
    </row>
    <row r="11" spans="1:22" x14ac:dyDescent="0.2">
      <c r="A11" s="42" t="s">
        <v>396</v>
      </c>
      <c r="B11" s="50">
        <v>11</v>
      </c>
      <c r="C11" s="50">
        <v>4</v>
      </c>
      <c r="D11" s="37">
        <v>6</v>
      </c>
      <c r="E11" s="37">
        <v>2</v>
      </c>
      <c r="F11" s="37">
        <f t="shared" si="0"/>
        <v>1</v>
      </c>
      <c r="G11" s="38">
        <v>3</v>
      </c>
      <c r="H11" s="38">
        <v>1</v>
      </c>
      <c r="I11" s="78">
        <f t="shared" si="1"/>
        <v>3</v>
      </c>
      <c r="J11" s="37">
        <v>4</v>
      </c>
      <c r="K11" s="37">
        <v>1</v>
      </c>
      <c r="L11" s="37">
        <f t="shared" si="2"/>
        <v>3</v>
      </c>
      <c r="M11" s="38">
        <v>5</v>
      </c>
      <c r="N11" s="38">
        <v>1</v>
      </c>
      <c r="O11" s="78">
        <f t="shared" si="3"/>
        <v>2</v>
      </c>
      <c r="P11" s="37">
        <v>10</v>
      </c>
      <c r="Q11" s="37">
        <v>2</v>
      </c>
      <c r="R11" s="37">
        <f t="shared" si="4"/>
        <v>0</v>
      </c>
      <c r="S11" s="38">
        <v>5</v>
      </c>
      <c r="T11" s="38">
        <v>2</v>
      </c>
      <c r="U11" s="78">
        <f t="shared" si="5"/>
        <v>1</v>
      </c>
      <c r="V11" s="21"/>
    </row>
    <row r="12" spans="1:22" x14ac:dyDescent="0.2">
      <c r="A12" s="42" t="s">
        <v>397</v>
      </c>
      <c r="B12" s="50">
        <v>9</v>
      </c>
      <c r="C12" s="50">
        <v>3</v>
      </c>
      <c r="D12" s="37">
        <v>3</v>
      </c>
      <c r="E12" s="37">
        <v>1</v>
      </c>
      <c r="F12" s="37">
        <f t="shared" si="0"/>
        <v>3</v>
      </c>
      <c r="G12" s="38">
        <v>4</v>
      </c>
      <c r="H12" s="38">
        <v>2</v>
      </c>
      <c r="I12" s="78">
        <f t="shared" si="1"/>
        <v>1</v>
      </c>
      <c r="J12" s="37">
        <v>6</v>
      </c>
      <c r="K12" s="37">
        <v>2</v>
      </c>
      <c r="L12" s="37">
        <f t="shared" si="2"/>
        <v>0</v>
      </c>
      <c r="M12" s="38">
        <v>6</v>
      </c>
      <c r="N12" s="38">
        <v>2</v>
      </c>
      <c r="O12" s="78">
        <f t="shared" si="3"/>
        <v>0</v>
      </c>
      <c r="P12" s="37">
        <v>5</v>
      </c>
      <c r="Q12" s="37">
        <v>2</v>
      </c>
      <c r="R12" s="37">
        <f t="shared" si="4"/>
        <v>1</v>
      </c>
      <c r="S12" s="38">
        <v>3</v>
      </c>
      <c r="T12" s="38">
        <v>1</v>
      </c>
      <c r="U12" s="78">
        <f t="shared" si="5"/>
        <v>2</v>
      </c>
      <c r="V12" s="21"/>
    </row>
    <row r="13" spans="1:22" ht="13.5" thickBot="1" x14ac:dyDescent="0.25">
      <c r="A13" s="52" t="s">
        <v>398</v>
      </c>
      <c r="B13" s="53">
        <v>7</v>
      </c>
      <c r="C13" s="53">
        <v>5</v>
      </c>
      <c r="D13" s="37">
        <v>7</v>
      </c>
      <c r="E13" s="54">
        <v>1</v>
      </c>
      <c r="F13" s="37">
        <f t="shared" si="0"/>
        <v>1</v>
      </c>
      <c r="G13" s="38">
        <v>7</v>
      </c>
      <c r="H13" s="55">
        <v>2</v>
      </c>
      <c r="I13" s="77">
        <f t="shared" si="1"/>
        <v>0</v>
      </c>
      <c r="J13" s="37">
        <v>10</v>
      </c>
      <c r="K13" s="54">
        <v>2</v>
      </c>
      <c r="L13" s="37">
        <f t="shared" si="2"/>
        <v>0</v>
      </c>
      <c r="M13" s="38">
        <v>7</v>
      </c>
      <c r="N13" s="55">
        <v>1</v>
      </c>
      <c r="O13" s="77">
        <f t="shared" si="3"/>
        <v>1</v>
      </c>
      <c r="P13" s="37">
        <v>10</v>
      </c>
      <c r="Q13" s="54">
        <v>2</v>
      </c>
      <c r="R13" s="37">
        <f t="shared" si="4"/>
        <v>0</v>
      </c>
      <c r="S13" s="38">
        <v>8</v>
      </c>
      <c r="T13" s="55">
        <v>2</v>
      </c>
      <c r="U13" s="77">
        <f t="shared" si="5"/>
        <v>0</v>
      </c>
      <c r="V13" s="21"/>
    </row>
    <row r="14" spans="1:22" ht="13.5" thickBot="1" x14ac:dyDescent="0.25">
      <c r="A14" s="61" t="s">
        <v>412</v>
      </c>
      <c r="B14" s="62"/>
      <c r="C14" s="74">
        <f t="shared" ref="C14:U14" si="6">SUM(C5:C13)</f>
        <v>35</v>
      </c>
      <c r="D14" s="63">
        <f>SUM(D5:D13)</f>
        <v>50</v>
      </c>
      <c r="E14" s="63">
        <f>SUM(E5:E13)</f>
        <v>15</v>
      </c>
      <c r="F14" s="88">
        <f>SUM(F5:F13)</f>
        <v>15</v>
      </c>
      <c r="G14" s="64">
        <f t="shared" si="6"/>
        <v>47</v>
      </c>
      <c r="H14" s="64">
        <f t="shared" si="6"/>
        <v>15</v>
      </c>
      <c r="I14" s="89">
        <f t="shared" si="6"/>
        <v>14</v>
      </c>
      <c r="J14" s="63">
        <f t="shared" si="6"/>
        <v>50</v>
      </c>
      <c r="K14" s="63">
        <f t="shared" si="6"/>
        <v>14</v>
      </c>
      <c r="L14" s="88">
        <f t="shared" si="6"/>
        <v>17</v>
      </c>
      <c r="M14" s="64">
        <f t="shared" si="6"/>
        <v>49</v>
      </c>
      <c r="N14" s="64">
        <f t="shared" si="6"/>
        <v>16</v>
      </c>
      <c r="O14" s="89">
        <f t="shared" si="6"/>
        <v>15</v>
      </c>
      <c r="P14" s="63">
        <f t="shared" si="6"/>
        <v>59</v>
      </c>
      <c r="Q14" s="63">
        <f t="shared" si="6"/>
        <v>18</v>
      </c>
      <c r="R14" s="88">
        <f t="shared" si="6"/>
        <v>11</v>
      </c>
      <c r="S14" s="64">
        <f t="shared" si="6"/>
        <v>45</v>
      </c>
      <c r="T14" s="64">
        <f t="shared" si="6"/>
        <v>18</v>
      </c>
      <c r="U14" s="89">
        <f t="shared" si="6"/>
        <v>12</v>
      </c>
      <c r="V14" s="21"/>
    </row>
    <row r="15" spans="1:22" x14ac:dyDescent="0.2">
      <c r="A15" s="57" t="s">
        <v>399</v>
      </c>
      <c r="B15" s="58">
        <v>10</v>
      </c>
      <c r="C15" s="58">
        <v>3</v>
      </c>
      <c r="D15" s="37">
        <v>4</v>
      </c>
      <c r="E15" s="39">
        <v>3</v>
      </c>
      <c r="F15" s="37">
        <f t="shared" ref="F15:F23" si="7">IF(($C15+INT(D$3/18)+IF(((D$3-INT(D$3/18)*18)-$B15)&gt;=0,1,0)-D15+2)&lt;0, 0, $C15+INT(D$3/18)+IF(((D$3-INT(D$3/18)*18)-$B15)&gt;=0,1,0)-D15+2)</f>
        <v>2</v>
      </c>
      <c r="G15" s="38">
        <v>4</v>
      </c>
      <c r="H15" s="59">
        <v>2</v>
      </c>
      <c r="I15" s="82">
        <f t="shared" ref="I15:I23" si="8">IF(($C15+INT(G$3/18)+IF(((G$3-INT(G$3/18)*18)-$B15)&gt;=0,1,0)-G15+2)&lt;0, 0, $C15+INT(G$3/18)+IF(((G$3-INT(G$3/18)*18)-$B15)&gt;=0,1,0)-G15+2)</f>
        <v>1</v>
      </c>
      <c r="J15" s="37">
        <v>5</v>
      </c>
      <c r="K15" s="39">
        <v>3</v>
      </c>
      <c r="L15" s="37">
        <f t="shared" ref="L15:L23" si="9">IF(($C15+INT(J$3/18)+IF(((J$3-INT(J$3/18)*18)-$B15)&gt;=0,1,0)-J15+2)&lt;0, 0, $C15+INT(J$3/18)+IF(((J$3-INT(J$3/18)*18)-$B15)&gt;=0,1,0)-J15+2)</f>
        <v>1</v>
      </c>
      <c r="M15" s="38">
        <v>4</v>
      </c>
      <c r="N15" s="59">
        <v>1</v>
      </c>
      <c r="O15" s="82">
        <f t="shared" ref="O15:O23" si="10">IF(($C15+INT(M$3/18)+IF(((M$3-INT(M$3/18)*18)-$B15)&gt;=0,1,0)-M15+2)&lt;0, 0, $C15+INT(M$3/18)+IF(((M$3-INT(M$3/18)*18)-$B15)&gt;=0,1,0)-M15+2)</f>
        <v>2</v>
      </c>
      <c r="P15" s="37">
        <v>3</v>
      </c>
      <c r="Q15" s="39">
        <v>1</v>
      </c>
      <c r="R15" s="37">
        <f t="shared" ref="R15:R23" si="11">IF(($C15+INT(P$3/18)+IF(((P$3-INT(P$3/18)*18)-$B15)&gt;=0,1,0)-P15+2)&lt;0, 0, $C15+INT(P$3/18)+IF(((P$3-INT(P$3/18)*18)-$B15)&gt;=0,1,0)-P15+2)</f>
        <v>3</v>
      </c>
      <c r="S15" s="38">
        <v>3</v>
      </c>
      <c r="T15" s="59">
        <v>2</v>
      </c>
      <c r="U15" s="82">
        <f t="shared" ref="U15:U23" si="12">IF(($C15+INT(S$3/18)+IF(((S$3-INT(S$3/18)*18)-$B15)&gt;=0,1,0)-S15+2)&lt;0, 0, $C15+INT(S$3/18)+IF(((S$3-INT(S$3/18)*18)-$B15)&gt;=0,1,0)-S15+2)</f>
        <v>2</v>
      </c>
      <c r="V15" s="21"/>
    </row>
    <row r="16" spans="1:22" x14ac:dyDescent="0.2">
      <c r="A16" s="42" t="s">
        <v>400</v>
      </c>
      <c r="B16" s="50">
        <v>16</v>
      </c>
      <c r="C16" s="50">
        <v>5</v>
      </c>
      <c r="D16" s="37">
        <v>6</v>
      </c>
      <c r="E16" s="37">
        <v>1</v>
      </c>
      <c r="F16" s="37">
        <f t="shared" si="7"/>
        <v>2</v>
      </c>
      <c r="G16" s="38">
        <v>5</v>
      </c>
      <c r="H16" s="38">
        <v>2</v>
      </c>
      <c r="I16" s="78">
        <f t="shared" si="8"/>
        <v>2</v>
      </c>
      <c r="J16" s="37">
        <v>10</v>
      </c>
      <c r="K16" s="37">
        <v>2</v>
      </c>
      <c r="L16" s="37">
        <f t="shared" si="9"/>
        <v>0</v>
      </c>
      <c r="M16" s="38">
        <v>9</v>
      </c>
      <c r="N16" s="38">
        <v>2</v>
      </c>
      <c r="O16" s="78">
        <f t="shared" si="10"/>
        <v>0</v>
      </c>
      <c r="P16" s="37">
        <v>9</v>
      </c>
      <c r="Q16" s="37">
        <v>2</v>
      </c>
      <c r="R16" s="37">
        <f t="shared" si="11"/>
        <v>0</v>
      </c>
      <c r="S16" s="38">
        <v>8</v>
      </c>
      <c r="T16" s="38">
        <v>3</v>
      </c>
      <c r="U16" s="78">
        <f t="shared" si="12"/>
        <v>0</v>
      </c>
      <c r="V16" s="21" t="s">
        <v>765</v>
      </c>
    </row>
    <row r="17" spans="1:22" x14ac:dyDescent="0.2">
      <c r="A17" s="42" t="s">
        <v>401</v>
      </c>
      <c r="B17" s="50">
        <v>4</v>
      </c>
      <c r="C17" s="50">
        <v>3</v>
      </c>
      <c r="D17" s="37">
        <v>3</v>
      </c>
      <c r="E17" s="37">
        <v>2</v>
      </c>
      <c r="F17" s="37">
        <f t="shared" si="7"/>
        <v>3</v>
      </c>
      <c r="G17" s="38">
        <v>3</v>
      </c>
      <c r="H17" s="38">
        <v>2</v>
      </c>
      <c r="I17" s="78">
        <f t="shared" si="8"/>
        <v>3</v>
      </c>
      <c r="J17" s="37">
        <v>6</v>
      </c>
      <c r="K17" s="37">
        <v>2</v>
      </c>
      <c r="L17" s="37">
        <f t="shared" si="9"/>
        <v>1</v>
      </c>
      <c r="M17" s="38">
        <v>3</v>
      </c>
      <c r="N17" s="38">
        <v>1</v>
      </c>
      <c r="O17" s="78">
        <f t="shared" si="10"/>
        <v>3</v>
      </c>
      <c r="P17" s="37">
        <v>10</v>
      </c>
      <c r="Q17" s="37">
        <v>2</v>
      </c>
      <c r="R17" s="37">
        <f t="shared" si="11"/>
        <v>0</v>
      </c>
      <c r="S17" s="38">
        <v>3</v>
      </c>
      <c r="T17" s="38">
        <v>2</v>
      </c>
      <c r="U17" s="78">
        <f t="shared" si="12"/>
        <v>3</v>
      </c>
      <c r="V17" s="21"/>
    </row>
    <row r="18" spans="1:22" x14ac:dyDescent="0.2">
      <c r="A18" s="42" t="s">
        <v>402</v>
      </c>
      <c r="B18" s="50">
        <v>14</v>
      </c>
      <c r="C18" s="50">
        <v>3</v>
      </c>
      <c r="D18" s="37">
        <v>4</v>
      </c>
      <c r="E18" s="37">
        <v>3</v>
      </c>
      <c r="F18" s="37">
        <f t="shared" si="7"/>
        <v>2</v>
      </c>
      <c r="G18" s="38">
        <v>3</v>
      </c>
      <c r="H18" s="38">
        <v>1</v>
      </c>
      <c r="I18" s="78">
        <f t="shared" si="8"/>
        <v>2</v>
      </c>
      <c r="J18" s="37">
        <v>7</v>
      </c>
      <c r="K18" s="37">
        <v>2</v>
      </c>
      <c r="L18" s="37">
        <f t="shared" si="9"/>
        <v>0</v>
      </c>
      <c r="M18" s="38">
        <v>4</v>
      </c>
      <c r="N18" s="38">
        <v>2</v>
      </c>
      <c r="O18" s="78">
        <f t="shared" si="10"/>
        <v>2</v>
      </c>
      <c r="P18" s="37">
        <v>6</v>
      </c>
      <c r="Q18" s="37">
        <v>2</v>
      </c>
      <c r="R18" s="37">
        <f t="shared" si="11"/>
        <v>0</v>
      </c>
      <c r="S18" s="38">
        <v>5</v>
      </c>
      <c r="T18" s="38">
        <v>2</v>
      </c>
      <c r="U18" s="78">
        <f t="shared" si="12"/>
        <v>0</v>
      </c>
      <c r="V18" s="21"/>
    </row>
    <row r="19" spans="1:22" x14ac:dyDescent="0.2">
      <c r="A19" s="42" t="s">
        <v>403</v>
      </c>
      <c r="B19" s="50">
        <v>2</v>
      </c>
      <c r="C19" s="50">
        <v>5</v>
      </c>
      <c r="D19" s="37">
        <v>6</v>
      </c>
      <c r="E19" s="37">
        <v>3</v>
      </c>
      <c r="F19" s="37">
        <f t="shared" si="7"/>
        <v>2</v>
      </c>
      <c r="G19" s="38">
        <v>4</v>
      </c>
      <c r="H19" s="38">
        <v>1</v>
      </c>
      <c r="I19" s="78">
        <f t="shared" si="8"/>
        <v>4</v>
      </c>
      <c r="J19" s="37">
        <v>8</v>
      </c>
      <c r="K19" s="37">
        <v>3</v>
      </c>
      <c r="L19" s="37">
        <f t="shared" si="9"/>
        <v>1</v>
      </c>
      <c r="M19" s="38">
        <v>7</v>
      </c>
      <c r="N19" s="38">
        <v>3</v>
      </c>
      <c r="O19" s="78">
        <f t="shared" si="10"/>
        <v>2</v>
      </c>
      <c r="P19" s="37">
        <v>7</v>
      </c>
      <c r="Q19" s="37">
        <v>1</v>
      </c>
      <c r="R19" s="37">
        <f t="shared" si="11"/>
        <v>2</v>
      </c>
      <c r="S19" s="38">
        <v>5</v>
      </c>
      <c r="T19" s="38">
        <v>1</v>
      </c>
      <c r="U19" s="78">
        <f t="shared" si="12"/>
        <v>3</v>
      </c>
      <c r="V19" s="21" t="s">
        <v>472</v>
      </c>
    </row>
    <row r="20" spans="1:22" x14ac:dyDescent="0.2">
      <c r="A20" s="42" t="s">
        <v>404</v>
      </c>
      <c r="B20" s="50">
        <v>18</v>
      </c>
      <c r="C20" s="50">
        <v>3</v>
      </c>
      <c r="D20" s="37">
        <v>4</v>
      </c>
      <c r="E20" s="37">
        <v>2</v>
      </c>
      <c r="F20" s="37">
        <f t="shared" si="7"/>
        <v>1</v>
      </c>
      <c r="G20" s="38">
        <v>3</v>
      </c>
      <c r="H20" s="38">
        <v>1</v>
      </c>
      <c r="I20" s="78">
        <f t="shared" si="8"/>
        <v>2</v>
      </c>
      <c r="J20" s="37">
        <v>4</v>
      </c>
      <c r="K20" s="37">
        <v>2</v>
      </c>
      <c r="L20" s="37">
        <f t="shared" si="9"/>
        <v>2</v>
      </c>
      <c r="M20" s="38">
        <v>5</v>
      </c>
      <c r="N20" s="38">
        <v>3</v>
      </c>
      <c r="O20" s="78">
        <f t="shared" si="10"/>
        <v>1</v>
      </c>
      <c r="P20" s="37">
        <v>3</v>
      </c>
      <c r="Q20" s="37">
        <v>1</v>
      </c>
      <c r="R20" s="37">
        <f t="shared" si="11"/>
        <v>3</v>
      </c>
      <c r="S20" s="38">
        <v>4</v>
      </c>
      <c r="T20" s="38">
        <v>2</v>
      </c>
      <c r="U20" s="78">
        <f t="shared" si="12"/>
        <v>1</v>
      </c>
      <c r="V20" s="21"/>
    </row>
    <row r="21" spans="1:22" x14ac:dyDescent="0.2">
      <c r="A21" s="42" t="s">
        <v>405</v>
      </c>
      <c r="B21" s="50">
        <v>8</v>
      </c>
      <c r="C21" s="50">
        <v>4</v>
      </c>
      <c r="D21" s="37">
        <v>6</v>
      </c>
      <c r="E21" s="37">
        <v>2</v>
      </c>
      <c r="F21" s="37">
        <f t="shared" si="7"/>
        <v>1</v>
      </c>
      <c r="G21" s="38">
        <v>3</v>
      </c>
      <c r="H21" s="38">
        <v>1</v>
      </c>
      <c r="I21" s="78">
        <f t="shared" si="8"/>
        <v>3</v>
      </c>
      <c r="J21" s="37">
        <v>6</v>
      </c>
      <c r="K21" s="37">
        <v>2</v>
      </c>
      <c r="L21" s="37">
        <f t="shared" si="9"/>
        <v>1</v>
      </c>
      <c r="M21" s="38">
        <v>5</v>
      </c>
      <c r="N21" s="38">
        <v>2</v>
      </c>
      <c r="O21" s="78">
        <f t="shared" si="10"/>
        <v>2</v>
      </c>
      <c r="P21" s="37">
        <v>8</v>
      </c>
      <c r="Q21" s="37">
        <v>2</v>
      </c>
      <c r="R21" s="37">
        <f t="shared" si="11"/>
        <v>0</v>
      </c>
      <c r="S21" s="38">
        <v>5</v>
      </c>
      <c r="T21" s="38">
        <v>2</v>
      </c>
      <c r="U21" s="78">
        <f t="shared" si="12"/>
        <v>1</v>
      </c>
      <c r="V21" s="21"/>
    </row>
    <row r="22" spans="1:22" x14ac:dyDescent="0.2">
      <c r="A22" s="42" t="s">
        <v>406</v>
      </c>
      <c r="B22" s="50">
        <v>6</v>
      </c>
      <c r="C22" s="50">
        <v>4</v>
      </c>
      <c r="D22" s="37">
        <v>6</v>
      </c>
      <c r="E22" s="37">
        <v>2</v>
      </c>
      <c r="F22" s="37">
        <f t="shared" si="7"/>
        <v>1</v>
      </c>
      <c r="G22" s="38">
        <v>7</v>
      </c>
      <c r="H22" s="38">
        <v>2</v>
      </c>
      <c r="I22" s="78">
        <f t="shared" si="8"/>
        <v>0</v>
      </c>
      <c r="J22" s="37">
        <v>7</v>
      </c>
      <c r="K22" s="37">
        <v>3</v>
      </c>
      <c r="L22" s="37">
        <f t="shared" si="9"/>
        <v>0</v>
      </c>
      <c r="M22" s="38">
        <v>8</v>
      </c>
      <c r="N22" s="38">
        <v>2</v>
      </c>
      <c r="O22" s="78">
        <f t="shared" si="10"/>
        <v>0</v>
      </c>
      <c r="P22" s="37">
        <v>6</v>
      </c>
      <c r="Q22" s="37">
        <v>1</v>
      </c>
      <c r="R22" s="37">
        <f t="shared" si="11"/>
        <v>2</v>
      </c>
      <c r="S22" s="38">
        <v>6</v>
      </c>
      <c r="T22" s="38">
        <v>3</v>
      </c>
      <c r="U22" s="78">
        <v>0</v>
      </c>
      <c r="V22" s="21"/>
    </row>
    <row r="23" spans="1:22" ht="13.5" thickBot="1" x14ac:dyDescent="0.25">
      <c r="A23" s="45" t="s">
        <v>407</v>
      </c>
      <c r="B23" s="51">
        <v>12</v>
      </c>
      <c r="C23" s="51">
        <v>5</v>
      </c>
      <c r="D23" s="37">
        <v>10</v>
      </c>
      <c r="E23" s="46">
        <v>2</v>
      </c>
      <c r="F23" s="37">
        <f t="shared" si="7"/>
        <v>0</v>
      </c>
      <c r="G23" s="38">
        <v>5</v>
      </c>
      <c r="H23" s="47">
        <v>2</v>
      </c>
      <c r="I23" s="84">
        <f t="shared" si="8"/>
        <v>2</v>
      </c>
      <c r="J23" s="37">
        <v>6</v>
      </c>
      <c r="K23" s="46">
        <v>2</v>
      </c>
      <c r="L23" s="37">
        <f t="shared" si="9"/>
        <v>2</v>
      </c>
      <c r="M23" s="38">
        <v>10</v>
      </c>
      <c r="N23" s="47">
        <v>2</v>
      </c>
      <c r="O23" s="84">
        <f t="shared" si="10"/>
        <v>0</v>
      </c>
      <c r="P23" s="37">
        <v>10</v>
      </c>
      <c r="Q23" s="46">
        <v>2</v>
      </c>
      <c r="R23" s="37">
        <f t="shared" si="11"/>
        <v>0</v>
      </c>
      <c r="S23" s="38">
        <v>5</v>
      </c>
      <c r="T23" s="47">
        <v>1</v>
      </c>
      <c r="U23" s="84">
        <f t="shared" si="12"/>
        <v>2</v>
      </c>
      <c r="V23" s="21"/>
    </row>
    <row r="24" spans="1:22" ht="13.5" thickBot="1" x14ac:dyDescent="0.25">
      <c r="A24" s="66" t="s">
        <v>413</v>
      </c>
      <c r="B24" s="63"/>
      <c r="C24" s="63">
        <f t="shared" ref="C24:U24" si="13">SUM(C15:C23)</f>
        <v>35</v>
      </c>
      <c r="D24" s="63">
        <f>SUM(D15:D23)</f>
        <v>49</v>
      </c>
      <c r="E24" s="63">
        <f>SUM(E15:E23)</f>
        <v>20</v>
      </c>
      <c r="F24" s="63">
        <f>SUM(F15:F23)</f>
        <v>14</v>
      </c>
      <c r="G24" s="64">
        <f t="shared" si="13"/>
        <v>37</v>
      </c>
      <c r="H24" s="64">
        <f t="shared" si="13"/>
        <v>14</v>
      </c>
      <c r="I24" s="64">
        <f t="shared" si="13"/>
        <v>19</v>
      </c>
      <c r="J24" s="63">
        <f t="shared" si="13"/>
        <v>59</v>
      </c>
      <c r="K24" s="63">
        <f t="shared" si="13"/>
        <v>21</v>
      </c>
      <c r="L24" s="63">
        <f t="shared" si="13"/>
        <v>8</v>
      </c>
      <c r="M24" s="64">
        <f t="shared" si="13"/>
        <v>55</v>
      </c>
      <c r="N24" s="64">
        <f t="shared" si="13"/>
        <v>18</v>
      </c>
      <c r="O24" s="64">
        <f t="shared" si="13"/>
        <v>12</v>
      </c>
      <c r="P24" s="63">
        <f t="shared" si="13"/>
        <v>62</v>
      </c>
      <c r="Q24" s="63">
        <f t="shared" si="13"/>
        <v>14</v>
      </c>
      <c r="R24" s="63">
        <f t="shared" si="13"/>
        <v>10</v>
      </c>
      <c r="S24" s="64">
        <f t="shared" si="13"/>
        <v>44</v>
      </c>
      <c r="T24" s="64">
        <f t="shared" si="13"/>
        <v>18</v>
      </c>
      <c r="U24" s="64">
        <f t="shared" si="13"/>
        <v>12</v>
      </c>
    </row>
    <row r="25" spans="1:22" ht="13.5" thickBot="1" x14ac:dyDescent="0.25">
      <c r="A25" s="70" t="s">
        <v>414</v>
      </c>
      <c r="B25" s="71"/>
      <c r="C25" s="71">
        <f t="shared" ref="C25:U25" si="14">C24+C14</f>
        <v>70</v>
      </c>
      <c r="D25" s="71">
        <f>D24+D14</f>
        <v>99</v>
      </c>
      <c r="E25" s="71">
        <f>E24+E14</f>
        <v>35</v>
      </c>
      <c r="F25" s="71">
        <f>F24+F14</f>
        <v>29</v>
      </c>
      <c r="G25" s="72">
        <f t="shared" si="14"/>
        <v>84</v>
      </c>
      <c r="H25" s="72">
        <f t="shared" si="14"/>
        <v>29</v>
      </c>
      <c r="I25" s="72">
        <f t="shared" si="14"/>
        <v>33</v>
      </c>
      <c r="J25" s="71">
        <f t="shared" si="14"/>
        <v>109</v>
      </c>
      <c r="K25" s="71">
        <f t="shared" si="14"/>
        <v>35</v>
      </c>
      <c r="L25" s="71">
        <f t="shared" si="14"/>
        <v>25</v>
      </c>
      <c r="M25" s="72">
        <f t="shared" si="14"/>
        <v>104</v>
      </c>
      <c r="N25" s="72">
        <f t="shared" si="14"/>
        <v>34</v>
      </c>
      <c r="O25" s="72">
        <f t="shared" si="14"/>
        <v>27</v>
      </c>
      <c r="P25" s="71">
        <f t="shared" si="14"/>
        <v>121</v>
      </c>
      <c r="Q25" s="71">
        <f t="shared" si="14"/>
        <v>32</v>
      </c>
      <c r="R25" s="71">
        <f t="shared" si="14"/>
        <v>21</v>
      </c>
      <c r="S25" s="72">
        <f t="shared" si="14"/>
        <v>89</v>
      </c>
      <c r="T25" s="72">
        <f t="shared" si="14"/>
        <v>36</v>
      </c>
      <c r="U25" s="72">
        <f t="shared" si="14"/>
        <v>24</v>
      </c>
    </row>
    <row r="26" spans="1:22" ht="13.5" thickBot="1" x14ac:dyDescent="0.25">
      <c r="A26" s="30"/>
      <c r="B26" s="30"/>
      <c r="C26" s="30"/>
      <c r="D26" s="107"/>
      <c r="E26" s="107"/>
      <c r="F26" s="107"/>
      <c r="G26" s="30"/>
      <c r="H26" s="30"/>
      <c r="I26" s="30"/>
      <c r="J26" s="30"/>
      <c r="K26" s="30"/>
      <c r="L26" s="30"/>
      <c r="M26" s="30"/>
      <c r="N26" s="30"/>
      <c r="O26" s="30"/>
      <c r="P26" s="107"/>
      <c r="Q26" s="107"/>
      <c r="R26" s="107"/>
      <c r="S26" s="30"/>
      <c r="T26" s="30"/>
      <c r="U26" s="30"/>
    </row>
    <row r="27" spans="1:22" x14ac:dyDescent="0.2">
      <c r="A27" s="162" t="s">
        <v>852</v>
      </c>
      <c r="B27" s="163"/>
      <c r="C27" s="163"/>
      <c r="D27" s="474" t="s">
        <v>475</v>
      </c>
      <c r="E27" s="475"/>
      <c r="F27" s="476"/>
      <c r="G27" s="477" t="s">
        <v>469</v>
      </c>
      <c r="H27" s="478"/>
      <c r="I27" s="479"/>
      <c r="J27" s="474" t="s">
        <v>352</v>
      </c>
      <c r="K27" s="475"/>
      <c r="L27" s="476"/>
      <c r="M27" s="477" t="s">
        <v>340</v>
      </c>
      <c r="N27" s="478"/>
      <c r="O27" s="479"/>
      <c r="P27" s="474" t="s">
        <v>472</v>
      </c>
      <c r="Q27" s="475"/>
      <c r="R27" s="476"/>
      <c r="S27" s="477" t="s">
        <v>667</v>
      </c>
      <c r="T27" s="478"/>
      <c r="U27" s="479"/>
    </row>
    <row r="28" spans="1:22" x14ac:dyDescent="0.2">
      <c r="A28" s="37"/>
      <c r="B28" s="37"/>
      <c r="C28" s="37"/>
      <c r="D28" s="35" t="s">
        <v>409</v>
      </c>
      <c r="E28" s="35" t="s">
        <v>410</v>
      </c>
      <c r="F28" s="35" t="s">
        <v>363</v>
      </c>
      <c r="G28" s="36" t="s">
        <v>409</v>
      </c>
      <c r="H28" s="36" t="s">
        <v>410</v>
      </c>
      <c r="I28" s="36" t="s">
        <v>363</v>
      </c>
      <c r="J28" s="35" t="s">
        <v>409</v>
      </c>
      <c r="K28" s="35" t="s">
        <v>410</v>
      </c>
      <c r="L28" s="35" t="s">
        <v>363</v>
      </c>
      <c r="M28" s="36" t="s">
        <v>409</v>
      </c>
      <c r="N28" s="36" t="s">
        <v>410</v>
      </c>
      <c r="O28" s="36" t="s">
        <v>363</v>
      </c>
      <c r="P28" s="35" t="s">
        <v>409</v>
      </c>
      <c r="Q28" s="35" t="s">
        <v>410</v>
      </c>
      <c r="R28" s="35" t="s">
        <v>363</v>
      </c>
      <c r="S28" s="36" t="s">
        <v>409</v>
      </c>
      <c r="T28" s="36" t="s">
        <v>410</v>
      </c>
      <c r="U28" s="36" t="s">
        <v>363</v>
      </c>
    </row>
    <row r="29" spans="1:22" x14ac:dyDescent="0.2">
      <c r="A29" s="37" t="s">
        <v>711</v>
      </c>
      <c r="B29" s="37"/>
      <c r="C29" s="37">
        <f>'Vasatorp TC 2 Maj 2009'!C25</f>
        <v>72</v>
      </c>
      <c r="D29" s="37">
        <v>105</v>
      </c>
      <c r="E29" s="37">
        <v>36</v>
      </c>
      <c r="F29" s="37">
        <v>28</v>
      </c>
      <c r="G29" s="38">
        <v>89</v>
      </c>
      <c r="H29" s="38">
        <v>32</v>
      </c>
      <c r="I29" s="38">
        <v>33</v>
      </c>
      <c r="J29" s="37">
        <v>106</v>
      </c>
      <c r="K29" s="37">
        <v>35</v>
      </c>
      <c r="L29" s="37">
        <v>30</v>
      </c>
      <c r="M29" s="38">
        <v>109</v>
      </c>
      <c r="N29" s="38">
        <v>32</v>
      </c>
      <c r="O29" s="38">
        <v>27</v>
      </c>
      <c r="P29" s="37">
        <v>114</v>
      </c>
      <c r="Q29" s="37">
        <v>35</v>
      </c>
      <c r="R29" s="37">
        <v>27</v>
      </c>
      <c r="S29" s="38">
        <v>89</v>
      </c>
      <c r="T29" s="38">
        <v>30</v>
      </c>
      <c r="U29" s="38">
        <v>27</v>
      </c>
    </row>
    <row r="30" spans="1:22" x14ac:dyDescent="0.2">
      <c r="A30" s="37" t="s">
        <v>712</v>
      </c>
      <c r="B30" s="37"/>
      <c r="C30" s="37">
        <f t="shared" ref="C30:R30" si="15">C25</f>
        <v>70</v>
      </c>
      <c r="D30" s="37">
        <f>D25</f>
        <v>99</v>
      </c>
      <c r="E30" s="37">
        <f>E25</f>
        <v>35</v>
      </c>
      <c r="F30" s="37">
        <f>F25</f>
        <v>29</v>
      </c>
      <c r="G30" s="38">
        <f t="shared" si="15"/>
        <v>84</v>
      </c>
      <c r="H30" s="38">
        <f t="shared" si="15"/>
        <v>29</v>
      </c>
      <c r="I30" s="38">
        <f t="shared" si="15"/>
        <v>33</v>
      </c>
      <c r="J30" s="37">
        <f t="shared" si="15"/>
        <v>109</v>
      </c>
      <c r="K30" s="37">
        <f t="shared" si="15"/>
        <v>35</v>
      </c>
      <c r="L30" s="37">
        <f t="shared" si="15"/>
        <v>25</v>
      </c>
      <c r="M30" s="38">
        <f t="shared" si="15"/>
        <v>104</v>
      </c>
      <c r="N30" s="38">
        <f t="shared" si="15"/>
        <v>34</v>
      </c>
      <c r="O30" s="38">
        <f t="shared" si="15"/>
        <v>27</v>
      </c>
      <c r="P30" s="37">
        <f t="shared" si="15"/>
        <v>121</v>
      </c>
      <c r="Q30" s="37">
        <f t="shared" si="15"/>
        <v>32</v>
      </c>
      <c r="R30" s="37">
        <f t="shared" si="15"/>
        <v>21</v>
      </c>
      <c r="S30" s="38">
        <f>S25</f>
        <v>89</v>
      </c>
      <c r="T30" s="38">
        <f>T25</f>
        <v>36</v>
      </c>
      <c r="U30" s="38">
        <f>U25</f>
        <v>24</v>
      </c>
    </row>
    <row r="31" spans="1:22" ht="13.5" thickBot="1" x14ac:dyDescent="0.25">
      <c r="A31" s="139" t="s">
        <v>562</v>
      </c>
      <c r="B31" s="139"/>
      <c r="C31" s="139">
        <f t="shared" ref="C31:M31" si="16">SUM(C29:C30)</f>
        <v>142</v>
      </c>
      <c r="D31" s="139">
        <f>SUM(D29:D30)</f>
        <v>204</v>
      </c>
      <c r="E31" s="139">
        <f>SUM(E29:E30)</f>
        <v>71</v>
      </c>
      <c r="F31" s="139">
        <f>SUM(F29:F30)</f>
        <v>57</v>
      </c>
      <c r="G31" s="188">
        <f t="shared" si="16"/>
        <v>173</v>
      </c>
      <c r="H31" s="188">
        <f t="shared" si="16"/>
        <v>61</v>
      </c>
      <c r="I31" s="188">
        <f t="shared" si="16"/>
        <v>66</v>
      </c>
      <c r="J31" s="139">
        <f t="shared" si="16"/>
        <v>215</v>
      </c>
      <c r="K31" s="139">
        <f t="shared" si="16"/>
        <v>70</v>
      </c>
      <c r="L31" s="139">
        <f t="shared" si="16"/>
        <v>55</v>
      </c>
      <c r="M31" s="188">
        <f t="shared" si="16"/>
        <v>213</v>
      </c>
      <c r="N31" s="188">
        <v>35</v>
      </c>
      <c r="O31" s="188">
        <f>SUM(O29:O30)</f>
        <v>54</v>
      </c>
      <c r="P31" s="139">
        <f>SUM(P29:P30)</f>
        <v>235</v>
      </c>
      <c r="Q31" s="139">
        <f>SUM(Q29:Q30)</f>
        <v>67</v>
      </c>
      <c r="R31" s="139">
        <f>SUM(R29:R30)</f>
        <v>48</v>
      </c>
      <c r="S31" s="188">
        <f>SUM(S29:S30)</f>
        <v>178</v>
      </c>
      <c r="T31" s="188">
        <v>35</v>
      </c>
      <c r="U31" s="188">
        <f>SUM(U29:U30)</f>
        <v>51</v>
      </c>
    </row>
    <row r="32" spans="1:22" x14ac:dyDescent="0.2">
      <c r="A32" s="67" t="s">
        <v>350</v>
      </c>
      <c r="B32" s="39"/>
      <c r="C32" s="39"/>
      <c r="D32" s="486">
        <v>2</v>
      </c>
      <c r="E32" s="487"/>
      <c r="F32" s="488"/>
      <c r="G32" s="489">
        <v>1</v>
      </c>
      <c r="H32" s="490"/>
      <c r="I32" s="491"/>
      <c r="J32" s="486">
        <v>3</v>
      </c>
      <c r="K32" s="487"/>
      <c r="L32" s="488"/>
      <c r="M32" s="489">
        <v>4</v>
      </c>
      <c r="N32" s="490"/>
      <c r="O32" s="491"/>
      <c r="P32" s="486">
        <v>6</v>
      </c>
      <c r="Q32" s="487"/>
      <c r="R32" s="488"/>
      <c r="S32" s="489">
        <v>5</v>
      </c>
      <c r="T32" s="490"/>
      <c r="U32" s="491"/>
    </row>
    <row r="33" spans="1:21" ht="13.5" thickBot="1" x14ac:dyDescent="0.25">
      <c r="A33" s="49" t="s">
        <v>415</v>
      </c>
      <c r="B33" s="46"/>
      <c r="C33" s="46"/>
      <c r="D33" s="492">
        <v>16</v>
      </c>
      <c r="E33" s="493"/>
      <c r="F33" s="494"/>
      <c r="G33" s="495">
        <v>22</v>
      </c>
      <c r="H33" s="496"/>
      <c r="I33" s="497"/>
      <c r="J33" s="492">
        <v>11</v>
      </c>
      <c r="K33" s="493"/>
      <c r="L33" s="494"/>
      <c r="M33" s="495">
        <v>7</v>
      </c>
      <c r="N33" s="496"/>
      <c r="O33" s="497"/>
      <c r="P33" s="492">
        <v>2</v>
      </c>
      <c r="Q33" s="493"/>
      <c r="R33" s="494"/>
      <c r="S33" s="495">
        <v>4</v>
      </c>
      <c r="T33" s="496"/>
      <c r="U33" s="497"/>
    </row>
    <row r="34" spans="1:21" x14ac:dyDescent="0.2">
      <c r="A34" s="30"/>
      <c r="B34" s="30"/>
      <c r="C34" s="30"/>
      <c r="D34" s="107"/>
      <c r="E34" s="107"/>
      <c r="F34" s="107"/>
      <c r="G34" s="30"/>
      <c r="H34" s="30"/>
      <c r="I34" s="30"/>
      <c r="J34" s="30"/>
      <c r="K34" s="30"/>
      <c r="L34" s="30"/>
      <c r="M34" s="30"/>
      <c r="N34" s="30"/>
      <c r="O34" s="30"/>
      <c r="P34" s="107"/>
      <c r="Q34" s="107"/>
      <c r="R34" s="107"/>
      <c r="S34" s="30"/>
      <c r="T34" s="30"/>
      <c r="U34" s="30"/>
    </row>
    <row r="35" spans="1:21" x14ac:dyDescent="0.2">
      <c r="A35" s="30"/>
      <c r="B35" s="30"/>
      <c r="C35" s="30"/>
      <c r="D35" s="107"/>
      <c r="E35" s="107"/>
      <c r="F35" s="107"/>
      <c r="G35" s="30"/>
      <c r="H35" s="30"/>
      <c r="I35" s="30"/>
      <c r="J35" s="30"/>
      <c r="K35" s="30"/>
      <c r="L35" s="30"/>
      <c r="M35" s="30"/>
      <c r="N35" s="30"/>
      <c r="O35" s="30"/>
      <c r="P35" s="107"/>
      <c r="Q35" s="107"/>
      <c r="R35" s="107"/>
      <c r="S35" s="30"/>
      <c r="T35" s="30"/>
      <c r="U35" s="30"/>
    </row>
    <row r="36" spans="1:21" x14ac:dyDescent="0.2">
      <c r="A36" s="92"/>
      <c r="B36" s="30" t="s">
        <v>450</v>
      </c>
      <c r="C36" s="30"/>
      <c r="D36" s="30"/>
      <c r="E36" s="30"/>
      <c r="F36" s="30"/>
      <c r="G36" s="30"/>
      <c r="H36" s="30"/>
      <c r="I36" s="30"/>
      <c r="J36" s="30"/>
      <c r="K36" s="30"/>
      <c r="L36" s="30"/>
      <c r="M36" s="30"/>
      <c r="N36" s="30"/>
      <c r="O36" s="30"/>
      <c r="P36" s="30"/>
      <c r="Q36" s="30"/>
      <c r="R36" s="30"/>
      <c r="S36" s="30"/>
      <c r="T36" s="30"/>
      <c r="U36" s="30"/>
    </row>
    <row r="37" spans="1:21" x14ac:dyDescent="0.2">
      <c r="A37" s="97"/>
      <c r="B37" s="30" t="s">
        <v>603</v>
      </c>
      <c r="C37" s="30"/>
      <c r="D37" s="30"/>
      <c r="E37" s="30"/>
      <c r="F37" s="30"/>
      <c r="G37" s="30"/>
      <c r="H37" s="30"/>
      <c r="I37" s="30"/>
      <c r="J37" s="30"/>
      <c r="K37" s="30"/>
      <c r="L37" s="30"/>
      <c r="M37" s="30"/>
      <c r="N37" s="30"/>
      <c r="O37" s="30"/>
      <c r="P37" s="30"/>
      <c r="Q37" s="30"/>
      <c r="R37" s="30"/>
      <c r="S37" s="30"/>
      <c r="T37" s="30"/>
      <c r="U37" s="30"/>
    </row>
  </sheetData>
  <mergeCells count="30">
    <mergeCell ref="S2:U2"/>
    <mergeCell ref="G3:I3"/>
    <mergeCell ref="J3:L3"/>
    <mergeCell ref="M3:O3"/>
    <mergeCell ref="P3:R3"/>
    <mergeCell ref="G2:I2"/>
    <mergeCell ref="J2:L2"/>
    <mergeCell ref="M2:O2"/>
    <mergeCell ref="S3:U3"/>
    <mergeCell ref="S33:U33"/>
    <mergeCell ref="J33:L33"/>
    <mergeCell ref="M33:O33"/>
    <mergeCell ref="P27:R27"/>
    <mergeCell ref="S27:U27"/>
    <mergeCell ref="S32:U32"/>
    <mergeCell ref="M32:O32"/>
    <mergeCell ref="J27:L27"/>
    <mergeCell ref="M27:O27"/>
    <mergeCell ref="J32:L32"/>
    <mergeCell ref="G33:I33"/>
    <mergeCell ref="G32:I32"/>
    <mergeCell ref="P2:R2"/>
    <mergeCell ref="P33:R33"/>
    <mergeCell ref="D33:F33"/>
    <mergeCell ref="P32:R32"/>
    <mergeCell ref="D2:F2"/>
    <mergeCell ref="D3:F3"/>
    <mergeCell ref="D27:F27"/>
    <mergeCell ref="D32:F32"/>
    <mergeCell ref="G27:I27"/>
  </mergeCells>
  <phoneticPr fontId="21" type="noConversion"/>
  <conditionalFormatting sqref="G5:G13 G15:G23 M5:M13 M15:M23 S5:S13 S15:S23 J5:J13 J15:J23 P5:P13 P15:P23 D5:D13 D15:D23">
    <cfRule type="cellIs" dxfId="61" priority="1" stopIfTrue="1" operator="equal">
      <formula>$C5</formula>
    </cfRule>
    <cfRule type="cellIs" dxfId="60" priority="2" stopIfTrue="1" operator="equal">
      <formula>$C5-1</formula>
    </cfRule>
  </conditionalFormatting>
  <pageMargins left="0.75" right="0.75" top="1" bottom="1" header="0.5" footer="0.5"/>
  <pageSetup paperSize="9" orientation="portrait" r:id="rId1"/>
  <headerFooter alignWithMargins="0"/>
  <extLst>
    <ext xmlns:mx="http://schemas.microsoft.com/office/mac/excel/2008/main" uri="http://schemas.microsoft.com/office/mac/excel/2008/main">
      <mx:PLV Mode="0" OnePage="0" WScale="0"/>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V29"/>
  <sheetViews>
    <sheetView workbookViewId="0">
      <selection activeCell="C30" sqref="C30"/>
    </sheetView>
  </sheetViews>
  <sheetFormatPr defaultColWidth="8.85546875" defaultRowHeight="12.75" x14ac:dyDescent="0.2"/>
  <sheetData>
    <row r="1" spans="1:22" ht="13.5" thickBot="1" x14ac:dyDescent="0.25">
      <c r="A1" s="31"/>
      <c r="B1" s="32"/>
      <c r="C1" s="32"/>
      <c r="D1" s="32" t="s">
        <v>763</v>
      </c>
      <c r="E1" s="32"/>
      <c r="F1" s="32"/>
      <c r="G1" s="32"/>
      <c r="H1" s="32"/>
      <c r="I1" s="32"/>
      <c r="J1" s="32"/>
      <c r="K1" s="32"/>
      <c r="L1" s="32"/>
      <c r="M1" s="32"/>
      <c r="N1" s="32"/>
      <c r="O1" s="32"/>
      <c r="P1" s="32"/>
      <c r="Q1" s="32"/>
      <c r="R1" s="32"/>
      <c r="S1" s="32"/>
      <c r="T1" s="32"/>
      <c r="U1" s="32"/>
      <c r="V1" s="68" t="s">
        <v>416</v>
      </c>
    </row>
    <row r="2" spans="1:22" x14ac:dyDescent="0.2">
      <c r="A2" s="40"/>
      <c r="B2" s="41"/>
      <c r="C2" s="41"/>
      <c r="D2" s="474" t="s">
        <v>475</v>
      </c>
      <c r="E2" s="475"/>
      <c r="F2" s="476"/>
      <c r="G2" s="477" t="s">
        <v>469</v>
      </c>
      <c r="H2" s="478"/>
      <c r="I2" s="479"/>
      <c r="J2" s="474" t="s">
        <v>352</v>
      </c>
      <c r="K2" s="475"/>
      <c r="L2" s="476"/>
      <c r="M2" s="477" t="s">
        <v>340</v>
      </c>
      <c r="N2" s="478"/>
      <c r="O2" s="479"/>
      <c r="P2" s="474" t="s">
        <v>472</v>
      </c>
      <c r="Q2" s="475"/>
      <c r="R2" s="476"/>
      <c r="S2" s="477" t="s">
        <v>667</v>
      </c>
      <c r="T2" s="478"/>
      <c r="U2" s="479"/>
      <c r="V2" s="21"/>
    </row>
    <row r="3" spans="1:22" x14ac:dyDescent="0.2">
      <c r="A3" s="57"/>
      <c r="B3" s="69"/>
      <c r="C3" s="69" t="s">
        <v>538</v>
      </c>
      <c r="D3" s="480">
        <v>19</v>
      </c>
      <c r="E3" s="481"/>
      <c r="F3" s="482"/>
      <c r="G3" s="483">
        <v>8</v>
      </c>
      <c r="H3" s="484"/>
      <c r="I3" s="485"/>
      <c r="J3" s="480">
        <v>26</v>
      </c>
      <c r="K3" s="481"/>
      <c r="L3" s="482"/>
      <c r="M3" s="483">
        <v>23</v>
      </c>
      <c r="N3" s="484"/>
      <c r="O3" s="485"/>
      <c r="P3" s="480">
        <v>30</v>
      </c>
      <c r="Q3" s="481"/>
      <c r="R3" s="482"/>
      <c r="S3" s="483">
        <v>7</v>
      </c>
      <c r="T3" s="484"/>
      <c r="U3" s="485"/>
      <c r="V3" s="21"/>
    </row>
    <row r="4" spans="1:22"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36" t="s">
        <v>409</v>
      </c>
      <c r="T4" s="36" t="s">
        <v>410</v>
      </c>
      <c r="U4" s="36" t="s">
        <v>363</v>
      </c>
      <c r="V4" s="21"/>
    </row>
    <row r="5" spans="1:22" x14ac:dyDescent="0.2">
      <c r="A5" s="42" t="s">
        <v>390</v>
      </c>
      <c r="B5" s="50">
        <v>4</v>
      </c>
      <c r="C5" s="50">
        <v>5</v>
      </c>
      <c r="D5" s="37">
        <v>5</v>
      </c>
      <c r="E5" s="37">
        <v>2</v>
      </c>
      <c r="F5" s="37">
        <f t="shared" ref="F5:F13" si="0">IF(($C5+INT(D$3/18)+IF(((D$3-INT(D$3/18)*18)-$B5)&gt;=0,1,0)-D5+2)&lt;0, 0, $C5+INT(D$3/18)+IF(((D$3-INT(D$3/18)*18)-$B5)&gt;=0,1,0)-D5+2)</f>
        <v>3</v>
      </c>
      <c r="G5" s="38">
        <v>6</v>
      </c>
      <c r="H5" s="38">
        <v>2</v>
      </c>
      <c r="I5" s="78">
        <f t="shared" ref="I5:I13" si="1">IF(($C5+INT(G$3/18)+IF(((G$3-INT(G$3/18)*18)-$B5)&gt;=0,1,0)-G5+2)&lt;0, 0, $C5+INT(G$3/18)+IF(((G$3-INT(G$3/18)*18)-$B5)&gt;=0,1,0)-G5+2)</f>
        <v>2</v>
      </c>
      <c r="J5" s="37">
        <v>8</v>
      </c>
      <c r="K5" s="37">
        <v>2</v>
      </c>
      <c r="L5" s="37">
        <f t="shared" ref="L5:L13" si="2">IF(($C5+INT(J$3/18)+IF(((J$3-INT(J$3/18)*18)-$B5)&gt;=0,1,0)-J5+2)&lt;0, 0, $C5+INT(J$3/18)+IF(((J$3-INT(J$3/18)*18)-$B5)&gt;=0,1,0)-J5+2)</f>
        <v>1</v>
      </c>
      <c r="M5" s="38">
        <v>7</v>
      </c>
      <c r="N5" s="38">
        <v>2</v>
      </c>
      <c r="O5" s="78">
        <f t="shared" ref="O5:O13" si="3">IF(($C5+INT(M$3/18)+IF(((M$3-INT(M$3/18)*18)-$B5)&gt;=0,1,0)-M5+2)&lt;0, 0, $C5+INT(M$3/18)+IF(((M$3-INT(M$3/18)*18)-$B5)&gt;=0,1,0)-M5+2)</f>
        <v>2</v>
      </c>
      <c r="P5" s="37">
        <v>10</v>
      </c>
      <c r="Q5" s="37">
        <v>2</v>
      </c>
      <c r="R5" s="37">
        <f t="shared" ref="R5:R13" si="4">IF(($C5+INT(P$3/18)+IF(((P$3-INT(P$3/18)*18)-$B5)&gt;=0,1,0)-P5+2)&lt;0, 0, $C5+INT(P$3/18)+IF(((P$3-INT(P$3/18)*18)-$B5)&gt;=0,1,0)-P5+2)</f>
        <v>0</v>
      </c>
      <c r="S5" s="38">
        <v>5</v>
      </c>
      <c r="T5" s="38">
        <v>1</v>
      </c>
      <c r="U5" s="78">
        <f t="shared" ref="U5:U13" si="5">IF(($C5+INT(S$3/18)+IF(((S$3-INT(S$3/18)*18)-$B5)&gt;=0,1,0)-S5+2)&lt;0, 0, $C5+INT(S$3/18)+IF(((S$3-INT(S$3/18)*18)-$B5)&gt;=0,1,0)-S5+2)</f>
        <v>3</v>
      </c>
      <c r="V5" s="21"/>
    </row>
    <row r="6" spans="1:22" x14ac:dyDescent="0.2">
      <c r="A6" s="42" t="s">
        <v>391</v>
      </c>
      <c r="B6" s="50">
        <v>6</v>
      </c>
      <c r="C6" s="50">
        <v>3</v>
      </c>
      <c r="D6" s="37">
        <v>3</v>
      </c>
      <c r="E6" s="37">
        <v>2</v>
      </c>
      <c r="F6" s="37">
        <f t="shared" si="0"/>
        <v>3</v>
      </c>
      <c r="G6" s="38">
        <v>4</v>
      </c>
      <c r="H6" s="38">
        <v>2</v>
      </c>
      <c r="I6" s="78">
        <f t="shared" si="1"/>
        <v>2</v>
      </c>
      <c r="J6" s="37">
        <v>4</v>
      </c>
      <c r="K6" s="37">
        <v>2</v>
      </c>
      <c r="L6" s="37">
        <f t="shared" si="2"/>
        <v>3</v>
      </c>
      <c r="M6" s="38">
        <v>5</v>
      </c>
      <c r="N6" s="38">
        <v>2</v>
      </c>
      <c r="O6" s="78">
        <f t="shared" si="3"/>
        <v>1</v>
      </c>
      <c r="P6" s="37">
        <v>5</v>
      </c>
      <c r="Q6" s="37">
        <v>1</v>
      </c>
      <c r="R6" s="37">
        <f t="shared" si="4"/>
        <v>2</v>
      </c>
      <c r="S6" s="38">
        <v>2</v>
      </c>
      <c r="T6" s="38">
        <v>1</v>
      </c>
      <c r="U6" s="78">
        <f t="shared" si="5"/>
        <v>4</v>
      </c>
      <c r="V6" s="21"/>
    </row>
    <row r="7" spans="1:22" x14ac:dyDescent="0.2">
      <c r="A7" s="42" t="s">
        <v>392</v>
      </c>
      <c r="B7" s="50">
        <v>8</v>
      </c>
      <c r="C7" s="50">
        <v>4</v>
      </c>
      <c r="D7" s="37">
        <v>9</v>
      </c>
      <c r="E7" s="37">
        <v>2</v>
      </c>
      <c r="F7" s="37">
        <f t="shared" si="0"/>
        <v>0</v>
      </c>
      <c r="G7" s="38">
        <v>6</v>
      </c>
      <c r="H7" s="38">
        <v>2</v>
      </c>
      <c r="I7" s="78">
        <f t="shared" si="1"/>
        <v>1</v>
      </c>
      <c r="J7" s="37">
        <v>6</v>
      </c>
      <c r="K7" s="37">
        <v>2</v>
      </c>
      <c r="L7" s="37">
        <f t="shared" si="2"/>
        <v>2</v>
      </c>
      <c r="M7" s="38">
        <v>10</v>
      </c>
      <c r="N7" s="38">
        <v>2</v>
      </c>
      <c r="O7" s="78">
        <f t="shared" si="3"/>
        <v>0</v>
      </c>
      <c r="P7" s="37">
        <v>6</v>
      </c>
      <c r="Q7" s="37">
        <v>2</v>
      </c>
      <c r="R7" s="37">
        <f t="shared" si="4"/>
        <v>2</v>
      </c>
      <c r="S7" s="38">
        <v>5</v>
      </c>
      <c r="T7" s="38">
        <v>2</v>
      </c>
      <c r="U7" s="78">
        <f t="shared" si="5"/>
        <v>1</v>
      </c>
    </row>
    <row r="8" spans="1:22" x14ac:dyDescent="0.2">
      <c r="A8" s="42" t="s">
        <v>393</v>
      </c>
      <c r="B8" s="50">
        <v>12</v>
      </c>
      <c r="C8" s="50">
        <v>3</v>
      </c>
      <c r="D8" s="37">
        <v>6</v>
      </c>
      <c r="E8" s="37">
        <v>2</v>
      </c>
      <c r="F8" s="37">
        <f t="shared" si="0"/>
        <v>0</v>
      </c>
      <c r="G8" s="38">
        <v>10</v>
      </c>
      <c r="H8" s="38">
        <v>2</v>
      </c>
      <c r="I8" s="78">
        <f t="shared" si="1"/>
        <v>0</v>
      </c>
      <c r="J8" s="37">
        <v>4</v>
      </c>
      <c r="K8" s="37">
        <v>2</v>
      </c>
      <c r="L8" s="37">
        <f t="shared" si="2"/>
        <v>2</v>
      </c>
      <c r="M8" s="38">
        <v>5</v>
      </c>
      <c r="N8" s="38">
        <v>3</v>
      </c>
      <c r="O8" s="78">
        <f t="shared" si="3"/>
        <v>1</v>
      </c>
      <c r="P8" s="37">
        <v>6</v>
      </c>
      <c r="Q8" s="37">
        <v>2</v>
      </c>
      <c r="R8" s="37">
        <v>0</v>
      </c>
      <c r="S8" s="38">
        <v>3</v>
      </c>
      <c r="T8" s="38">
        <v>1</v>
      </c>
      <c r="U8" s="78">
        <f t="shared" si="5"/>
        <v>2</v>
      </c>
      <c r="V8" s="21"/>
    </row>
    <row r="9" spans="1:22" x14ac:dyDescent="0.2">
      <c r="A9" s="42" t="s">
        <v>394</v>
      </c>
      <c r="B9" s="50">
        <v>2</v>
      </c>
      <c r="C9" s="50">
        <v>4</v>
      </c>
      <c r="D9" s="37">
        <v>10</v>
      </c>
      <c r="E9" s="37">
        <v>2</v>
      </c>
      <c r="F9" s="37">
        <f t="shared" si="0"/>
        <v>0</v>
      </c>
      <c r="G9" s="38">
        <v>5</v>
      </c>
      <c r="H9" s="38">
        <v>2</v>
      </c>
      <c r="I9" s="78">
        <f t="shared" si="1"/>
        <v>2</v>
      </c>
      <c r="J9" s="37">
        <v>5</v>
      </c>
      <c r="K9" s="37">
        <v>1</v>
      </c>
      <c r="L9" s="37">
        <f t="shared" si="2"/>
        <v>3</v>
      </c>
      <c r="M9" s="38">
        <v>7</v>
      </c>
      <c r="N9" s="38">
        <v>2</v>
      </c>
      <c r="O9" s="78">
        <f t="shared" si="3"/>
        <v>1</v>
      </c>
      <c r="P9" s="37">
        <v>9</v>
      </c>
      <c r="Q9" s="37">
        <v>3</v>
      </c>
      <c r="R9" s="37">
        <f t="shared" si="4"/>
        <v>0</v>
      </c>
      <c r="S9" s="38">
        <v>8</v>
      </c>
      <c r="T9" s="38">
        <v>2</v>
      </c>
      <c r="U9" s="78">
        <f t="shared" si="5"/>
        <v>0</v>
      </c>
      <c r="V9" s="21"/>
    </row>
    <row r="10" spans="1:22" x14ac:dyDescent="0.2">
      <c r="A10" s="42" t="s">
        <v>395</v>
      </c>
      <c r="B10" s="50">
        <v>10</v>
      </c>
      <c r="C10" s="50">
        <v>4</v>
      </c>
      <c r="D10" s="37">
        <v>6</v>
      </c>
      <c r="E10" s="37">
        <v>3</v>
      </c>
      <c r="F10" s="37">
        <f t="shared" si="0"/>
        <v>1</v>
      </c>
      <c r="G10" s="38">
        <v>4</v>
      </c>
      <c r="H10" s="38">
        <v>2</v>
      </c>
      <c r="I10" s="78">
        <f t="shared" si="1"/>
        <v>2</v>
      </c>
      <c r="J10" s="37">
        <v>5</v>
      </c>
      <c r="K10" s="37">
        <v>2</v>
      </c>
      <c r="L10" s="37">
        <f t="shared" si="2"/>
        <v>2</v>
      </c>
      <c r="M10" s="38">
        <v>7</v>
      </c>
      <c r="N10" s="38">
        <v>2</v>
      </c>
      <c r="O10" s="78">
        <f t="shared" si="3"/>
        <v>0</v>
      </c>
      <c r="P10" s="37">
        <v>5</v>
      </c>
      <c r="Q10" s="37">
        <v>1</v>
      </c>
      <c r="R10" s="37">
        <f t="shared" si="4"/>
        <v>3</v>
      </c>
      <c r="S10" s="38">
        <v>5</v>
      </c>
      <c r="T10" s="38">
        <v>1</v>
      </c>
      <c r="U10" s="78">
        <f t="shared" si="5"/>
        <v>1</v>
      </c>
      <c r="V10" s="21" t="s">
        <v>472</v>
      </c>
    </row>
    <row r="11" spans="1:22" x14ac:dyDescent="0.2">
      <c r="A11" s="42" t="s">
        <v>396</v>
      </c>
      <c r="B11" s="50">
        <v>16</v>
      </c>
      <c r="C11" s="50">
        <v>4</v>
      </c>
      <c r="D11" s="37">
        <v>5</v>
      </c>
      <c r="E11" s="37">
        <v>2</v>
      </c>
      <c r="F11" s="37">
        <f t="shared" si="0"/>
        <v>2</v>
      </c>
      <c r="G11" s="38">
        <v>4</v>
      </c>
      <c r="H11" s="38">
        <v>2</v>
      </c>
      <c r="I11" s="78">
        <f t="shared" si="1"/>
        <v>2</v>
      </c>
      <c r="J11" s="37">
        <v>5</v>
      </c>
      <c r="K11" s="37">
        <v>1</v>
      </c>
      <c r="L11" s="37">
        <f t="shared" si="2"/>
        <v>2</v>
      </c>
      <c r="M11" s="38">
        <v>5</v>
      </c>
      <c r="N11" s="38">
        <v>2</v>
      </c>
      <c r="O11" s="78">
        <f t="shared" si="3"/>
        <v>2</v>
      </c>
      <c r="P11" s="37">
        <v>5</v>
      </c>
      <c r="Q11" s="37">
        <v>1</v>
      </c>
      <c r="R11" s="37">
        <f t="shared" si="4"/>
        <v>2</v>
      </c>
      <c r="S11" s="38">
        <v>3</v>
      </c>
      <c r="T11" s="38">
        <v>1</v>
      </c>
      <c r="U11" s="78">
        <f t="shared" si="5"/>
        <v>3</v>
      </c>
      <c r="V11" s="21"/>
    </row>
    <row r="12" spans="1:22" x14ac:dyDescent="0.2">
      <c r="A12" s="42" t="s">
        <v>397</v>
      </c>
      <c r="B12" s="50">
        <v>14</v>
      </c>
      <c r="C12" s="50">
        <v>5</v>
      </c>
      <c r="D12" s="37">
        <v>6</v>
      </c>
      <c r="E12" s="37">
        <v>2</v>
      </c>
      <c r="F12" s="37">
        <f t="shared" si="0"/>
        <v>2</v>
      </c>
      <c r="G12" s="38">
        <v>6</v>
      </c>
      <c r="H12" s="38">
        <v>2</v>
      </c>
      <c r="I12" s="78">
        <f t="shared" si="1"/>
        <v>1</v>
      </c>
      <c r="J12" s="37">
        <v>8</v>
      </c>
      <c r="K12" s="37">
        <v>2</v>
      </c>
      <c r="L12" s="37">
        <f t="shared" si="2"/>
        <v>0</v>
      </c>
      <c r="M12" s="38">
        <v>10</v>
      </c>
      <c r="N12" s="38">
        <v>2</v>
      </c>
      <c r="O12" s="78">
        <f t="shared" si="3"/>
        <v>0</v>
      </c>
      <c r="P12" s="37">
        <v>6</v>
      </c>
      <c r="Q12" s="37">
        <v>2</v>
      </c>
      <c r="R12" s="37">
        <f t="shared" si="4"/>
        <v>2</v>
      </c>
      <c r="S12" s="38">
        <v>5</v>
      </c>
      <c r="T12" s="38">
        <v>2</v>
      </c>
      <c r="U12" s="78">
        <f t="shared" si="5"/>
        <v>2</v>
      </c>
      <c r="V12" s="21"/>
    </row>
    <row r="13" spans="1:22" ht="13.5" thickBot="1" x14ac:dyDescent="0.25">
      <c r="A13" s="52" t="s">
        <v>398</v>
      </c>
      <c r="B13" s="53">
        <v>18</v>
      </c>
      <c r="C13" s="53">
        <v>4</v>
      </c>
      <c r="D13" s="37">
        <v>5</v>
      </c>
      <c r="E13" s="54">
        <v>1</v>
      </c>
      <c r="F13" s="37">
        <f t="shared" si="0"/>
        <v>2</v>
      </c>
      <c r="G13" s="38">
        <v>3</v>
      </c>
      <c r="H13" s="55">
        <v>1</v>
      </c>
      <c r="I13" s="77">
        <f t="shared" si="1"/>
        <v>3</v>
      </c>
      <c r="J13" s="37">
        <v>6</v>
      </c>
      <c r="K13" s="54">
        <v>2</v>
      </c>
      <c r="L13" s="37">
        <f t="shared" si="2"/>
        <v>1</v>
      </c>
      <c r="M13" s="38">
        <v>4</v>
      </c>
      <c r="N13" s="55">
        <v>2</v>
      </c>
      <c r="O13" s="77">
        <f t="shared" si="3"/>
        <v>3</v>
      </c>
      <c r="P13" s="37">
        <v>6</v>
      </c>
      <c r="Q13" s="54">
        <v>3</v>
      </c>
      <c r="R13" s="37">
        <f t="shared" si="4"/>
        <v>1</v>
      </c>
      <c r="S13" s="38">
        <v>5</v>
      </c>
      <c r="T13" s="55">
        <v>2</v>
      </c>
      <c r="U13" s="77">
        <f t="shared" si="5"/>
        <v>1</v>
      </c>
      <c r="V13" s="21"/>
    </row>
    <row r="14" spans="1:22" ht="13.5" thickBot="1" x14ac:dyDescent="0.25">
      <c r="A14" s="61" t="s">
        <v>412</v>
      </c>
      <c r="B14" s="62"/>
      <c r="C14" s="74">
        <f t="shared" ref="C14:U14" si="6">SUM(C5:C13)</f>
        <v>36</v>
      </c>
      <c r="D14" s="63">
        <f>SUM(D5:D13)</f>
        <v>55</v>
      </c>
      <c r="E14" s="63">
        <f>SUM(E5:E13)</f>
        <v>18</v>
      </c>
      <c r="F14" s="88">
        <f>SUM(F5:F13)</f>
        <v>13</v>
      </c>
      <c r="G14" s="64">
        <f t="shared" si="6"/>
        <v>48</v>
      </c>
      <c r="H14" s="64">
        <f t="shared" si="6"/>
        <v>17</v>
      </c>
      <c r="I14" s="89">
        <f t="shared" si="6"/>
        <v>15</v>
      </c>
      <c r="J14" s="63">
        <f t="shared" si="6"/>
        <v>51</v>
      </c>
      <c r="K14" s="63">
        <f t="shared" si="6"/>
        <v>16</v>
      </c>
      <c r="L14" s="88">
        <f t="shared" si="6"/>
        <v>16</v>
      </c>
      <c r="M14" s="64">
        <f t="shared" si="6"/>
        <v>60</v>
      </c>
      <c r="N14" s="64">
        <f t="shared" si="6"/>
        <v>19</v>
      </c>
      <c r="O14" s="89">
        <f t="shared" si="6"/>
        <v>10</v>
      </c>
      <c r="P14" s="63">
        <f t="shared" si="6"/>
        <v>58</v>
      </c>
      <c r="Q14" s="63">
        <f t="shared" si="6"/>
        <v>17</v>
      </c>
      <c r="R14" s="88">
        <f t="shared" si="6"/>
        <v>12</v>
      </c>
      <c r="S14" s="64">
        <f t="shared" si="6"/>
        <v>41</v>
      </c>
      <c r="T14" s="64">
        <f t="shared" si="6"/>
        <v>13</v>
      </c>
      <c r="U14" s="89">
        <f t="shared" si="6"/>
        <v>17</v>
      </c>
      <c r="V14" s="21"/>
    </row>
    <row r="15" spans="1:22" x14ac:dyDescent="0.2">
      <c r="A15" s="57" t="s">
        <v>399</v>
      </c>
      <c r="B15" s="58">
        <v>3</v>
      </c>
      <c r="C15" s="58">
        <v>4</v>
      </c>
      <c r="D15" s="37">
        <v>8</v>
      </c>
      <c r="E15" s="39">
        <v>3</v>
      </c>
      <c r="F15" s="37">
        <f t="shared" ref="F15:F23" si="7">IF(($C15+INT(D$3/18)+IF(((D$3-INT(D$3/18)*18)-$B15)&gt;=0,1,0)-D15+2)&lt;0, 0, $C15+INT(D$3/18)+IF(((D$3-INT(D$3/18)*18)-$B15)&gt;=0,1,0)-D15+2)</f>
        <v>0</v>
      </c>
      <c r="G15" s="38">
        <v>3</v>
      </c>
      <c r="H15" s="59">
        <v>1</v>
      </c>
      <c r="I15" s="82">
        <f t="shared" ref="I15:I23" si="8">IF(($C15+INT(G$3/18)+IF(((G$3-INT(G$3/18)*18)-$B15)&gt;=0,1,0)-G15+2)&lt;0, 0, $C15+INT(G$3/18)+IF(((G$3-INT(G$3/18)*18)-$B15)&gt;=0,1,0)-G15+2)</f>
        <v>4</v>
      </c>
      <c r="J15" s="37">
        <v>10</v>
      </c>
      <c r="K15" s="39">
        <v>2</v>
      </c>
      <c r="L15" s="37">
        <f t="shared" ref="L15:L23" si="9">IF(($C15+INT(J$3/18)+IF(((J$3-INT(J$3/18)*18)-$B15)&gt;=0,1,0)-J15+2)&lt;0, 0, $C15+INT(J$3/18)+IF(((J$3-INT(J$3/18)*18)-$B15)&gt;=0,1,0)-J15+2)</f>
        <v>0</v>
      </c>
      <c r="M15" s="38">
        <v>6</v>
      </c>
      <c r="N15" s="59">
        <v>1</v>
      </c>
      <c r="O15" s="82">
        <f t="shared" ref="O15:O23" si="10">IF(($C15+INT(M$3/18)+IF(((M$3-INT(M$3/18)*18)-$B15)&gt;=0,1,0)-M15+2)&lt;0, 0, $C15+INT(M$3/18)+IF(((M$3-INT(M$3/18)*18)-$B15)&gt;=0,1,0)-M15+2)</f>
        <v>2</v>
      </c>
      <c r="P15" s="37">
        <v>5</v>
      </c>
      <c r="Q15" s="39">
        <v>2</v>
      </c>
      <c r="R15" s="37">
        <f t="shared" ref="R15:R23" si="11">IF(($C15+INT(P$3/18)+IF(((P$3-INT(P$3/18)*18)-$B15)&gt;=0,1,0)-P15+2)&lt;0, 0, $C15+INT(P$3/18)+IF(((P$3-INT(P$3/18)*18)-$B15)&gt;=0,1,0)-P15+2)</f>
        <v>3</v>
      </c>
      <c r="S15" s="38">
        <v>6</v>
      </c>
      <c r="T15" s="59">
        <v>2</v>
      </c>
      <c r="U15" s="82">
        <f t="shared" ref="U15:U23" si="12">IF(($C15+INT(S$3/18)+IF(((S$3-INT(S$3/18)*18)-$B15)&gt;=0,1,0)-S15+2)&lt;0, 0, $C15+INT(S$3/18)+IF(((S$3-INT(S$3/18)*18)-$B15)&gt;=0,1,0)-S15+2)</f>
        <v>1</v>
      </c>
      <c r="V15" s="21"/>
    </row>
    <row r="16" spans="1:22" x14ac:dyDescent="0.2">
      <c r="A16" s="42" t="s">
        <v>400</v>
      </c>
      <c r="B16" s="50">
        <v>1</v>
      </c>
      <c r="C16" s="50">
        <v>4</v>
      </c>
      <c r="D16" s="37">
        <v>5</v>
      </c>
      <c r="E16" s="37">
        <v>1</v>
      </c>
      <c r="F16" s="37">
        <f t="shared" si="7"/>
        <v>3</v>
      </c>
      <c r="G16" s="38">
        <v>5</v>
      </c>
      <c r="H16" s="38">
        <v>2</v>
      </c>
      <c r="I16" s="78">
        <f t="shared" si="8"/>
        <v>2</v>
      </c>
      <c r="J16" s="37">
        <v>8</v>
      </c>
      <c r="K16" s="37">
        <v>2</v>
      </c>
      <c r="L16" s="37">
        <f t="shared" si="9"/>
        <v>0</v>
      </c>
      <c r="M16" s="38">
        <v>4</v>
      </c>
      <c r="N16" s="38">
        <v>1</v>
      </c>
      <c r="O16" s="78">
        <f t="shared" si="10"/>
        <v>4</v>
      </c>
      <c r="P16" s="37">
        <v>5</v>
      </c>
      <c r="Q16" s="37">
        <v>1</v>
      </c>
      <c r="R16" s="37">
        <f t="shared" si="11"/>
        <v>3</v>
      </c>
      <c r="S16" s="38">
        <v>6</v>
      </c>
      <c r="T16" s="38">
        <v>2</v>
      </c>
      <c r="U16" s="78">
        <f t="shared" si="12"/>
        <v>1</v>
      </c>
      <c r="V16" s="21"/>
    </row>
    <row r="17" spans="1:22" x14ac:dyDescent="0.2">
      <c r="A17" s="42" t="s">
        <v>401</v>
      </c>
      <c r="B17" s="50">
        <v>5</v>
      </c>
      <c r="C17" s="50">
        <v>5</v>
      </c>
      <c r="D17" s="37">
        <v>8</v>
      </c>
      <c r="E17" s="37">
        <v>2</v>
      </c>
      <c r="F17" s="37">
        <f t="shared" si="7"/>
        <v>0</v>
      </c>
      <c r="G17" s="38">
        <v>7</v>
      </c>
      <c r="H17" s="38">
        <v>2</v>
      </c>
      <c r="I17" s="78">
        <f t="shared" si="8"/>
        <v>1</v>
      </c>
      <c r="J17" s="37">
        <v>8</v>
      </c>
      <c r="K17" s="37">
        <v>2</v>
      </c>
      <c r="L17" s="37">
        <f t="shared" si="9"/>
        <v>1</v>
      </c>
      <c r="M17" s="38">
        <v>6</v>
      </c>
      <c r="N17" s="38">
        <v>2</v>
      </c>
      <c r="O17" s="78">
        <f t="shared" si="10"/>
        <v>3</v>
      </c>
      <c r="P17" s="37">
        <v>7</v>
      </c>
      <c r="Q17" s="37">
        <v>2</v>
      </c>
      <c r="R17" s="37">
        <f t="shared" si="11"/>
        <v>2</v>
      </c>
      <c r="S17" s="38">
        <v>7</v>
      </c>
      <c r="T17" s="38">
        <v>1</v>
      </c>
      <c r="U17" s="78">
        <f t="shared" si="12"/>
        <v>1</v>
      </c>
      <c r="V17" s="21"/>
    </row>
    <row r="18" spans="1:22" x14ac:dyDescent="0.2">
      <c r="A18" s="42" t="s">
        <v>402</v>
      </c>
      <c r="B18" s="50">
        <v>17</v>
      </c>
      <c r="C18" s="50">
        <v>5</v>
      </c>
      <c r="D18" s="37">
        <v>5</v>
      </c>
      <c r="E18" s="37">
        <v>3</v>
      </c>
      <c r="F18" s="37">
        <f t="shared" si="7"/>
        <v>3</v>
      </c>
      <c r="G18" s="38">
        <v>5</v>
      </c>
      <c r="H18" s="38">
        <v>2</v>
      </c>
      <c r="I18" s="78">
        <f t="shared" si="8"/>
        <v>2</v>
      </c>
      <c r="J18" s="37">
        <v>6</v>
      </c>
      <c r="K18" s="37">
        <v>3</v>
      </c>
      <c r="L18" s="37">
        <f t="shared" si="9"/>
        <v>2</v>
      </c>
      <c r="M18" s="38">
        <v>7</v>
      </c>
      <c r="N18" s="38">
        <v>2</v>
      </c>
      <c r="O18" s="78">
        <f t="shared" si="10"/>
        <v>1</v>
      </c>
      <c r="P18" s="37">
        <v>10</v>
      </c>
      <c r="Q18" s="37">
        <v>2</v>
      </c>
      <c r="R18" s="37">
        <f t="shared" si="11"/>
        <v>0</v>
      </c>
      <c r="S18" s="38">
        <v>5</v>
      </c>
      <c r="T18" s="38">
        <v>2</v>
      </c>
      <c r="U18" s="78">
        <f t="shared" si="12"/>
        <v>2</v>
      </c>
      <c r="V18" s="21"/>
    </row>
    <row r="19" spans="1:22" x14ac:dyDescent="0.2">
      <c r="A19" s="42" t="s">
        <v>403</v>
      </c>
      <c r="B19" s="50">
        <v>7</v>
      </c>
      <c r="C19" s="50">
        <v>3</v>
      </c>
      <c r="D19" s="37">
        <v>6</v>
      </c>
      <c r="E19" s="37">
        <v>2</v>
      </c>
      <c r="F19" s="37">
        <f t="shared" si="7"/>
        <v>0</v>
      </c>
      <c r="G19" s="38">
        <v>4</v>
      </c>
      <c r="H19" s="38">
        <v>2</v>
      </c>
      <c r="I19" s="78">
        <f t="shared" si="8"/>
        <v>2</v>
      </c>
      <c r="J19" s="37">
        <v>5</v>
      </c>
      <c r="K19" s="37">
        <v>3</v>
      </c>
      <c r="L19" s="37">
        <f t="shared" si="9"/>
        <v>2</v>
      </c>
      <c r="M19" s="38">
        <v>5</v>
      </c>
      <c r="N19" s="38">
        <v>1</v>
      </c>
      <c r="O19" s="78">
        <f t="shared" si="10"/>
        <v>1</v>
      </c>
      <c r="P19" s="37">
        <v>4</v>
      </c>
      <c r="Q19" s="37">
        <v>2</v>
      </c>
      <c r="R19" s="37">
        <f t="shared" si="11"/>
        <v>3</v>
      </c>
      <c r="S19" s="38">
        <v>6</v>
      </c>
      <c r="T19" s="38">
        <v>2</v>
      </c>
      <c r="U19" s="78">
        <f t="shared" si="12"/>
        <v>0</v>
      </c>
      <c r="V19" s="21"/>
    </row>
    <row r="20" spans="1:22" x14ac:dyDescent="0.2">
      <c r="A20" s="42" t="s">
        <v>404</v>
      </c>
      <c r="B20" s="50">
        <v>13</v>
      </c>
      <c r="C20" s="50">
        <v>4</v>
      </c>
      <c r="D20" s="37">
        <v>5</v>
      </c>
      <c r="E20" s="37">
        <v>2</v>
      </c>
      <c r="F20" s="37">
        <f t="shared" si="7"/>
        <v>2</v>
      </c>
      <c r="G20" s="38">
        <v>4</v>
      </c>
      <c r="H20" s="38">
        <v>1</v>
      </c>
      <c r="I20" s="78">
        <f t="shared" si="8"/>
        <v>2</v>
      </c>
      <c r="J20" s="37">
        <v>6</v>
      </c>
      <c r="K20" s="37">
        <v>2</v>
      </c>
      <c r="L20" s="37">
        <f t="shared" si="9"/>
        <v>1</v>
      </c>
      <c r="M20" s="38">
        <v>5</v>
      </c>
      <c r="N20" s="38">
        <v>1</v>
      </c>
      <c r="O20" s="78">
        <f t="shared" si="10"/>
        <v>2</v>
      </c>
      <c r="P20" s="37">
        <v>7</v>
      </c>
      <c r="Q20" s="37">
        <v>2</v>
      </c>
      <c r="R20" s="37">
        <f t="shared" si="11"/>
        <v>0</v>
      </c>
      <c r="S20" s="38">
        <v>6</v>
      </c>
      <c r="T20" s="38">
        <v>2</v>
      </c>
      <c r="U20" s="78">
        <f t="shared" si="12"/>
        <v>0</v>
      </c>
      <c r="V20" s="21"/>
    </row>
    <row r="21" spans="1:22" x14ac:dyDescent="0.2">
      <c r="A21" s="42" t="s">
        <v>405</v>
      </c>
      <c r="B21" s="50">
        <v>9</v>
      </c>
      <c r="C21" s="50">
        <v>3</v>
      </c>
      <c r="D21" s="37">
        <v>3</v>
      </c>
      <c r="E21" s="37">
        <v>1</v>
      </c>
      <c r="F21" s="37">
        <f t="shared" si="7"/>
        <v>3</v>
      </c>
      <c r="G21" s="38">
        <v>3</v>
      </c>
      <c r="H21" s="38">
        <v>2</v>
      </c>
      <c r="I21" s="78">
        <f t="shared" si="8"/>
        <v>2</v>
      </c>
      <c r="J21" s="37">
        <v>4</v>
      </c>
      <c r="K21" s="37">
        <v>2</v>
      </c>
      <c r="L21" s="37">
        <f t="shared" si="9"/>
        <v>2</v>
      </c>
      <c r="M21" s="38">
        <v>4</v>
      </c>
      <c r="N21" s="38">
        <v>1</v>
      </c>
      <c r="O21" s="78">
        <f t="shared" si="10"/>
        <v>2</v>
      </c>
      <c r="P21" s="37">
        <v>5</v>
      </c>
      <c r="Q21" s="37">
        <v>2</v>
      </c>
      <c r="R21" s="37">
        <f t="shared" si="11"/>
        <v>2</v>
      </c>
      <c r="S21" s="38">
        <v>3</v>
      </c>
      <c r="T21" s="38">
        <v>2</v>
      </c>
      <c r="U21" s="78">
        <f t="shared" si="12"/>
        <v>2</v>
      </c>
      <c r="V21" s="21"/>
    </row>
    <row r="22" spans="1:22" x14ac:dyDescent="0.2">
      <c r="A22" s="42" t="s">
        <v>406</v>
      </c>
      <c r="B22" s="50">
        <v>11</v>
      </c>
      <c r="C22" s="50">
        <v>4</v>
      </c>
      <c r="D22" s="37">
        <v>4</v>
      </c>
      <c r="E22" s="37">
        <v>2</v>
      </c>
      <c r="F22" s="37">
        <f t="shared" si="7"/>
        <v>3</v>
      </c>
      <c r="G22" s="38">
        <v>4</v>
      </c>
      <c r="H22" s="38">
        <v>1</v>
      </c>
      <c r="I22" s="78">
        <f t="shared" si="8"/>
        <v>2</v>
      </c>
      <c r="J22" s="37">
        <v>4</v>
      </c>
      <c r="K22" s="37">
        <v>2</v>
      </c>
      <c r="L22" s="37">
        <f t="shared" si="9"/>
        <v>3</v>
      </c>
      <c r="M22" s="38">
        <v>6</v>
      </c>
      <c r="N22" s="38">
        <v>2</v>
      </c>
      <c r="O22" s="78">
        <f t="shared" si="10"/>
        <v>1</v>
      </c>
      <c r="P22" s="37">
        <v>7</v>
      </c>
      <c r="Q22" s="37">
        <v>3</v>
      </c>
      <c r="R22" s="37">
        <f t="shared" si="11"/>
        <v>1</v>
      </c>
      <c r="S22" s="38">
        <v>5</v>
      </c>
      <c r="T22" s="38">
        <v>2</v>
      </c>
      <c r="U22" s="78">
        <f t="shared" si="12"/>
        <v>1</v>
      </c>
      <c r="V22" s="21"/>
    </row>
    <row r="23" spans="1:22" ht="13.5" thickBot="1" x14ac:dyDescent="0.25">
      <c r="A23" s="45" t="s">
        <v>407</v>
      </c>
      <c r="B23" s="51">
        <v>15</v>
      </c>
      <c r="C23" s="51">
        <v>4</v>
      </c>
      <c r="D23" s="37">
        <v>6</v>
      </c>
      <c r="E23" s="46">
        <v>2</v>
      </c>
      <c r="F23" s="37">
        <f t="shared" si="7"/>
        <v>1</v>
      </c>
      <c r="G23" s="38">
        <v>5</v>
      </c>
      <c r="H23" s="47">
        <v>2</v>
      </c>
      <c r="I23" s="84">
        <f t="shared" si="8"/>
        <v>1</v>
      </c>
      <c r="J23" s="37">
        <v>4</v>
      </c>
      <c r="K23" s="46">
        <v>1</v>
      </c>
      <c r="L23" s="37">
        <f t="shared" si="9"/>
        <v>3</v>
      </c>
      <c r="M23" s="38">
        <v>6</v>
      </c>
      <c r="N23" s="47">
        <v>2</v>
      </c>
      <c r="O23" s="84">
        <f t="shared" si="10"/>
        <v>1</v>
      </c>
      <c r="P23" s="37">
        <v>6</v>
      </c>
      <c r="Q23" s="46">
        <v>2</v>
      </c>
      <c r="R23" s="37">
        <f t="shared" si="11"/>
        <v>1</v>
      </c>
      <c r="S23" s="38">
        <v>4</v>
      </c>
      <c r="T23" s="47">
        <v>2</v>
      </c>
      <c r="U23" s="84">
        <f t="shared" si="12"/>
        <v>2</v>
      </c>
      <c r="V23" s="21"/>
    </row>
    <row r="24" spans="1:22" ht="13.5" thickBot="1" x14ac:dyDescent="0.25">
      <c r="A24" s="66" t="s">
        <v>413</v>
      </c>
      <c r="B24" s="63"/>
      <c r="C24" s="63">
        <f t="shared" ref="C24:U24" si="13">SUM(C15:C23)</f>
        <v>36</v>
      </c>
      <c r="D24" s="63">
        <f>SUM(D15:D23)</f>
        <v>50</v>
      </c>
      <c r="E24" s="63">
        <f>SUM(E15:E23)</f>
        <v>18</v>
      </c>
      <c r="F24" s="63">
        <f>SUM(F15:F23)</f>
        <v>15</v>
      </c>
      <c r="G24" s="64">
        <f t="shared" si="13"/>
        <v>40</v>
      </c>
      <c r="H24" s="64">
        <f t="shared" si="13"/>
        <v>15</v>
      </c>
      <c r="I24" s="64">
        <f t="shared" si="13"/>
        <v>18</v>
      </c>
      <c r="J24" s="63">
        <f t="shared" si="13"/>
        <v>55</v>
      </c>
      <c r="K24" s="63">
        <f t="shared" si="13"/>
        <v>19</v>
      </c>
      <c r="L24" s="63">
        <f t="shared" si="13"/>
        <v>14</v>
      </c>
      <c r="M24" s="64">
        <f t="shared" si="13"/>
        <v>49</v>
      </c>
      <c r="N24" s="64">
        <f t="shared" si="13"/>
        <v>13</v>
      </c>
      <c r="O24" s="64">
        <f t="shared" si="13"/>
        <v>17</v>
      </c>
      <c r="P24" s="63">
        <f t="shared" si="13"/>
        <v>56</v>
      </c>
      <c r="Q24" s="63">
        <f t="shared" si="13"/>
        <v>18</v>
      </c>
      <c r="R24" s="63">
        <f t="shared" si="13"/>
        <v>15</v>
      </c>
      <c r="S24" s="64">
        <f t="shared" si="13"/>
        <v>48</v>
      </c>
      <c r="T24" s="64">
        <f t="shared" si="13"/>
        <v>17</v>
      </c>
      <c r="U24" s="64">
        <f t="shared" si="13"/>
        <v>10</v>
      </c>
    </row>
    <row r="25" spans="1:22" ht="13.5" thickBot="1" x14ac:dyDescent="0.25">
      <c r="A25" s="70" t="s">
        <v>414</v>
      </c>
      <c r="B25" s="71"/>
      <c r="C25" s="71">
        <f t="shared" ref="C25:U25" si="14">C24+C14</f>
        <v>72</v>
      </c>
      <c r="D25" s="71">
        <f>D24+D14</f>
        <v>105</v>
      </c>
      <c r="E25" s="71">
        <f>E24+E14</f>
        <v>36</v>
      </c>
      <c r="F25" s="71">
        <f>F24+F14</f>
        <v>28</v>
      </c>
      <c r="G25" s="72">
        <f t="shared" si="14"/>
        <v>88</v>
      </c>
      <c r="H25" s="72">
        <f t="shared" si="14"/>
        <v>32</v>
      </c>
      <c r="I25" s="72">
        <f t="shared" si="14"/>
        <v>33</v>
      </c>
      <c r="J25" s="71">
        <f t="shared" si="14"/>
        <v>106</v>
      </c>
      <c r="K25" s="71">
        <f t="shared" si="14"/>
        <v>35</v>
      </c>
      <c r="L25" s="71">
        <f t="shared" si="14"/>
        <v>30</v>
      </c>
      <c r="M25" s="72">
        <f t="shared" si="14"/>
        <v>109</v>
      </c>
      <c r="N25" s="72">
        <f t="shared" si="14"/>
        <v>32</v>
      </c>
      <c r="O25" s="72">
        <f t="shared" si="14"/>
        <v>27</v>
      </c>
      <c r="P25" s="71">
        <f t="shared" si="14"/>
        <v>114</v>
      </c>
      <c r="Q25" s="71">
        <f t="shared" si="14"/>
        <v>35</v>
      </c>
      <c r="R25" s="71">
        <f t="shared" si="14"/>
        <v>27</v>
      </c>
      <c r="S25" s="72">
        <f t="shared" si="14"/>
        <v>89</v>
      </c>
      <c r="T25" s="72">
        <f t="shared" si="14"/>
        <v>30</v>
      </c>
      <c r="U25" s="72">
        <f t="shared" si="14"/>
        <v>27</v>
      </c>
    </row>
    <row r="26" spans="1:22" x14ac:dyDescent="0.2">
      <c r="A26" s="30"/>
      <c r="B26" s="30"/>
      <c r="C26" s="30"/>
      <c r="D26" s="107"/>
      <c r="E26" s="107"/>
      <c r="F26" s="107"/>
      <c r="G26" s="30"/>
      <c r="H26" s="30"/>
      <c r="I26" s="30"/>
      <c r="J26" s="30"/>
      <c r="K26" s="30"/>
      <c r="L26" s="30"/>
      <c r="M26" s="30"/>
      <c r="N26" s="30"/>
      <c r="O26" s="30"/>
      <c r="P26" s="107"/>
      <c r="Q26" s="107"/>
      <c r="R26" s="107"/>
      <c r="S26" s="30"/>
      <c r="T26" s="30"/>
      <c r="U26" s="30"/>
    </row>
    <row r="27" spans="1:22" x14ac:dyDescent="0.2">
      <c r="A27" s="30"/>
      <c r="B27" s="30"/>
      <c r="C27" s="30"/>
      <c r="D27" s="107"/>
      <c r="E27" s="107"/>
      <c r="F27" s="107"/>
      <c r="G27" s="30"/>
      <c r="H27" s="30"/>
      <c r="I27" s="30"/>
      <c r="J27" s="30"/>
      <c r="K27" s="30"/>
      <c r="L27" s="30"/>
      <c r="M27" s="30"/>
      <c r="N27" s="30"/>
      <c r="O27" s="30"/>
      <c r="P27" s="107"/>
      <c r="Q27" s="107"/>
      <c r="R27" s="107"/>
      <c r="S27" s="30"/>
      <c r="T27" s="30"/>
      <c r="U27" s="30"/>
    </row>
    <row r="28" spans="1:22" x14ac:dyDescent="0.2">
      <c r="A28" s="92"/>
      <c r="B28" s="30" t="s">
        <v>450</v>
      </c>
      <c r="C28" s="30"/>
      <c r="D28" s="30"/>
      <c r="E28" s="30"/>
      <c r="F28" s="30"/>
      <c r="G28" s="30"/>
      <c r="H28" s="30"/>
      <c r="I28" s="30"/>
      <c r="J28" s="30"/>
      <c r="K28" s="30"/>
      <c r="L28" s="30"/>
      <c r="M28" s="30"/>
      <c r="N28" s="30"/>
      <c r="O28" s="30"/>
      <c r="P28" s="30"/>
      <c r="Q28" s="30"/>
      <c r="R28" s="30"/>
      <c r="S28" s="30"/>
      <c r="T28" s="30"/>
      <c r="U28" s="30"/>
    </row>
    <row r="29" spans="1:22" x14ac:dyDescent="0.2">
      <c r="A29" s="97"/>
      <c r="B29" s="30" t="s">
        <v>603</v>
      </c>
      <c r="C29" s="30"/>
      <c r="D29" s="30"/>
      <c r="E29" s="30"/>
      <c r="F29" s="30"/>
      <c r="G29" s="30"/>
      <c r="H29" s="30"/>
      <c r="I29" s="30"/>
      <c r="J29" s="30"/>
      <c r="K29" s="30"/>
      <c r="L29" s="30"/>
      <c r="M29" s="30"/>
      <c r="N29" s="30"/>
      <c r="O29" s="30"/>
      <c r="P29" s="30"/>
      <c r="Q29" s="30"/>
      <c r="R29" s="30"/>
      <c r="S29" s="30"/>
      <c r="T29" s="30"/>
      <c r="U29" s="30"/>
    </row>
  </sheetData>
  <mergeCells count="12">
    <mergeCell ref="S3:U3"/>
    <mergeCell ref="G2:I2"/>
    <mergeCell ref="J2:L2"/>
    <mergeCell ref="M2:O2"/>
    <mergeCell ref="D2:F2"/>
    <mergeCell ref="D3:F3"/>
    <mergeCell ref="P2:R2"/>
    <mergeCell ref="S2:U2"/>
    <mergeCell ref="G3:I3"/>
    <mergeCell ref="J3:L3"/>
    <mergeCell ref="M3:O3"/>
    <mergeCell ref="P3:R3"/>
  </mergeCells>
  <phoneticPr fontId="21" type="noConversion"/>
  <conditionalFormatting sqref="G5:G13 G15:G23 M5:M13 M15:M23 S5:S13 S15:S23 J5:J13 J15:J23 P5:P13 P15:P23 D5:D13 D15:D23">
    <cfRule type="cellIs" dxfId="59" priority="1" stopIfTrue="1" operator="equal">
      <formula>$C5</formula>
    </cfRule>
    <cfRule type="cellIs" dxfId="58" priority="2" stopIfTrue="1" operator="equal">
      <formula>$C5-1</formula>
    </cfRule>
  </conditionalFormatting>
  <pageMargins left="0.75" right="0.75" top="1" bottom="1" header="0.5" footer="0.5"/>
  <pageSetup paperSize="9" orientation="portrait" r:id="rId1"/>
  <headerFooter alignWithMargins="0"/>
  <extLst>
    <ext xmlns:mx="http://schemas.microsoft.com/office/mac/excel/2008/main" uri="http://schemas.microsoft.com/office/mac/excel/2008/main">
      <mx:PLV Mode="0" OnePage="0" WScale="0"/>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P33"/>
  <sheetViews>
    <sheetView workbookViewId="0">
      <selection activeCell="M33" sqref="M33"/>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11" customWidth="1"/>
  </cols>
  <sheetData>
    <row r="1" spans="1:16" ht="13.5" thickBot="1" x14ac:dyDescent="0.25">
      <c r="A1" s="31"/>
      <c r="B1" s="32"/>
      <c r="C1" s="32"/>
      <c r="D1" s="32" t="s">
        <v>854</v>
      </c>
      <c r="E1" s="32"/>
      <c r="F1" s="32"/>
      <c r="G1" s="32"/>
      <c r="H1" s="32"/>
      <c r="I1" s="32"/>
      <c r="J1" s="32"/>
      <c r="K1" s="32"/>
      <c r="L1" s="32"/>
      <c r="M1" s="32"/>
      <c r="N1" s="32"/>
      <c r="O1" s="32"/>
      <c r="P1" s="68" t="s">
        <v>416</v>
      </c>
    </row>
    <row r="2" spans="1:16" x14ac:dyDescent="0.2">
      <c r="A2" s="40"/>
      <c r="B2" s="41"/>
      <c r="C2" s="41"/>
      <c r="D2" s="474" t="s">
        <v>667</v>
      </c>
      <c r="E2" s="475"/>
      <c r="F2" s="476"/>
      <c r="G2" s="477" t="s">
        <v>469</v>
      </c>
      <c r="H2" s="478"/>
      <c r="I2" s="479"/>
      <c r="J2" s="474" t="s">
        <v>340</v>
      </c>
      <c r="K2" s="475"/>
      <c r="L2" s="476"/>
      <c r="M2" s="477" t="s">
        <v>472</v>
      </c>
      <c r="N2" s="478"/>
      <c r="O2" s="479"/>
      <c r="P2" s="21"/>
    </row>
    <row r="3" spans="1:16" x14ac:dyDescent="0.2">
      <c r="A3" s="57"/>
      <c r="B3" s="69"/>
      <c r="C3" s="69" t="s">
        <v>538</v>
      </c>
      <c r="D3" s="480">
        <v>6</v>
      </c>
      <c r="E3" s="481"/>
      <c r="F3" s="482"/>
      <c r="G3" s="483">
        <v>7</v>
      </c>
      <c r="H3" s="484"/>
      <c r="I3" s="485"/>
      <c r="J3" s="480">
        <v>22</v>
      </c>
      <c r="K3" s="481"/>
      <c r="L3" s="482"/>
      <c r="M3" s="483">
        <v>28</v>
      </c>
      <c r="N3" s="484"/>
      <c r="O3" s="485"/>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15</v>
      </c>
      <c r="C5" s="50">
        <v>4</v>
      </c>
      <c r="D5" s="37">
        <v>4</v>
      </c>
      <c r="E5" s="37">
        <v>1</v>
      </c>
      <c r="F5" s="79">
        <f t="shared" ref="F5:F23" si="0">IF(($C5+INT(D$3/18)+IF(((D$3-INT(D$3/18)*18)-$B5)&gt;=0,1,0)-D5+2)&lt;0, 0, $C5+INT(D$3/18)+IF(((D$3-INT(D$3/18)*18)-$B5)&gt;=0,1,0)-D5+2)</f>
        <v>2</v>
      </c>
      <c r="G5" s="38">
        <v>3</v>
      </c>
      <c r="H5" s="38">
        <v>1</v>
      </c>
      <c r="I5" s="78">
        <f t="shared" ref="I5:I13" si="1">IF(($C5+INT(G$3/18)+IF(((G$3-INT(G$3/18)*18)-$B5)&gt;=0,1,0)-G5+2)&lt;0, 0, $C5+INT(G$3/18)+IF(((G$3-INT(G$3/18)*18)-$B5)&gt;=0,1,0)-G5+2)</f>
        <v>3</v>
      </c>
      <c r="J5" s="37">
        <v>10</v>
      </c>
      <c r="K5" s="37">
        <v>2</v>
      </c>
      <c r="L5" s="37">
        <f t="shared" ref="L5:L13" si="2">IF(($C5+INT(J$3/18)+IF(((J$3-INT(J$3/18)*18)-$B5)&gt;=0,1,0)-J5+2)&lt;0, 0, $C5+INT(J$3/18)+IF(((J$3-INT(J$3/18)*18)-$B5)&gt;=0,1,0)-J5+2)</f>
        <v>0</v>
      </c>
      <c r="M5" s="38">
        <v>10</v>
      </c>
      <c r="N5" s="38">
        <v>2</v>
      </c>
      <c r="O5" s="78">
        <f t="shared" ref="O5:O13" si="3">IF(($C5+INT(M$3/18)+IF(((M$3-INT(M$3/18)*18)-$B5)&gt;=0,1,0)-M5+2)&lt;0, 0, $C5+INT(M$3/18)+IF(((M$3-INT(M$3/18)*18)-$B5)&gt;=0,1,0)-M5+2)</f>
        <v>0</v>
      </c>
      <c r="P5" s="21"/>
    </row>
    <row r="6" spans="1:16" x14ac:dyDescent="0.2">
      <c r="A6" s="42" t="s">
        <v>391</v>
      </c>
      <c r="B6" s="50">
        <v>1</v>
      </c>
      <c r="C6" s="50">
        <v>4</v>
      </c>
      <c r="D6" s="37">
        <v>4</v>
      </c>
      <c r="E6" s="37">
        <v>2</v>
      </c>
      <c r="F6" s="79">
        <f t="shared" si="0"/>
        <v>3</v>
      </c>
      <c r="G6" s="38">
        <v>10</v>
      </c>
      <c r="H6" s="38">
        <v>2</v>
      </c>
      <c r="I6" s="78">
        <f t="shared" si="1"/>
        <v>0</v>
      </c>
      <c r="J6" s="37">
        <v>6</v>
      </c>
      <c r="K6" s="37">
        <v>1</v>
      </c>
      <c r="L6" s="37">
        <f t="shared" si="2"/>
        <v>2</v>
      </c>
      <c r="M6" s="38">
        <v>7</v>
      </c>
      <c r="N6" s="38">
        <v>1</v>
      </c>
      <c r="O6" s="78">
        <f t="shared" si="3"/>
        <v>1</v>
      </c>
      <c r="P6" s="21"/>
    </row>
    <row r="7" spans="1:16" x14ac:dyDescent="0.2">
      <c r="A7" s="42" t="s">
        <v>392</v>
      </c>
      <c r="B7" s="50">
        <v>13</v>
      </c>
      <c r="C7" s="50">
        <v>3</v>
      </c>
      <c r="D7" s="37">
        <v>3</v>
      </c>
      <c r="E7" s="37">
        <v>1</v>
      </c>
      <c r="F7" s="79">
        <f t="shared" si="0"/>
        <v>2</v>
      </c>
      <c r="G7" s="38">
        <v>3</v>
      </c>
      <c r="H7" s="38">
        <v>1</v>
      </c>
      <c r="I7" s="78">
        <f t="shared" si="1"/>
        <v>2</v>
      </c>
      <c r="J7" s="37">
        <v>3</v>
      </c>
      <c r="K7" s="37">
        <v>1</v>
      </c>
      <c r="L7" s="37">
        <f t="shared" si="2"/>
        <v>3</v>
      </c>
      <c r="M7" s="38">
        <v>5</v>
      </c>
      <c r="N7" s="38">
        <v>1</v>
      </c>
      <c r="O7" s="78">
        <f t="shared" si="3"/>
        <v>1</v>
      </c>
    </row>
    <row r="8" spans="1:16" x14ac:dyDescent="0.2">
      <c r="A8" s="42" t="s">
        <v>393</v>
      </c>
      <c r="B8" s="50">
        <v>5</v>
      </c>
      <c r="C8" s="50">
        <v>4</v>
      </c>
      <c r="D8" s="37">
        <v>5</v>
      </c>
      <c r="E8" s="37">
        <v>2</v>
      </c>
      <c r="F8" s="79">
        <f t="shared" si="0"/>
        <v>2</v>
      </c>
      <c r="G8" s="38">
        <v>5</v>
      </c>
      <c r="H8" s="38">
        <v>2</v>
      </c>
      <c r="I8" s="78">
        <f t="shared" si="1"/>
        <v>2</v>
      </c>
      <c r="J8" s="37">
        <v>6</v>
      </c>
      <c r="K8" s="37">
        <v>2</v>
      </c>
      <c r="L8" s="37">
        <f t="shared" si="2"/>
        <v>1</v>
      </c>
      <c r="M8" s="38">
        <v>6</v>
      </c>
      <c r="N8" s="38">
        <v>2</v>
      </c>
      <c r="O8" s="78">
        <f t="shared" si="3"/>
        <v>2</v>
      </c>
      <c r="P8" s="21"/>
    </row>
    <row r="9" spans="1:16" x14ac:dyDescent="0.2">
      <c r="A9" s="42" t="s">
        <v>394</v>
      </c>
      <c r="B9" s="50">
        <v>11</v>
      </c>
      <c r="C9" s="50">
        <v>4</v>
      </c>
      <c r="D9" s="37">
        <v>3</v>
      </c>
      <c r="E9" s="37">
        <v>1</v>
      </c>
      <c r="F9" s="79">
        <f t="shared" si="0"/>
        <v>3</v>
      </c>
      <c r="G9" s="38">
        <v>4</v>
      </c>
      <c r="H9" s="38">
        <v>2</v>
      </c>
      <c r="I9" s="78">
        <f t="shared" si="1"/>
        <v>2</v>
      </c>
      <c r="J9" s="37">
        <v>5</v>
      </c>
      <c r="K9" s="37">
        <v>2</v>
      </c>
      <c r="L9" s="37">
        <f t="shared" si="2"/>
        <v>2</v>
      </c>
      <c r="M9" s="38">
        <v>5</v>
      </c>
      <c r="N9" s="38">
        <v>1</v>
      </c>
      <c r="O9" s="78">
        <f t="shared" si="3"/>
        <v>2</v>
      </c>
      <c r="P9" s="21"/>
    </row>
    <row r="10" spans="1:16" x14ac:dyDescent="0.2">
      <c r="A10" s="42" t="s">
        <v>395</v>
      </c>
      <c r="B10" s="50">
        <v>3</v>
      </c>
      <c r="C10" s="50">
        <v>4</v>
      </c>
      <c r="D10" s="37">
        <v>6</v>
      </c>
      <c r="E10" s="37">
        <v>1</v>
      </c>
      <c r="F10" s="79">
        <f t="shared" si="0"/>
        <v>1</v>
      </c>
      <c r="G10" s="38">
        <v>4</v>
      </c>
      <c r="H10" s="38">
        <v>2</v>
      </c>
      <c r="I10" s="78">
        <f t="shared" si="1"/>
        <v>3</v>
      </c>
      <c r="J10" s="37">
        <v>5</v>
      </c>
      <c r="K10" s="37">
        <v>1</v>
      </c>
      <c r="L10" s="37">
        <f t="shared" si="2"/>
        <v>3</v>
      </c>
      <c r="M10" s="38">
        <v>6</v>
      </c>
      <c r="N10" s="38">
        <v>1</v>
      </c>
      <c r="O10" s="78">
        <f t="shared" si="3"/>
        <v>2</v>
      </c>
      <c r="P10" s="21"/>
    </row>
    <row r="11" spans="1:16" x14ac:dyDescent="0.2">
      <c r="A11" s="42" t="s">
        <v>396</v>
      </c>
      <c r="B11" s="50">
        <v>17</v>
      </c>
      <c r="C11" s="50">
        <v>4</v>
      </c>
      <c r="D11" s="37">
        <v>5</v>
      </c>
      <c r="E11" s="37">
        <v>2</v>
      </c>
      <c r="F11" s="79">
        <f t="shared" si="0"/>
        <v>1</v>
      </c>
      <c r="G11" s="38">
        <v>3</v>
      </c>
      <c r="H11" s="38">
        <v>1</v>
      </c>
      <c r="I11" s="78">
        <f t="shared" si="1"/>
        <v>3</v>
      </c>
      <c r="J11" s="37">
        <v>4</v>
      </c>
      <c r="K11" s="37">
        <v>1</v>
      </c>
      <c r="L11" s="37">
        <f t="shared" si="2"/>
        <v>3</v>
      </c>
      <c r="M11" s="38">
        <v>5</v>
      </c>
      <c r="N11" s="38">
        <v>2</v>
      </c>
      <c r="O11" s="78">
        <f t="shared" si="3"/>
        <v>2</v>
      </c>
      <c r="P11" s="21"/>
    </row>
    <row r="12" spans="1:16" x14ac:dyDescent="0.2">
      <c r="A12" s="42" t="s">
        <v>397</v>
      </c>
      <c r="B12" s="50">
        <v>9</v>
      </c>
      <c r="C12" s="50">
        <v>5</v>
      </c>
      <c r="D12" s="37">
        <v>5</v>
      </c>
      <c r="E12" s="37">
        <v>2</v>
      </c>
      <c r="F12" s="79">
        <f t="shared" si="0"/>
        <v>2</v>
      </c>
      <c r="G12" s="38">
        <v>5</v>
      </c>
      <c r="H12" s="38">
        <v>1</v>
      </c>
      <c r="I12" s="78">
        <f t="shared" si="1"/>
        <v>2</v>
      </c>
      <c r="J12" s="37">
        <v>6</v>
      </c>
      <c r="K12" s="37">
        <v>1</v>
      </c>
      <c r="L12" s="37">
        <f t="shared" si="2"/>
        <v>2</v>
      </c>
      <c r="M12" s="38">
        <v>7</v>
      </c>
      <c r="N12" s="38">
        <v>2</v>
      </c>
      <c r="O12" s="78">
        <f t="shared" si="3"/>
        <v>2</v>
      </c>
      <c r="P12" s="21"/>
    </row>
    <row r="13" spans="1:16" ht="13.5" thickBot="1" x14ac:dyDescent="0.25">
      <c r="A13" s="52" t="s">
        <v>398</v>
      </c>
      <c r="B13" s="53">
        <v>7</v>
      </c>
      <c r="C13" s="53">
        <v>4</v>
      </c>
      <c r="D13" s="37">
        <v>4</v>
      </c>
      <c r="E13" s="54">
        <v>2</v>
      </c>
      <c r="F13" s="79">
        <f t="shared" si="0"/>
        <v>2</v>
      </c>
      <c r="G13" s="38">
        <v>4</v>
      </c>
      <c r="H13" s="55">
        <v>2</v>
      </c>
      <c r="I13" s="77">
        <f t="shared" si="1"/>
        <v>3</v>
      </c>
      <c r="J13" s="37">
        <v>7</v>
      </c>
      <c r="K13" s="54">
        <v>1</v>
      </c>
      <c r="L13" s="37">
        <f t="shared" si="2"/>
        <v>0</v>
      </c>
      <c r="M13" s="38">
        <v>5</v>
      </c>
      <c r="N13" s="55">
        <v>2</v>
      </c>
      <c r="O13" s="77">
        <f t="shared" si="3"/>
        <v>3</v>
      </c>
      <c r="P13" s="21"/>
    </row>
    <row r="14" spans="1:16" ht="13.5" thickBot="1" x14ac:dyDescent="0.25">
      <c r="A14" s="61" t="s">
        <v>412</v>
      </c>
      <c r="B14" s="62"/>
      <c r="C14" s="74">
        <f t="shared" ref="C14:O14" si="4">SUM(C5:C13)</f>
        <v>36</v>
      </c>
      <c r="D14" s="63">
        <f t="shared" si="4"/>
        <v>39</v>
      </c>
      <c r="E14" s="63">
        <f t="shared" si="4"/>
        <v>14</v>
      </c>
      <c r="F14" s="88">
        <f t="shared" si="4"/>
        <v>18</v>
      </c>
      <c r="G14" s="64">
        <f t="shared" si="4"/>
        <v>41</v>
      </c>
      <c r="H14" s="64">
        <f t="shared" si="4"/>
        <v>14</v>
      </c>
      <c r="I14" s="89">
        <f t="shared" si="4"/>
        <v>20</v>
      </c>
      <c r="J14" s="63">
        <f t="shared" si="4"/>
        <v>52</v>
      </c>
      <c r="K14" s="63">
        <f t="shared" si="4"/>
        <v>12</v>
      </c>
      <c r="L14" s="88">
        <f t="shared" si="4"/>
        <v>16</v>
      </c>
      <c r="M14" s="64">
        <f t="shared" si="4"/>
        <v>56</v>
      </c>
      <c r="N14" s="64">
        <f t="shared" si="4"/>
        <v>14</v>
      </c>
      <c r="O14" s="89">
        <f t="shared" si="4"/>
        <v>15</v>
      </c>
      <c r="P14" s="21"/>
    </row>
    <row r="15" spans="1:16" x14ac:dyDescent="0.2">
      <c r="A15" s="57" t="s">
        <v>399</v>
      </c>
      <c r="B15" s="58">
        <v>4</v>
      </c>
      <c r="C15" s="58">
        <v>4</v>
      </c>
      <c r="D15" s="37">
        <v>5</v>
      </c>
      <c r="E15" s="39">
        <v>2</v>
      </c>
      <c r="F15" s="79">
        <f t="shared" si="0"/>
        <v>2</v>
      </c>
      <c r="G15" s="38">
        <v>4</v>
      </c>
      <c r="H15" s="59">
        <v>2</v>
      </c>
      <c r="I15" s="82">
        <f t="shared" ref="I15:I23" si="5">IF(($C15+INT(G$3/18)+IF(((G$3-INT(G$3/18)*18)-$B15)&gt;=0,1,0)-G15+2)&lt;0, 0, $C15+INT(G$3/18)+IF(((G$3-INT(G$3/18)*18)-$B15)&gt;=0,1,0)-G15+2)</f>
        <v>3</v>
      </c>
      <c r="J15" s="37">
        <v>6</v>
      </c>
      <c r="K15" s="39">
        <v>2</v>
      </c>
      <c r="L15" s="37">
        <f t="shared" ref="L15:L23" si="6">IF(($C15+INT(J$3/18)+IF(((J$3-INT(J$3/18)*18)-$B15)&gt;=0,1,0)-J15+2)&lt;0, 0, $C15+INT(J$3/18)+IF(((J$3-INT(J$3/18)*18)-$B15)&gt;=0,1,0)-J15+2)</f>
        <v>2</v>
      </c>
      <c r="M15" s="38">
        <v>6</v>
      </c>
      <c r="N15" s="59">
        <v>2</v>
      </c>
      <c r="O15" s="82">
        <f t="shared" ref="O15:O23" si="7">IF(($C15+INT(M$3/18)+IF(((M$3-INT(M$3/18)*18)-$B15)&gt;=0,1,0)-M15+2)&lt;0, 0, $C15+INT(M$3/18)+IF(((M$3-INT(M$3/18)*18)-$B15)&gt;=0,1,0)-M15+2)</f>
        <v>2</v>
      </c>
      <c r="P15" s="21"/>
    </row>
    <row r="16" spans="1:16" x14ac:dyDescent="0.2">
      <c r="A16" s="42" t="s">
        <v>400</v>
      </c>
      <c r="B16" s="50">
        <v>6</v>
      </c>
      <c r="C16" s="50">
        <v>5</v>
      </c>
      <c r="D16" s="37">
        <v>5</v>
      </c>
      <c r="E16" s="37">
        <v>1</v>
      </c>
      <c r="F16" s="79">
        <f t="shared" si="0"/>
        <v>3</v>
      </c>
      <c r="G16" s="38">
        <v>7</v>
      </c>
      <c r="H16" s="38">
        <v>2</v>
      </c>
      <c r="I16" s="78">
        <f t="shared" si="5"/>
        <v>1</v>
      </c>
      <c r="J16" s="37">
        <v>6</v>
      </c>
      <c r="K16" s="37">
        <v>2</v>
      </c>
      <c r="L16" s="37">
        <f t="shared" si="6"/>
        <v>2</v>
      </c>
      <c r="M16" s="38">
        <v>5</v>
      </c>
      <c r="N16" s="38">
        <v>1</v>
      </c>
      <c r="O16" s="78">
        <f t="shared" si="7"/>
        <v>4</v>
      </c>
      <c r="P16" s="21"/>
    </row>
    <row r="17" spans="1:16" x14ac:dyDescent="0.2">
      <c r="A17" s="42" t="s">
        <v>401</v>
      </c>
      <c r="B17" s="50">
        <v>14</v>
      </c>
      <c r="C17" s="50">
        <v>3</v>
      </c>
      <c r="D17" s="37">
        <v>3</v>
      </c>
      <c r="E17" s="37">
        <v>1</v>
      </c>
      <c r="F17" s="79">
        <f t="shared" si="0"/>
        <v>2</v>
      </c>
      <c r="G17" s="38">
        <v>4</v>
      </c>
      <c r="H17" s="38">
        <v>2</v>
      </c>
      <c r="I17" s="78">
        <f t="shared" si="5"/>
        <v>1</v>
      </c>
      <c r="J17" s="37">
        <v>2</v>
      </c>
      <c r="K17" s="37">
        <v>1</v>
      </c>
      <c r="L17" s="37">
        <f t="shared" si="6"/>
        <v>4</v>
      </c>
      <c r="M17" s="38">
        <v>4</v>
      </c>
      <c r="N17" s="38">
        <v>2</v>
      </c>
      <c r="O17" s="78">
        <f t="shared" si="7"/>
        <v>2</v>
      </c>
      <c r="P17" s="21"/>
    </row>
    <row r="18" spans="1:16" x14ac:dyDescent="0.2">
      <c r="A18" s="42" t="s">
        <v>402</v>
      </c>
      <c r="B18" s="50">
        <v>12</v>
      </c>
      <c r="C18" s="50">
        <v>4</v>
      </c>
      <c r="D18" s="37">
        <v>6</v>
      </c>
      <c r="E18" s="37">
        <v>3</v>
      </c>
      <c r="F18" s="79">
        <f t="shared" si="0"/>
        <v>0</v>
      </c>
      <c r="G18" s="38">
        <v>5</v>
      </c>
      <c r="H18" s="38">
        <v>2</v>
      </c>
      <c r="I18" s="78">
        <f t="shared" si="5"/>
        <v>1</v>
      </c>
      <c r="J18" s="37">
        <v>4</v>
      </c>
      <c r="K18" s="37">
        <v>1</v>
      </c>
      <c r="L18" s="37">
        <f t="shared" si="6"/>
        <v>3</v>
      </c>
      <c r="M18" s="38">
        <v>6</v>
      </c>
      <c r="N18" s="38">
        <v>2</v>
      </c>
      <c r="O18" s="78">
        <f t="shared" si="7"/>
        <v>1</v>
      </c>
      <c r="P18" s="21"/>
    </row>
    <row r="19" spans="1:16" x14ac:dyDescent="0.2">
      <c r="A19" s="42" t="s">
        <v>403</v>
      </c>
      <c r="B19" s="50">
        <v>10</v>
      </c>
      <c r="C19" s="50">
        <v>4</v>
      </c>
      <c r="D19" s="37">
        <v>6</v>
      </c>
      <c r="E19" s="37">
        <v>1</v>
      </c>
      <c r="F19" s="79">
        <f t="shared" si="0"/>
        <v>0</v>
      </c>
      <c r="G19" s="38">
        <v>5</v>
      </c>
      <c r="H19" s="38">
        <v>2</v>
      </c>
      <c r="I19" s="78">
        <f t="shared" si="5"/>
        <v>1</v>
      </c>
      <c r="J19" s="37">
        <v>5</v>
      </c>
      <c r="K19" s="37">
        <v>2</v>
      </c>
      <c r="L19" s="37">
        <f t="shared" si="6"/>
        <v>2</v>
      </c>
      <c r="M19" s="38">
        <v>5</v>
      </c>
      <c r="N19" s="38">
        <v>1</v>
      </c>
      <c r="O19" s="78">
        <f t="shared" si="7"/>
        <v>3</v>
      </c>
      <c r="P19" s="21"/>
    </row>
    <row r="20" spans="1:16" x14ac:dyDescent="0.2">
      <c r="A20" s="42" t="s">
        <v>404</v>
      </c>
      <c r="B20" s="50">
        <v>16</v>
      </c>
      <c r="C20" s="50">
        <v>4</v>
      </c>
      <c r="D20" s="37">
        <v>4</v>
      </c>
      <c r="E20" s="37">
        <v>2</v>
      </c>
      <c r="F20" s="79">
        <f t="shared" si="0"/>
        <v>2</v>
      </c>
      <c r="G20" s="38">
        <v>3</v>
      </c>
      <c r="H20" s="38">
        <v>1</v>
      </c>
      <c r="I20" s="78">
        <f t="shared" si="5"/>
        <v>3</v>
      </c>
      <c r="J20" s="37">
        <v>6</v>
      </c>
      <c r="K20" s="37">
        <v>2</v>
      </c>
      <c r="L20" s="37">
        <f t="shared" si="6"/>
        <v>1</v>
      </c>
      <c r="M20" s="38">
        <v>5</v>
      </c>
      <c r="N20" s="38">
        <v>2</v>
      </c>
      <c r="O20" s="78">
        <f t="shared" si="7"/>
        <v>2</v>
      </c>
      <c r="P20" s="21"/>
    </row>
    <row r="21" spans="1:16" x14ac:dyDescent="0.2">
      <c r="A21" s="42" t="s">
        <v>405</v>
      </c>
      <c r="B21" s="50">
        <v>18</v>
      </c>
      <c r="C21" s="50">
        <v>3</v>
      </c>
      <c r="D21" s="37">
        <v>4</v>
      </c>
      <c r="E21" s="37">
        <v>2</v>
      </c>
      <c r="F21" s="79">
        <f t="shared" si="0"/>
        <v>1</v>
      </c>
      <c r="G21" s="38">
        <v>4</v>
      </c>
      <c r="H21" s="38">
        <v>2</v>
      </c>
      <c r="I21" s="78">
        <f t="shared" si="5"/>
        <v>1</v>
      </c>
      <c r="J21" s="37">
        <v>3</v>
      </c>
      <c r="K21" s="37">
        <v>1</v>
      </c>
      <c r="L21" s="37">
        <f t="shared" si="6"/>
        <v>3</v>
      </c>
      <c r="M21" s="38">
        <v>3</v>
      </c>
      <c r="N21" s="38">
        <v>1</v>
      </c>
      <c r="O21" s="78">
        <f t="shared" si="7"/>
        <v>3</v>
      </c>
      <c r="P21" s="21"/>
    </row>
    <row r="22" spans="1:16" x14ac:dyDescent="0.2">
      <c r="A22" s="42" t="s">
        <v>406</v>
      </c>
      <c r="B22" s="50">
        <v>2</v>
      </c>
      <c r="C22" s="50">
        <v>4</v>
      </c>
      <c r="D22" s="37">
        <v>5</v>
      </c>
      <c r="E22" s="37">
        <v>2</v>
      </c>
      <c r="F22" s="79">
        <f t="shared" si="0"/>
        <v>2</v>
      </c>
      <c r="G22" s="38">
        <v>5</v>
      </c>
      <c r="H22" s="38">
        <v>1</v>
      </c>
      <c r="I22" s="78">
        <f t="shared" si="5"/>
        <v>2</v>
      </c>
      <c r="J22" s="37">
        <v>5</v>
      </c>
      <c r="K22" s="37">
        <v>2</v>
      </c>
      <c r="L22" s="37">
        <f t="shared" si="6"/>
        <v>3</v>
      </c>
      <c r="M22" s="38">
        <v>8</v>
      </c>
      <c r="N22" s="38">
        <v>2</v>
      </c>
      <c r="O22" s="78">
        <f t="shared" si="7"/>
        <v>0</v>
      </c>
      <c r="P22" s="21"/>
    </row>
    <row r="23" spans="1:16" ht="13.5" thickBot="1" x14ac:dyDescent="0.25">
      <c r="A23" s="45" t="s">
        <v>407</v>
      </c>
      <c r="B23" s="51">
        <v>8</v>
      </c>
      <c r="C23" s="51">
        <v>5</v>
      </c>
      <c r="D23" s="37">
        <v>5</v>
      </c>
      <c r="E23" s="46">
        <v>1</v>
      </c>
      <c r="F23" s="79">
        <f t="shared" si="0"/>
        <v>2</v>
      </c>
      <c r="G23" s="38">
        <v>6</v>
      </c>
      <c r="H23" s="47">
        <v>2</v>
      </c>
      <c r="I23" s="84">
        <f t="shared" si="5"/>
        <v>1</v>
      </c>
      <c r="J23" s="37">
        <v>7</v>
      </c>
      <c r="K23" s="46">
        <v>2</v>
      </c>
      <c r="L23" s="37">
        <f t="shared" si="6"/>
        <v>1</v>
      </c>
      <c r="M23" s="38">
        <v>10</v>
      </c>
      <c r="N23" s="47">
        <v>2</v>
      </c>
      <c r="O23" s="84">
        <f t="shared" si="7"/>
        <v>0</v>
      </c>
      <c r="P23" s="21"/>
    </row>
    <row r="24" spans="1:16" ht="13.5" thickBot="1" x14ac:dyDescent="0.25">
      <c r="A24" s="66" t="s">
        <v>413</v>
      </c>
      <c r="B24" s="63"/>
      <c r="C24" s="63">
        <f t="shared" ref="C24:O24" si="8">SUM(C15:C23)</f>
        <v>36</v>
      </c>
      <c r="D24" s="63">
        <f t="shared" si="8"/>
        <v>43</v>
      </c>
      <c r="E24" s="63">
        <f t="shared" si="8"/>
        <v>15</v>
      </c>
      <c r="F24" s="63">
        <f t="shared" si="8"/>
        <v>14</v>
      </c>
      <c r="G24" s="64">
        <f t="shared" si="8"/>
        <v>43</v>
      </c>
      <c r="H24" s="64">
        <f t="shared" si="8"/>
        <v>16</v>
      </c>
      <c r="I24" s="64">
        <f t="shared" si="8"/>
        <v>14</v>
      </c>
      <c r="J24" s="63">
        <f t="shared" si="8"/>
        <v>44</v>
      </c>
      <c r="K24" s="63">
        <f t="shared" si="8"/>
        <v>15</v>
      </c>
      <c r="L24" s="63">
        <f t="shared" si="8"/>
        <v>21</v>
      </c>
      <c r="M24" s="64">
        <f t="shared" si="8"/>
        <v>52</v>
      </c>
      <c r="N24" s="64">
        <f t="shared" si="8"/>
        <v>15</v>
      </c>
      <c r="O24" s="64">
        <f t="shared" si="8"/>
        <v>17</v>
      </c>
    </row>
    <row r="25" spans="1:16" ht="13.5" thickBot="1" x14ac:dyDescent="0.25">
      <c r="A25" s="70" t="s">
        <v>414</v>
      </c>
      <c r="B25" s="71"/>
      <c r="C25" s="71">
        <f t="shared" ref="C25:O25" si="9">C24+C14</f>
        <v>72</v>
      </c>
      <c r="D25" s="71">
        <f t="shared" si="9"/>
        <v>82</v>
      </c>
      <c r="E25" s="71">
        <f t="shared" si="9"/>
        <v>29</v>
      </c>
      <c r="F25" s="71">
        <f t="shared" si="9"/>
        <v>32</v>
      </c>
      <c r="G25" s="72">
        <f t="shared" si="9"/>
        <v>84</v>
      </c>
      <c r="H25" s="72">
        <f t="shared" si="9"/>
        <v>30</v>
      </c>
      <c r="I25" s="72">
        <f t="shared" si="9"/>
        <v>34</v>
      </c>
      <c r="J25" s="71">
        <f t="shared" si="9"/>
        <v>96</v>
      </c>
      <c r="K25" s="71">
        <f t="shared" si="9"/>
        <v>27</v>
      </c>
      <c r="L25" s="71">
        <f t="shared" si="9"/>
        <v>37</v>
      </c>
      <c r="M25" s="72">
        <f t="shared" si="9"/>
        <v>108</v>
      </c>
      <c r="N25" s="72">
        <f t="shared" si="9"/>
        <v>29</v>
      </c>
      <c r="O25" s="72">
        <f t="shared" si="9"/>
        <v>32</v>
      </c>
    </row>
    <row r="26" spans="1:16" x14ac:dyDescent="0.2">
      <c r="A26" s="67" t="s">
        <v>350</v>
      </c>
      <c r="B26" s="39"/>
      <c r="C26" s="39"/>
      <c r="D26" s="486">
        <v>4</v>
      </c>
      <c r="E26" s="487"/>
      <c r="F26" s="488"/>
      <c r="G26" s="489">
        <v>2</v>
      </c>
      <c r="H26" s="490"/>
      <c r="I26" s="491"/>
      <c r="J26" s="486">
        <v>1</v>
      </c>
      <c r="K26" s="487"/>
      <c r="L26" s="488"/>
      <c r="M26" s="489">
        <v>3</v>
      </c>
      <c r="N26" s="490"/>
      <c r="O26" s="491"/>
    </row>
    <row r="27" spans="1:16" ht="13.5" thickBot="1" x14ac:dyDescent="0.25">
      <c r="A27" s="49" t="s">
        <v>415</v>
      </c>
      <c r="B27" s="46"/>
      <c r="C27" s="46"/>
      <c r="D27" s="492">
        <v>4</v>
      </c>
      <c r="E27" s="493"/>
      <c r="F27" s="494"/>
      <c r="G27" s="495">
        <v>11</v>
      </c>
      <c r="H27" s="496"/>
      <c r="I27" s="497"/>
      <c r="J27" s="492">
        <v>16</v>
      </c>
      <c r="K27" s="493"/>
      <c r="L27" s="494"/>
      <c r="M27" s="495">
        <v>7</v>
      </c>
      <c r="N27" s="496"/>
      <c r="O27" s="497"/>
    </row>
    <row r="28" spans="1:16" x14ac:dyDescent="0.2">
      <c r="D28" s="107"/>
      <c r="E28" s="107"/>
      <c r="F28" s="107"/>
    </row>
    <row r="29" spans="1:16" x14ac:dyDescent="0.2">
      <c r="A29" s="30" t="s">
        <v>855</v>
      </c>
      <c r="D29" s="107"/>
      <c r="E29" s="107"/>
      <c r="F29" s="107"/>
    </row>
    <row r="30" spans="1:16" x14ac:dyDescent="0.2">
      <c r="A30" s="30" t="s">
        <v>856</v>
      </c>
      <c r="D30" s="107"/>
      <c r="E30" s="107"/>
      <c r="F30" s="107"/>
    </row>
    <row r="31" spans="1:16" x14ac:dyDescent="0.2">
      <c r="D31" s="107"/>
      <c r="E31" s="107"/>
      <c r="F31" s="107"/>
    </row>
    <row r="32" spans="1:16" x14ac:dyDescent="0.2">
      <c r="A32" s="92"/>
      <c r="B32" s="30" t="s">
        <v>450</v>
      </c>
    </row>
    <row r="33" spans="1:2" x14ac:dyDescent="0.2">
      <c r="A33" s="97"/>
      <c r="B33" s="30" t="s">
        <v>603</v>
      </c>
    </row>
  </sheetData>
  <mergeCells count="16">
    <mergeCell ref="D2:F2"/>
    <mergeCell ref="G2:I2"/>
    <mergeCell ref="J2:L2"/>
    <mergeCell ref="M2:O2"/>
    <mergeCell ref="D3:F3"/>
    <mergeCell ref="G3:I3"/>
    <mergeCell ref="J3:L3"/>
    <mergeCell ref="M3:O3"/>
    <mergeCell ref="D26:F26"/>
    <mergeCell ref="G26:I26"/>
    <mergeCell ref="J26:L26"/>
    <mergeCell ref="M26:O26"/>
    <mergeCell ref="D27:F27"/>
    <mergeCell ref="G27:I27"/>
    <mergeCell ref="J27:L27"/>
    <mergeCell ref="M27:O27"/>
  </mergeCells>
  <phoneticPr fontId="21" type="noConversion"/>
  <conditionalFormatting sqref="G5:G13 G15:G23 M5:M13 M15:M23 D5:D13 D15:D23 J5:J13 J15:J23">
    <cfRule type="cellIs" dxfId="57" priority="1" stopIfTrue="1" operator="equal">
      <formula>$C5</formula>
    </cfRule>
    <cfRule type="cellIs" dxfId="56"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49"/>
  <sheetViews>
    <sheetView zoomScale="80" zoomScaleNormal="80" workbookViewId="0">
      <selection activeCell="T10" sqref="T10"/>
    </sheetView>
  </sheetViews>
  <sheetFormatPr defaultColWidth="8.85546875" defaultRowHeight="12.75" x14ac:dyDescent="0.2"/>
  <cols>
    <col min="1" max="2" width="8.5703125" customWidth="1"/>
    <col min="3" max="3" width="11.28515625" customWidth="1"/>
    <col min="4" max="18" width="8.5703125" customWidth="1"/>
  </cols>
  <sheetData>
    <row r="1" spans="1:19" ht="13.5" thickBot="1" x14ac:dyDescent="0.25"/>
    <row r="2" spans="1:19" ht="13.5" thickBot="1" x14ac:dyDescent="0.25">
      <c r="A2" s="162" t="s">
        <v>1264</v>
      </c>
      <c r="B2" s="163"/>
      <c r="C2" s="454">
        <v>2021</v>
      </c>
      <c r="D2" s="498" t="s">
        <v>1265</v>
      </c>
      <c r="E2" s="499"/>
      <c r="F2" s="499"/>
      <c r="G2" s="499"/>
      <c r="H2" s="499"/>
      <c r="I2" s="499"/>
      <c r="J2" s="499"/>
      <c r="K2" s="499"/>
      <c r="L2" s="499"/>
      <c r="M2" s="499"/>
      <c r="N2" s="499"/>
      <c r="O2" s="499"/>
      <c r="P2" s="499"/>
      <c r="Q2" s="499"/>
      <c r="R2" s="500"/>
    </row>
    <row r="3" spans="1:19" x14ac:dyDescent="0.2">
      <c r="A3" s="42"/>
      <c r="B3" s="149"/>
      <c r="C3" s="205"/>
      <c r="D3" s="474" t="s">
        <v>469</v>
      </c>
      <c r="E3" s="475"/>
      <c r="F3" s="476"/>
      <c r="G3" s="477" t="s">
        <v>340</v>
      </c>
      <c r="H3" s="478"/>
      <c r="I3" s="479"/>
      <c r="J3" s="474" t="s">
        <v>475</v>
      </c>
      <c r="K3" s="475"/>
      <c r="L3" s="476"/>
      <c r="M3" s="477" t="s">
        <v>352</v>
      </c>
      <c r="N3" s="478"/>
      <c r="O3" s="479"/>
      <c r="P3" s="474" t="s">
        <v>472</v>
      </c>
      <c r="Q3" s="475"/>
      <c r="R3" s="476"/>
    </row>
    <row r="4" spans="1:19" x14ac:dyDescent="0.2">
      <c r="A4" s="167"/>
      <c r="B4" s="37"/>
      <c r="C4" s="44"/>
      <c r="D4" s="206" t="s">
        <v>409</v>
      </c>
      <c r="E4" s="35" t="s">
        <v>410</v>
      </c>
      <c r="F4" s="43" t="s">
        <v>363</v>
      </c>
      <c r="G4" s="207" t="s">
        <v>409</v>
      </c>
      <c r="H4" s="36" t="s">
        <v>410</v>
      </c>
      <c r="I4" s="123" t="s">
        <v>363</v>
      </c>
      <c r="J4" s="206" t="s">
        <v>409</v>
      </c>
      <c r="K4" s="35" t="s">
        <v>410</v>
      </c>
      <c r="L4" s="43" t="s">
        <v>363</v>
      </c>
      <c r="M4" s="207" t="s">
        <v>409</v>
      </c>
      <c r="N4" s="36" t="s">
        <v>410</v>
      </c>
      <c r="O4" s="123" t="s">
        <v>363</v>
      </c>
      <c r="P4" s="202" t="s">
        <v>409</v>
      </c>
      <c r="Q4" s="35" t="s">
        <v>410</v>
      </c>
      <c r="R4" s="43" t="s">
        <v>363</v>
      </c>
    </row>
    <row r="5" spans="1:19" x14ac:dyDescent="0.2">
      <c r="A5" s="272" t="s">
        <v>1266</v>
      </c>
      <c r="B5" s="37"/>
      <c r="C5" s="44"/>
      <c r="D5" s="206">
        <f>D45</f>
        <v>83</v>
      </c>
      <c r="E5" s="35">
        <f t="shared" ref="E5:F5" si="0">E45</f>
        <v>29</v>
      </c>
      <c r="F5" s="174">
        <f t="shared" si="0"/>
        <v>36</v>
      </c>
      <c r="G5" s="207">
        <f>G45</f>
        <v>115</v>
      </c>
      <c r="H5" s="36">
        <f>H45</f>
        <v>34</v>
      </c>
      <c r="I5" s="114">
        <f>I45</f>
        <v>29</v>
      </c>
      <c r="J5" s="206">
        <f>J45</f>
        <v>94</v>
      </c>
      <c r="K5" s="35">
        <f t="shared" ref="K5:R5" si="1">K45</f>
        <v>31</v>
      </c>
      <c r="L5" s="174">
        <f t="shared" si="1"/>
        <v>40</v>
      </c>
      <c r="M5" s="207">
        <f t="shared" si="1"/>
        <v>107</v>
      </c>
      <c r="N5" s="36">
        <f t="shared" si="1"/>
        <v>33</v>
      </c>
      <c r="O5" s="114">
        <f t="shared" si="1"/>
        <v>31</v>
      </c>
      <c r="P5" s="206">
        <f t="shared" si="1"/>
        <v>110</v>
      </c>
      <c r="Q5" s="35">
        <f t="shared" si="1"/>
        <v>33</v>
      </c>
      <c r="R5" s="43">
        <f t="shared" si="1"/>
        <v>37</v>
      </c>
    </row>
    <row r="6" spans="1:19" x14ac:dyDescent="0.2">
      <c r="A6" s="272" t="s">
        <v>1270</v>
      </c>
      <c r="B6" s="37"/>
      <c r="C6" s="44"/>
      <c r="D6" s="206">
        <f>'Kaj Lykke 20. sept 2021'!D25</f>
        <v>89</v>
      </c>
      <c r="E6" s="35">
        <f>'Kaj Lykke 20. sept 2021'!E25</f>
        <v>33</v>
      </c>
      <c r="F6" s="174">
        <f>'Kaj Lykke 20. sept 2021'!F25</f>
        <v>32</v>
      </c>
      <c r="G6" s="207">
        <f>'Kaj Lykke 20. sept 2021'!G25</f>
        <v>113</v>
      </c>
      <c r="H6" s="36">
        <f>'Kaj Lykke 20. sept 2021'!H25</f>
        <v>36</v>
      </c>
      <c r="I6" s="114">
        <f>'Kaj Lykke 20. sept 2021'!I25</f>
        <v>28</v>
      </c>
      <c r="J6" s="206">
        <f>'Kaj Lykke 20. sept 2021'!J25</f>
        <v>110</v>
      </c>
      <c r="K6" s="35">
        <f>'Kaj Lykke 20. sept 2021'!K25</f>
        <v>32</v>
      </c>
      <c r="L6" s="174">
        <f>'Kaj Lykke 20. sept 2021'!L25</f>
        <v>28</v>
      </c>
      <c r="M6" s="207">
        <f>'Kaj Lykke 20. sept 2021'!M25</f>
        <v>122</v>
      </c>
      <c r="N6" s="36">
        <f>'Kaj Lykke 20. sept 2021'!N25</f>
        <v>37</v>
      </c>
      <c r="O6" s="114">
        <f>'Kaj Lykke 20. sept 2021'!O25</f>
        <v>24</v>
      </c>
      <c r="P6" s="206">
        <f>'Kaj Lykke 20. sept 2021'!P25</f>
        <v>125</v>
      </c>
      <c r="Q6" s="35">
        <f>'Kaj Lykke 20. sept 2021'!Q25</f>
        <v>36</v>
      </c>
      <c r="R6" s="43">
        <f>'Kaj Lykke 20. sept 2021'!R25</f>
        <v>25</v>
      </c>
    </row>
    <row r="7" spans="1:19" x14ac:dyDescent="0.2">
      <c r="A7" s="433" t="s">
        <v>1267</v>
      </c>
      <c r="B7" s="37"/>
      <c r="C7" s="44"/>
      <c r="D7" s="206">
        <f>'Breinholtgård 21. sept 2021'!D25</f>
        <v>94</v>
      </c>
      <c r="E7" s="35">
        <f>'Breinholtgård 21. sept 2021'!E25</f>
        <v>34</v>
      </c>
      <c r="F7" s="174">
        <f>'Breinholtgård 21. sept 2021'!F25</f>
        <v>29</v>
      </c>
      <c r="G7" s="207">
        <f>'Breinholtgård 21. sept 2021'!G25</f>
        <v>118</v>
      </c>
      <c r="H7" s="36">
        <f>'Breinholtgård 21. sept 2021'!H25</f>
        <v>37</v>
      </c>
      <c r="I7" s="114">
        <f>'Breinholtgård 21. sept 2021'!I25</f>
        <v>26</v>
      </c>
      <c r="J7" s="206">
        <f>'Breinholtgård 21. sept 2021'!J25</f>
        <v>122</v>
      </c>
      <c r="K7" s="35">
        <f>'Breinholtgård 21. sept 2021'!K25</f>
        <v>38</v>
      </c>
      <c r="L7" s="174">
        <f>'Breinholtgård 21. sept 2021'!L25</f>
        <v>23</v>
      </c>
      <c r="M7" s="207">
        <f>'Breinholtgård 21. sept 2021'!M25</f>
        <v>129</v>
      </c>
      <c r="N7" s="36">
        <f>'Breinholtgård 21. sept 2021'!N25</f>
        <v>30</v>
      </c>
      <c r="O7" s="114">
        <f>'Breinholtgård 21. sept 2021'!O25</f>
        <v>22</v>
      </c>
      <c r="P7" s="206">
        <f>'Breinholtgård 21. sept 2021'!P25</f>
        <v>122</v>
      </c>
      <c r="Q7" s="35">
        <f>'Breinholtgård 21. sept 2021'!Q25</f>
        <v>33</v>
      </c>
      <c r="R7" s="43">
        <f>'Breinholtgård 21. sept 2021'!R25</f>
        <v>30</v>
      </c>
    </row>
    <row r="8" spans="1:19" x14ac:dyDescent="0.2">
      <c r="A8" s="168" t="s">
        <v>562</v>
      </c>
      <c r="B8" s="150"/>
      <c r="C8" s="44"/>
      <c r="D8" s="168">
        <f t="shared" ref="D8:R8" si="2">SUM(D5:D7)</f>
        <v>266</v>
      </c>
      <c r="E8" s="150">
        <f t="shared" si="2"/>
        <v>96</v>
      </c>
      <c r="F8" s="169">
        <f t="shared" si="2"/>
        <v>97</v>
      </c>
      <c r="G8" s="208">
        <f t="shared" si="2"/>
        <v>346</v>
      </c>
      <c r="H8" s="170">
        <f t="shared" si="2"/>
        <v>107</v>
      </c>
      <c r="I8" s="209">
        <f t="shared" si="2"/>
        <v>83</v>
      </c>
      <c r="J8" s="168">
        <f t="shared" si="2"/>
        <v>326</v>
      </c>
      <c r="K8" s="150">
        <f t="shared" si="2"/>
        <v>101</v>
      </c>
      <c r="L8" s="169">
        <f t="shared" si="2"/>
        <v>91</v>
      </c>
      <c r="M8" s="208">
        <f t="shared" si="2"/>
        <v>358</v>
      </c>
      <c r="N8" s="170">
        <f t="shared" si="2"/>
        <v>100</v>
      </c>
      <c r="O8" s="209">
        <f t="shared" si="2"/>
        <v>77</v>
      </c>
      <c r="P8" s="203">
        <f t="shared" si="2"/>
        <v>357</v>
      </c>
      <c r="Q8" s="150">
        <f t="shared" si="2"/>
        <v>102</v>
      </c>
      <c r="R8" s="169">
        <f t="shared" si="2"/>
        <v>92</v>
      </c>
    </row>
    <row r="9" spans="1:19" x14ac:dyDescent="0.2">
      <c r="A9" s="167" t="s">
        <v>350</v>
      </c>
      <c r="B9" s="37"/>
      <c r="C9" s="44"/>
      <c r="D9" s="509">
        <v>1</v>
      </c>
      <c r="E9" s="510"/>
      <c r="F9" s="511"/>
      <c r="G9" s="512">
        <v>4</v>
      </c>
      <c r="H9" s="513"/>
      <c r="I9" s="514"/>
      <c r="J9" s="509">
        <v>3</v>
      </c>
      <c r="K9" s="510"/>
      <c r="L9" s="511"/>
      <c r="M9" s="512">
        <v>5</v>
      </c>
      <c r="N9" s="513"/>
      <c r="O9" s="514"/>
      <c r="P9" s="515">
        <v>2</v>
      </c>
      <c r="Q9" s="516"/>
      <c r="R9" s="517"/>
    </row>
    <row r="10" spans="1:19" ht="13.5" thickBot="1" x14ac:dyDescent="0.25">
      <c r="A10" s="49" t="s">
        <v>415</v>
      </c>
      <c r="B10" s="46"/>
      <c r="C10" s="48"/>
      <c r="D10" s="505">
        <v>22</v>
      </c>
      <c r="E10" s="493"/>
      <c r="F10" s="506"/>
      <c r="G10" s="507">
        <v>7</v>
      </c>
      <c r="H10" s="496"/>
      <c r="I10" s="508"/>
      <c r="J10" s="505">
        <f>11+8</f>
        <v>19</v>
      </c>
      <c r="K10" s="493"/>
      <c r="L10" s="506"/>
      <c r="M10" s="507">
        <v>4</v>
      </c>
      <c r="N10" s="496"/>
      <c r="O10" s="508"/>
      <c r="P10" s="493">
        <f>16+2</f>
        <v>18</v>
      </c>
      <c r="Q10" s="493"/>
      <c r="R10" s="506"/>
    </row>
    <row r="11" spans="1:19" ht="13.5" thickBot="1" x14ac:dyDescent="0.25">
      <c r="A11" s="172"/>
      <c r="B11" s="172"/>
      <c r="C11" s="172"/>
      <c r="D11" s="172"/>
      <c r="E11" s="172"/>
      <c r="F11" s="172"/>
      <c r="G11" s="172"/>
      <c r="H11" s="172"/>
      <c r="I11" s="172"/>
      <c r="J11" s="172"/>
      <c r="K11" s="172"/>
      <c r="L11" s="172"/>
      <c r="M11" s="172"/>
      <c r="N11" s="172"/>
      <c r="O11" s="172"/>
      <c r="P11" s="173"/>
      <c r="Q11" s="173"/>
      <c r="R11" s="173"/>
      <c r="S11" s="102"/>
    </row>
    <row r="12" spans="1:19" ht="13.5" thickBot="1" x14ac:dyDescent="0.25">
      <c r="A12" s="162" t="s">
        <v>1268</v>
      </c>
      <c r="B12" s="163"/>
      <c r="C12" s="163"/>
      <c r="D12" s="525" t="s">
        <v>1269</v>
      </c>
      <c r="E12" s="499"/>
      <c r="F12" s="499"/>
      <c r="G12" s="499"/>
      <c r="H12" s="499"/>
      <c r="I12" s="499"/>
      <c r="J12" s="499"/>
      <c r="K12" s="499"/>
      <c r="L12" s="499"/>
      <c r="M12" s="499"/>
      <c r="N12" s="499"/>
      <c r="O12" s="499"/>
      <c r="P12" s="499"/>
      <c r="Q12" s="499"/>
      <c r="R12" s="500"/>
    </row>
    <row r="13" spans="1:19" x14ac:dyDescent="0.2">
      <c r="A13" s="42"/>
      <c r="B13" s="149"/>
      <c r="C13" s="149"/>
      <c r="D13" s="474" t="s">
        <v>469</v>
      </c>
      <c r="E13" s="475"/>
      <c r="F13" s="476"/>
      <c r="G13" s="477" t="s">
        <v>340</v>
      </c>
      <c r="H13" s="478"/>
      <c r="I13" s="479"/>
      <c r="J13" s="474" t="s">
        <v>475</v>
      </c>
      <c r="K13" s="475"/>
      <c r="L13" s="476"/>
      <c r="M13" s="477" t="s">
        <v>352</v>
      </c>
      <c r="N13" s="478"/>
      <c r="O13" s="479"/>
      <c r="P13" s="474" t="s">
        <v>472</v>
      </c>
      <c r="Q13" s="475"/>
      <c r="R13" s="476"/>
    </row>
    <row r="14" spans="1:19" x14ac:dyDescent="0.2">
      <c r="A14" s="167"/>
      <c r="B14" s="37"/>
      <c r="C14" s="37"/>
      <c r="D14" s="35" t="s">
        <v>409</v>
      </c>
      <c r="E14" s="35" t="s">
        <v>410</v>
      </c>
      <c r="F14" s="35" t="s">
        <v>363</v>
      </c>
      <c r="G14" s="36" t="s">
        <v>409</v>
      </c>
      <c r="H14" s="36" t="s">
        <v>410</v>
      </c>
      <c r="I14" s="36" t="s">
        <v>363</v>
      </c>
      <c r="J14" s="35" t="s">
        <v>409</v>
      </c>
      <c r="K14" s="35" t="s">
        <v>410</v>
      </c>
      <c r="L14" s="35" t="s">
        <v>363</v>
      </c>
      <c r="M14" s="36" t="s">
        <v>409</v>
      </c>
      <c r="N14" s="36" t="s">
        <v>410</v>
      </c>
      <c r="O14" s="36" t="s">
        <v>363</v>
      </c>
      <c r="P14" s="35" t="s">
        <v>409</v>
      </c>
      <c r="Q14" s="35" t="s">
        <v>410</v>
      </c>
      <c r="R14" s="43" t="s">
        <v>363</v>
      </c>
    </row>
    <row r="15" spans="1:19" x14ac:dyDescent="0.2">
      <c r="A15" s="272" t="s">
        <v>1270</v>
      </c>
      <c r="B15" s="37"/>
      <c r="C15" s="37"/>
      <c r="D15" s="206">
        <f>'Kaj Lykke 20. sept 2021'!D25</f>
        <v>89</v>
      </c>
      <c r="E15" s="35">
        <f>'Kaj Lykke 20. sept 2021'!E25</f>
        <v>33</v>
      </c>
      <c r="F15" s="174">
        <f>'Kaj Lykke 20. sept 2021'!F25</f>
        <v>32</v>
      </c>
      <c r="G15" s="207">
        <f>'Kaj Lykke 20. sept 2021'!G25</f>
        <v>113</v>
      </c>
      <c r="H15" s="36">
        <f>'Kaj Lykke 20. sept 2021'!H25</f>
        <v>36</v>
      </c>
      <c r="I15" s="114">
        <f>'Kaj Lykke 20. sept 2021'!I25</f>
        <v>28</v>
      </c>
      <c r="J15" s="206">
        <f>'Kaj Lykke 20. sept 2021'!J25</f>
        <v>110</v>
      </c>
      <c r="K15" s="35">
        <f>'Kaj Lykke 20. sept 2021'!K25</f>
        <v>32</v>
      </c>
      <c r="L15" s="174">
        <f>'Kaj Lykke 20. sept 2021'!L25</f>
        <v>28</v>
      </c>
      <c r="M15" s="207">
        <f>'Kaj Lykke 20. sept 2021'!M25</f>
        <v>122</v>
      </c>
      <c r="N15" s="36">
        <f>'Kaj Lykke 20. sept 2021'!N25</f>
        <v>37</v>
      </c>
      <c r="O15" s="114">
        <f>'Kaj Lykke 20. sept 2021'!O25</f>
        <v>24</v>
      </c>
      <c r="P15" s="206">
        <f>'Kaj Lykke 20. sept 2021'!P25</f>
        <v>125</v>
      </c>
      <c r="Q15" s="35">
        <f>'Kaj Lykke 20. sept 2021'!Q25</f>
        <v>36</v>
      </c>
      <c r="R15" s="43">
        <f>'Kaj Lykke 20. sept 2021'!R25</f>
        <v>25</v>
      </c>
    </row>
    <row r="16" spans="1:19" x14ac:dyDescent="0.2">
      <c r="A16" s="433" t="s">
        <v>1267</v>
      </c>
      <c r="B16" s="37"/>
      <c r="C16" s="37"/>
      <c r="D16" s="206">
        <f>'Breinholtgård 21. sept 2021'!D25</f>
        <v>94</v>
      </c>
      <c r="E16" s="35">
        <f>'Breinholtgård 21. sept 2021'!E25</f>
        <v>34</v>
      </c>
      <c r="F16" s="174">
        <f>'Breinholtgård 21. sept 2021'!F25</f>
        <v>29</v>
      </c>
      <c r="G16" s="207">
        <f>'Breinholtgård 21. sept 2021'!G25</f>
        <v>118</v>
      </c>
      <c r="H16" s="36">
        <f>'Breinholtgård 21. sept 2021'!H25</f>
        <v>37</v>
      </c>
      <c r="I16" s="114">
        <f>'Breinholtgård 21. sept 2021'!I25</f>
        <v>26</v>
      </c>
      <c r="J16" s="206">
        <f>'Breinholtgård 21. sept 2021'!J25</f>
        <v>122</v>
      </c>
      <c r="K16" s="35">
        <f>'Breinholtgård 21. sept 2021'!K25</f>
        <v>38</v>
      </c>
      <c r="L16" s="174">
        <f>'Breinholtgård 21. sept 2021'!L25</f>
        <v>23</v>
      </c>
      <c r="M16" s="207">
        <f>'Breinholtgård 21. sept 2021'!M25</f>
        <v>129</v>
      </c>
      <c r="N16" s="36">
        <f>'Breinholtgård 21. sept 2021'!N25</f>
        <v>30</v>
      </c>
      <c r="O16" s="114">
        <f>'Breinholtgård 21. sept 2021'!O25</f>
        <v>22</v>
      </c>
      <c r="P16" s="206">
        <f>'Breinholtgård 21. sept 2021'!P25</f>
        <v>122</v>
      </c>
      <c r="Q16" s="35">
        <f>'Breinholtgård 21. sept 2021'!Q25</f>
        <v>33</v>
      </c>
      <c r="R16" s="43">
        <f>'Breinholtgård 21. sept 2021'!R25</f>
        <v>30</v>
      </c>
    </row>
    <row r="17" spans="1:19" x14ac:dyDescent="0.2">
      <c r="A17" s="168" t="s">
        <v>562</v>
      </c>
      <c r="B17" s="150"/>
      <c r="C17" s="37"/>
      <c r="D17" s="150">
        <f t="shared" ref="D17:R17" si="3">SUM(D15:D16)</f>
        <v>183</v>
      </c>
      <c r="E17" s="150">
        <f>SUM(E15:E16)</f>
        <v>67</v>
      </c>
      <c r="F17" s="150">
        <f t="shared" si="3"/>
        <v>61</v>
      </c>
      <c r="G17" s="170">
        <f t="shared" si="3"/>
        <v>231</v>
      </c>
      <c r="H17" s="170">
        <f t="shared" si="3"/>
        <v>73</v>
      </c>
      <c r="I17" s="170">
        <f t="shared" si="3"/>
        <v>54</v>
      </c>
      <c r="J17" s="150">
        <f t="shared" si="3"/>
        <v>232</v>
      </c>
      <c r="K17" s="150">
        <f t="shared" si="3"/>
        <v>70</v>
      </c>
      <c r="L17" s="150">
        <f t="shared" si="3"/>
        <v>51</v>
      </c>
      <c r="M17" s="170">
        <f t="shared" si="3"/>
        <v>251</v>
      </c>
      <c r="N17" s="170">
        <f t="shared" si="3"/>
        <v>67</v>
      </c>
      <c r="O17" s="170">
        <f t="shared" si="3"/>
        <v>46</v>
      </c>
      <c r="P17" s="150">
        <f t="shared" si="3"/>
        <v>247</v>
      </c>
      <c r="Q17" s="150">
        <f t="shared" si="3"/>
        <v>69</v>
      </c>
      <c r="R17" s="169">
        <f t="shared" si="3"/>
        <v>55</v>
      </c>
    </row>
    <row r="18" spans="1:19" ht="13.5" thickBot="1" x14ac:dyDescent="0.25">
      <c r="A18" s="49" t="s">
        <v>350</v>
      </c>
      <c r="B18" s="46"/>
      <c r="C18" s="46"/>
      <c r="D18" s="526">
        <v>1</v>
      </c>
      <c r="E18" s="526"/>
      <c r="F18" s="526"/>
      <c r="G18" s="527">
        <v>3</v>
      </c>
      <c r="H18" s="527"/>
      <c r="I18" s="527"/>
      <c r="J18" s="526">
        <v>4</v>
      </c>
      <c r="K18" s="526"/>
      <c r="L18" s="526"/>
      <c r="M18" s="527">
        <v>5</v>
      </c>
      <c r="N18" s="527"/>
      <c r="O18" s="527"/>
      <c r="P18" s="526">
        <v>2</v>
      </c>
      <c r="Q18" s="526"/>
      <c r="R18" s="528"/>
    </row>
    <row r="19" spans="1:19" x14ac:dyDescent="0.2">
      <c r="A19" s="30"/>
      <c r="B19" s="30"/>
      <c r="C19" s="30"/>
      <c r="D19" s="107"/>
      <c r="E19" s="107"/>
      <c r="F19" s="107"/>
      <c r="G19" s="172"/>
      <c r="H19" s="172"/>
      <c r="I19" s="172"/>
      <c r="J19" s="172"/>
      <c r="K19" s="172"/>
      <c r="L19" s="172"/>
      <c r="M19" s="172"/>
      <c r="N19" s="172"/>
      <c r="O19" s="172"/>
      <c r="P19" s="107"/>
      <c r="Q19" s="107"/>
      <c r="R19" s="107"/>
    </row>
    <row r="20" spans="1:19" ht="13.5" thickBot="1" x14ac:dyDescent="0.25">
      <c r="A20" s="30"/>
      <c r="B20" s="30"/>
      <c r="C20" s="30"/>
      <c r="D20" s="30"/>
      <c r="E20" s="30"/>
      <c r="F20" s="30"/>
      <c r="G20" s="30"/>
      <c r="H20" s="30"/>
      <c r="I20" s="30"/>
      <c r="J20" s="30"/>
      <c r="K20" s="30"/>
      <c r="L20" s="30"/>
      <c r="M20" s="30"/>
      <c r="N20" s="30"/>
      <c r="O20" s="30"/>
    </row>
    <row r="21" spans="1:19" ht="13.5" thickBot="1" x14ac:dyDescent="0.25">
      <c r="A21" s="31"/>
      <c r="B21" s="32"/>
      <c r="C21" s="32"/>
      <c r="D21" s="32"/>
      <c r="E21" s="32"/>
      <c r="F21" s="32"/>
      <c r="G21" s="32"/>
      <c r="H21" s="32" t="s">
        <v>1258</v>
      </c>
      <c r="I21" s="32"/>
      <c r="J21" s="32"/>
      <c r="K21" s="32"/>
      <c r="L21" s="32"/>
      <c r="M21" s="32"/>
      <c r="N21" s="32"/>
      <c r="O21" s="32"/>
      <c r="P21" s="32"/>
      <c r="Q21" s="32"/>
      <c r="R21" s="32"/>
      <c r="S21" t="s">
        <v>659</v>
      </c>
    </row>
    <row r="22" spans="1:19" x14ac:dyDescent="0.2">
      <c r="A22" s="40"/>
      <c r="B22" s="41"/>
      <c r="C22" s="41"/>
      <c r="D22" s="474" t="s">
        <v>469</v>
      </c>
      <c r="E22" s="475"/>
      <c r="F22" s="476"/>
      <c r="G22" s="477" t="s">
        <v>340</v>
      </c>
      <c r="H22" s="478"/>
      <c r="I22" s="479"/>
      <c r="J22" s="474" t="s">
        <v>475</v>
      </c>
      <c r="K22" s="475"/>
      <c r="L22" s="476"/>
      <c r="M22" s="477" t="s">
        <v>352</v>
      </c>
      <c r="N22" s="478"/>
      <c r="O22" s="479"/>
      <c r="P22" s="474" t="s">
        <v>472</v>
      </c>
      <c r="Q22" s="475"/>
      <c r="R22" s="476"/>
    </row>
    <row r="23" spans="1:19" x14ac:dyDescent="0.2">
      <c r="A23" s="57"/>
      <c r="B23" s="69"/>
      <c r="C23" s="69" t="s">
        <v>538</v>
      </c>
      <c r="D23" s="480">
        <v>11</v>
      </c>
      <c r="E23" s="481"/>
      <c r="F23" s="482"/>
      <c r="G23" s="483">
        <v>30</v>
      </c>
      <c r="H23" s="484"/>
      <c r="I23" s="485"/>
      <c r="J23" s="480">
        <v>24</v>
      </c>
      <c r="K23" s="481"/>
      <c r="L23" s="482"/>
      <c r="M23" s="483">
        <v>30</v>
      </c>
      <c r="N23" s="484"/>
      <c r="O23" s="485"/>
      <c r="P23" s="480">
        <v>37</v>
      </c>
      <c r="Q23" s="481"/>
      <c r="R23" s="482"/>
    </row>
    <row r="24" spans="1:19" x14ac:dyDescent="0.2">
      <c r="A24" s="42"/>
      <c r="B24" s="34" t="s">
        <v>355</v>
      </c>
      <c r="C24" s="34" t="s">
        <v>408</v>
      </c>
      <c r="D24" s="35" t="s">
        <v>409</v>
      </c>
      <c r="E24" s="35" t="s">
        <v>410</v>
      </c>
      <c r="F24" s="35" t="s">
        <v>363</v>
      </c>
      <c r="G24" s="36" t="s">
        <v>409</v>
      </c>
      <c r="H24" s="36" t="s">
        <v>410</v>
      </c>
      <c r="I24" s="36" t="s">
        <v>363</v>
      </c>
      <c r="J24" s="35" t="s">
        <v>409</v>
      </c>
      <c r="K24" s="35" t="s">
        <v>410</v>
      </c>
      <c r="L24" s="35" t="s">
        <v>363</v>
      </c>
      <c r="M24" s="36" t="s">
        <v>409</v>
      </c>
      <c r="N24" s="36" t="s">
        <v>410</v>
      </c>
      <c r="O24" s="36" t="s">
        <v>363</v>
      </c>
      <c r="P24" s="35" t="s">
        <v>409</v>
      </c>
      <c r="Q24" s="35" t="s">
        <v>410</v>
      </c>
      <c r="R24" s="35" t="s">
        <v>363</v>
      </c>
    </row>
    <row r="25" spans="1:19" x14ac:dyDescent="0.2">
      <c r="A25" s="42" t="s">
        <v>390</v>
      </c>
      <c r="B25" s="50">
        <v>11</v>
      </c>
      <c r="C25" s="50">
        <v>4</v>
      </c>
      <c r="D25" s="469">
        <v>4</v>
      </c>
      <c r="E25" s="37">
        <v>2</v>
      </c>
      <c r="F25" s="37">
        <f t="shared" ref="F25:F43" si="4">IF(($C25+INT(D$23/18)+IF(((D$23-INT(D$23/18)*18)-$B25)&gt;=0,1,0)-D25+2)&lt;0, 0, $C25+INT(D$23/18)+IF(((D$23-INT(D$23/18)*18)-$B25)&gt;=0,1,0)-D25+2)</f>
        <v>3</v>
      </c>
      <c r="G25" s="38">
        <v>5</v>
      </c>
      <c r="H25" s="38">
        <v>1</v>
      </c>
      <c r="I25" s="232">
        <f t="shared" ref="I25:I33" si="5">IF(($C25+INT(G$23/18)+IF(((G$23-INT(G$23/18)*18)-$B25)&gt;=0,1,0)-G25+2)&lt;0, 0, $C25+INT(G$23/18)+IF(((G$23-INT(G$23/18)*18)-$B25)&gt;=0,1,0)-G25+2)</f>
        <v>3</v>
      </c>
      <c r="J25" s="37">
        <v>6</v>
      </c>
      <c r="K25" s="37">
        <v>2</v>
      </c>
      <c r="L25" s="37">
        <f t="shared" ref="L25:L33" si="6">IF(($C25+INT(J$23/18)+IF(((J$23-INT(J$23/18)*18)-$B25)&gt;=0,1,0)-J25+2)&lt;0, 0, $C25+INT(J$23/18)+IF(((J$23-INT(J$23/18)*18)-$B25)&gt;=0,1,0)-J25+2)</f>
        <v>1</v>
      </c>
      <c r="M25" s="38">
        <v>7</v>
      </c>
      <c r="N25" s="38">
        <v>2</v>
      </c>
      <c r="O25" s="232">
        <f t="shared" ref="O25:O33" si="7">IF(($C25+INT(M$23/18)+IF(((M$23-INT(M$23/18)*18)-$B25)&gt;=0,1,0)-M25+2)&lt;0, 0, $C25+INT(M$23/18)+IF(((M$23-INT(M$23/18)*18)-$B25)&gt;=0,1,0)-M25+2)</f>
        <v>1</v>
      </c>
      <c r="P25" s="37">
        <v>6</v>
      </c>
      <c r="Q25" s="37">
        <v>2</v>
      </c>
      <c r="R25" s="37">
        <f t="shared" ref="R25:R33" si="8">IF(($C25+INT(P$23/18)+IF(((P$23-INT(P$23/18)*18)-$B25)&gt;=0,1,0)-P25+2)&lt;0, 0, $C25+INT(P$23/18)+IF(((P$23-INT(P$23/18)*18)-$B25)&gt;=0,1,0)-P25+2)</f>
        <v>2</v>
      </c>
    </row>
    <row r="26" spans="1:19" x14ac:dyDescent="0.2">
      <c r="A26" s="42" t="s">
        <v>391</v>
      </c>
      <c r="B26" s="50">
        <v>15</v>
      </c>
      <c r="C26" s="50">
        <v>3</v>
      </c>
      <c r="D26" s="469">
        <v>4</v>
      </c>
      <c r="E26" s="37">
        <v>2</v>
      </c>
      <c r="F26" s="37">
        <f t="shared" si="4"/>
        <v>1</v>
      </c>
      <c r="G26" s="38">
        <v>3</v>
      </c>
      <c r="H26" s="38">
        <v>1</v>
      </c>
      <c r="I26" s="232">
        <f t="shared" si="5"/>
        <v>3</v>
      </c>
      <c r="J26" s="37">
        <v>3</v>
      </c>
      <c r="K26" s="37">
        <v>1</v>
      </c>
      <c r="L26" s="37">
        <f t="shared" si="6"/>
        <v>3</v>
      </c>
      <c r="M26" s="38">
        <v>6</v>
      </c>
      <c r="N26" s="38">
        <v>2</v>
      </c>
      <c r="O26" s="232">
        <f t="shared" si="7"/>
        <v>0</v>
      </c>
      <c r="P26" s="37">
        <v>4</v>
      </c>
      <c r="Q26" s="37">
        <v>2</v>
      </c>
      <c r="R26" s="37">
        <f t="shared" si="8"/>
        <v>3</v>
      </c>
    </row>
    <row r="27" spans="1:19" x14ac:dyDescent="0.2">
      <c r="A27" s="42" t="s">
        <v>392</v>
      </c>
      <c r="B27" s="50">
        <v>5</v>
      </c>
      <c r="C27" s="50">
        <v>4</v>
      </c>
      <c r="D27" s="469">
        <v>6</v>
      </c>
      <c r="E27" s="37">
        <v>2</v>
      </c>
      <c r="F27" s="37">
        <f t="shared" si="4"/>
        <v>1</v>
      </c>
      <c r="G27" s="38">
        <v>7</v>
      </c>
      <c r="H27" s="38">
        <v>2</v>
      </c>
      <c r="I27" s="232">
        <f t="shared" si="5"/>
        <v>1</v>
      </c>
      <c r="J27" s="37">
        <v>5</v>
      </c>
      <c r="K27" s="37">
        <v>3</v>
      </c>
      <c r="L27" s="37">
        <f t="shared" si="6"/>
        <v>3</v>
      </c>
      <c r="M27" s="38">
        <v>6</v>
      </c>
      <c r="N27" s="38">
        <v>3</v>
      </c>
      <c r="O27" s="232">
        <f t="shared" si="7"/>
        <v>2</v>
      </c>
      <c r="P27" s="37">
        <v>7</v>
      </c>
      <c r="Q27" s="37">
        <v>2</v>
      </c>
      <c r="R27" s="37">
        <f t="shared" si="8"/>
        <v>1</v>
      </c>
    </row>
    <row r="28" spans="1:19" x14ac:dyDescent="0.2">
      <c r="A28" s="42" t="s">
        <v>393</v>
      </c>
      <c r="B28" s="50">
        <v>1</v>
      </c>
      <c r="C28" s="50">
        <v>4</v>
      </c>
      <c r="D28" s="469">
        <v>4</v>
      </c>
      <c r="E28" s="37">
        <v>2</v>
      </c>
      <c r="F28" s="37">
        <f t="shared" si="4"/>
        <v>3</v>
      </c>
      <c r="G28" s="38">
        <v>4</v>
      </c>
      <c r="H28" s="38">
        <v>1</v>
      </c>
      <c r="I28" s="232">
        <f t="shared" si="5"/>
        <v>4</v>
      </c>
      <c r="J28" s="37">
        <v>5</v>
      </c>
      <c r="K28" s="37">
        <v>1</v>
      </c>
      <c r="L28" s="37">
        <f t="shared" si="6"/>
        <v>3</v>
      </c>
      <c r="M28" s="38">
        <v>7</v>
      </c>
      <c r="N28" s="38">
        <v>2</v>
      </c>
      <c r="O28" s="232">
        <f t="shared" si="7"/>
        <v>1</v>
      </c>
      <c r="P28" s="37">
        <v>7</v>
      </c>
      <c r="Q28" s="37">
        <v>2</v>
      </c>
      <c r="R28" s="37">
        <f t="shared" si="8"/>
        <v>2</v>
      </c>
    </row>
    <row r="29" spans="1:19" x14ac:dyDescent="0.2">
      <c r="A29" s="42" t="s">
        <v>394</v>
      </c>
      <c r="B29" s="50">
        <v>13</v>
      </c>
      <c r="C29" s="50">
        <v>4</v>
      </c>
      <c r="D29" s="469">
        <v>4</v>
      </c>
      <c r="E29" s="37">
        <v>2</v>
      </c>
      <c r="F29" s="37">
        <f t="shared" si="4"/>
        <v>2</v>
      </c>
      <c r="G29" s="38">
        <v>10</v>
      </c>
      <c r="H29" s="38">
        <v>2</v>
      </c>
      <c r="I29" s="232">
        <f t="shared" si="5"/>
        <v>0</v>
      </c>
      <c r="J29" s="37">
        <v>5</v>
      </c>
      <c r="K29" s="37">
        <v>2</v>
      </c>
      <c r="L29" s="37">
        <f t="shared" si="6"/>
        <v>2</v>
      </c>
      <c r="M29" s="38">
        <v>6</v>
      </c>
      <c r="N29" s="38">
        <v>2</v>
      </c>
      <c r="O29" s="232">
        <f t="shared" si="7"/>
        <v>1</v>
      </c>
      <c r="P29" s="37">
        <v>6</v>
      </c>
      <c r="Q29" s="37">
        <v>2</v>
      </c>
      <c r="R29" s="37">
        <f t="shared" si="8"/>
        <v>2</v>
      </c>
    </row>
    <row r="30" spans="1:19" x14ac:dyDescent="0.2">
      <c r="A30" s="42" t="s">
        <v>395</v>
      </c>
      <c r="B30" s="50">
        <v>17</v>
      </c>
      <c r="C30" s="50">
        <v>3</v>
      </c>
      <c r="D30" s="469">
        <v>3</v>
      </c>
      <c r="E30" s="37">
        <v>1</v>
      </c>
      <c r="F30" s="37">
        <f t="shared" si="4"/>
        <v>2</v>
      </c>
      <c r="G30" s="38">
        <v>6</v>
      </c>
      <c r="H30" s="38">
        <v>2</v>
      </c>
      <c r="I30" s="232">
        <f t="shared" si="5"/>
        <v>0</v>
      </c>
      <c r="J30" s="37">
        <v>3</v>
      </c>
      <c r="K30" s="37">
        <v>2</v>
      </c>
      <c r="L30" s="37">
        <f t="shared" si="6"/>
        <v>3</v>
      </c>
      <c r="M30" s="38">
        <v>5</v>
      </c>
      <c r="N30" s="38">
        <v>2</v>
      </c>
      <c r="O30" s="232">
        <f t="shared" si="7"/>
        <v>1</v>
      </c>
      <c r="P30" s="37">
        <v>4</v>
      </c>
      <c r="Q30" s="37">
        <v>1</v>
      </c>
      <c r="R30" s="37">
        <f t="shared" si="8"/>
        <v>3</v>
      </c>
    </row>
    <row r="31" spans="1:19" x14ac:dyDescent="0.2">
      <c r="A31" s="42" t="s">
        <v>396</v>
      </c>
      <c r="B31" s="50">
        <v>3</v>
      </c>
      <c r="C31" s="50">
        <v>4</v>
      </c>
      <c r="D31" s="469">
        <v>4</v>
      </c>
      <c r="E31" s="37">
        <v>2</v>
      </c>
      <c r="F31" s="37">
        <f t="shared" si="4"/>
        <v>3</v>
      </c>
      <c r="G31" s="38">
        <v>10</v>
      </c>
      <c r="H31" s="38">
        <v>4</v>
      </c>
      <c r="I31" s="232">
        <f t="shared" si="5"/>
        <v>0</v>
      </c>
      <c r="J31" s="37">
        <v>5</v>
      </c>
      <c r="K31" s="37">
        <v>2</v>
      </c>
      <c r="L31" s="37">
        <f t="shared" si="6"/>
        <v>3</v>
      </c>
      <c r="M31" s="38">
        <v>5</v>
      </c>
      <c r="N31" s="38">
        <v>2</v>
      </c>
      <c r="O31" s="232">
        <f t="shared" si="7"/>
        <v>3</v>
      </c>
      <c r="P31" s="37">
        <v>6</v>
      </c>
      <c r="Q31" s="37">
        <v>2</v>
      </c>
      <c r="R31" s="37">
        <f t="shared" si="8"/>
        <v>2</v>
      </c>
    </row>
    <row r="32" spans="1:19" x14ac:dyDescent="0.2">
      <c r="A32" s="42" t="s">
        <v>397</v>
      </c>
      <c r="B32" s="50">
        <v>9</v>
      </c>
      <c r="C32" s="50">
        <v>5</v>
      </c>
      <c r="D32" s="469">
        <v>5</v>
      </c>
      <c r="E32" s="37">
        <v>2</v>
      </c>
      <c r="F32" s="37">
        <f t="shared" si="4"/>
        <v>3</v>
      </c>
      <c r="G32" s="38">
        <v>6</v>
      </c>
      <c r="H32" s="38">
        <v>1</v>
      </c>
      <c r="I32" s="232">
        <f t="shared" si="5"/>
        <v>3</v>
      </c>
      <c r="J32" s="37">
        <v>5</v>
      </c>
      <c r="K32" s="37">
        <v>1</v>
      </c>
      <c r="L32" s="37">
        <f t="shared" si="6"/>
        <v>3</v>
      </c>
      <c r="M32" s="38">
        <v>8</v>
      </c>
      <c r="N32" s="38">
        <v>2</v>
      </c>
      <c r="O32" s="232">
        <f t="shared" si="7"/>
        <v>1</v>
      </c>
      <c r="P32" s="37">
        <v>8</v>
      </c>
      <c r="Q32" s="37">
        <v>2</v>
      </c>
      <c r="R32" s="37">
        <f t="shared" si="8"/>
        <v>1</v>
      </c>
    </row>
    <row r="33" spans="1:18" ht="13.5" thickBot="1" x14ac:dyDescent="0.25">
      <c r="A33" s="52" t="s">
        <v>398</v>
      </c>
      <c r="B33" s="53">
        <v>7</v>
      </c>
      <c r="C33" s="53">
        <v>4</v>
      </c>
      <c r="D33" s="469">
        <v>4</v>
      </c>
      <c r="E33" s="54">
        <v>2</v>
      </c>
      <c r="F33" s="37">
        <f t="shared" si="4"/>
        <v>3</v>
      </c>
      <c r="G33" s="38">
        <v>6</v>
      </c>
      <c r="H33" s="55">
        <v>2</v>
      </c>
      <c r="I33" s="232">
        <f t="shared" si="5"/>
        <v>2</v>
      </c>
      <c r="J33" s="37">
        <v>5</v>
      </c>
      <c r="K33" s="54">
        <v>2</v>
      </c>
      <c r="L33" s="37">
        <f t="shared" si="6"/>
        <v>2</v>
      </c>
      <c r="M33" s="38">
        <v>5</v>
      </c>
      <c r="N33" s="55">
        <v>1</v>
      </c>
      <c r="O33" s="232">
        <f t="shared" si="7"/>
        <v>3</v>
      </c>
      <c r="P33" s="37">
        <v>5</v>
      </c>
      <c r="Q33" s="54">
        <v>1</v>
      </c>
      <c r="R33" s="37">
        <f t="shared" si="8"/>
        <v>3</v>
      </c>
    </row>
    <row r="34" spans="1:18" ht="13.5" thickBot="1" x14ac:dyDescent="0.25">
      <c r="A34" s="61" t="s">
        <v>412</v>
      </c>
      <c r="B34" s="62"/>
      <c r="C34" s="74">
        <f t="shared" ref="C34:L34" si="9">SUM(C25:C33)</f>
        <v>35</v>
      </c>
      <c r="D34" s="63">
        <f t="shared" si="9"/>
        <v>38</v>
      </c>
      <c r="E34" s="63">
        <f t="shared" si="9"/>
        <v>17</v>
      </c>
      <c r="F34" s="63">
        <f t="shared" si="9"/>
        <v>21</v>
      </c>
      <c r="G34" s="64">
        <f t="shared" si="9"/>
        <v>57</v>
      </c>
      <c r="H34" s="64">
        <f t="shared" si="9"/>
        <v>16</v>
      </c>
      <c r="I34" s="233">
        <f t="shared" si="9"/>
        <v>16</v>
      </c>
      <c r="J34" s="63">
        <f t="shared" si="9"/>
        <v>42</v>
      </c>
      <c r="K34" s="63">
        <f t="shared" si="9"/>
        <v>16</v>
      </c>
      <c r="L34" s="88">
        <f t="shared" si="9"/>
        <v>23</v>
      </c>
      <c r="M34" s="64">
        <f t="shared" ref="M34:R34" si="10">SUM(M25:M33)</f>
        <v>55</v>
      </c>
      <c r="N34" s="64">
        <f t="shared" si="10"/>
        <v>18</v>
      </c>
      <c r="O34" s="233">
        <f t="shared" si="10"/>
        <v>13</v>
      </c>
      <c r="P34" s="63">
        <f t="shared" si="10"/>
        <v>53</v>
      </c>
      <c r="Q34" s="63">
        <f t="shared" si="10"/>
        <v>16</v>
      </c>
      <c r="R34" s="88">
        <f t="shared" si="10"/>
        <v>19</v>
      </c>
    </row>
    <row r="35" spans="1:18" x14ac:dyDescent="0.2">
      <c r="A35" s="57" t="s">
        <v>399</v>
      </c>
      <c r="B35" s="58">
        <v>18</v>
      </c>
      <c r="C35" s="58">
        <v>3</v>
      </c>
      <c r="D35" s="469">
        <v>3</v>
      </c>
      <c r="E35" s="39">
        <v>1</v>
      </c>
      <c r="F35" s="37">
        <f t="shared" si="4"/>
        <v>2</v>
      </c>
      <c r="G35" s="38">
        <v>6</v>
      </c>
      <c r="H35" s="59">
        <v>2</v>
      </c>
      <c r="I35" s="232">
        <f t="shared" ref="I35:I43" si="11">IF(($C35+INT(G$23/18)+IF(((G$23-INT(G$23/18)*18)-$B35)&gt;=0,1,0)-G35+2)&lt;0, 0, $C35+INT(G$23/18)+IF(((G$23-INT(G$23/18)*18)-$B35)&gt;=0,1,0)-G35+2)</f>
        <v>0</v>
      </c>
      <c r="J35" s="37">
        <v>3</v>
      </c>
      <c r="K35" s="39">
        <v>1</v>
      </c>
      <c r="L35" s="37">
        <f t="shared" ref="L35:L43" si="12">IF(($C35+INT(J$23/18)+IF(((J$23-INT(J$23/18)*18)-$B35)&gt;=0,1,0)-J35+2)&lt;0, 0, $C35+INT(J$23/18)+IF(((J$23-INT(J$23/18)*18)-$B35)&gt;=0,1,0)-J35+2)</f>
        <v>3</v>
      </c>
      <c r="M35" s="38">
        <v>5</v>
      </c>
      <c r="N35" s="59">
        <v>2</v>
      </c>
      <c r="O35" s="232">
        <f t="shared" ref="O35:O43" si="13">IF(($C35+INT(M$23/18)+IF(((M$23-INT(M$23/18)*18)-$B35)&gt;=0,1,0)-M35+2)&lt;0, 0, $C35+INT(M$23/18)+IF(((M$23-INT(M$23/18)*18)-$B35)&gt;=0,1,0)-M35+2)</f>
        <v>1</v>
      </c>
      <c r="P35" s="37">
        <v>4</v>
      </c>
      <c r="Q35" s="39">
        <v>2</v>
      </c>
      <c r="R35" s="37">
        <f t="shared" ref="R35:R43" si="14">IF(($C35+INT(P$23/18)+IF(((P$23-INT(P$23/18)*18)-$B35)&gt;=0,1,0)-P35+2)&lt;0, 0, $C35+INT(P$23/18)+IF(((P$23-INT(P$23/18)*18)-$B35)&gt;=0,1,0)-P35+2)</f>
        <v>3</v>
      </c>
    </row>
    <row r="36" spans="1:18" x14ac:dyDescent="0.2">
      <c r="A36" s="42" t="s">
        <v>400</v>
      </c>
      <c r="B36" s="50">
        <v>2</v>
      </c>
      <c r="C36" s="50">
        <v>5</v>
      </c>
      <c r="D36" s="469">
        <v>7</v>
      </c>
      <c r="E36" s="37">
        <v>2</v>
      </c>
      <c r="F36" s="37">
        <f t="shared" si="4"/>
        <v>1</v>
      </c>
      <c r="G36" s="38">
        <v>10</v>
      </c>
      <c r="H36" s="38">
        <v>2</v>
      </c>
      <c r="I36" s="232">
        <f t="shared" si="11"/>
        <v>0</v>
      </c>
      <c r="J36" s="37">
        <v>6</v>
      </c>
      <c r="K36" s="37">
        <v>2</v>
      </c>
      <c r="L36" s="37">
        <f t="shared" si="12"/>
        <v>3</v>
      </c>
      <c r="M36" s="38">
        <v>6</v>
      </c>
      <c r="N36" s="38">
        <v>2</v>
      </c>
      <c r="O36" s="232">
        <f t="shared" si="13"/>
        <v>3</v>
      </c>
      <c r="P36" s="37">
        <v>7</v>
      </c>
      <c r="Q36" s="37">
        <v>2</v>
      </c>
      <c r="R36" s="37">
        <f t="shared" si="14"/>
        <v>2</v>
      </c>
    </row>
    <row r="37" spans="1:18" x14ac:dyDescent="0.2">
      <c r="A37" s="42" t="s">
        <v>401</v>
      </c>
      <c r="B37" s="50">
        <v>12</v>
      </c>
      <c r="C37" s="50">
        <v>5</v>
      </c>
      <c r="D37" s="469">
        <v>7</v>
      </c>
      <c r="E37" s="37">
        <v>1</v>
      </c>
      <c r="F37" s="37">
        <f t="shared" si="4"/>
        <v>0</v>
      </c>
      <c r="G37" s="38">
        <v>6</v>
      </c>
      <c r="H37" s="38">
        <v>2</v>
      </c>
      <c r="I37" s="232">
        <f t="shared" si="11"/>
        <v>3</v>
      </c>
      <c r="J37" s="37">
        <v>7</v>
      </c>
      <c r="K37" s="37">
        <v>2</v>
      </c>
      <c r="L37" s="37">
        <f t="shared" si="12"/>
        <v>1</v>
      </c>
      <c r="M37" s="38">
        <v>7</v>
      </c>
      <c r="N37" s="38">
        <v>1</v>
      </c>
      <c r="O37" s="232">
        <f t="shared" si="13"/>
        <v>2</v>
      </c>
      <c r="P37" s="37">
        <v>8</v>
      </c>
      <c r="Q37" s="37">
        <v>2</v>
      </c>
      <c r="R37" s="37">
        <f t="shared" si="14"/>
        <v>1</v>
      </c>
    </row>
    <row r="38" spans="1:18" x14ac:dyDescent="0.2">
      <c r="A38" s="42" t="s">
        <v>402</v>
      </c>
      <c r="B38" s="50">
        <v>4</v>
      </c>
      <c r="C38" s="50">
        <v>4</v>
      </c>
      <c r="D38" s="469">
        <v>4</v>
      </c>
      <c r="E38" s="37">
        <v>2</v>
      </c>
      <c r="F38" s="37">
        <f t="shared" si="4"/>
        <v>3</v>
      </c>
      <c r="G38" s="38">
        <v>7</v>
      </c>
      <c r="H38" s="38">
        <v>2</v>
      </c>
      <c r="I38" s="232">
        <f t="shared" si="11"/>
        <v>1</v>
      </c>
      <c r="J38" s="37">
        <v>5</v>
      </c>
      <c r="K38" s="37">
        <v>1</v>
      </c>
      <c r="L38" s="37">
        <f t="shared" si="12"/>
        <v>3</v>
      </c>
      <c r="M38" s="38">
        <v>5</v>
      </c>
      <c r="N38" s="38">
        <v>2</v>
      </c>
      <c r="O38" s="232">
        <f t="shared" si="13"/>
        <v>3</v>
      </c>
      <c r="P38" s="37">
        <v>10</v>
      </c>
      <c r="Q38" s="37">
        <v>2</v>
      </c>
      <c r="R38" s="37">
        <f t="shared" si="14"/>
        <v>0</v>
      </c>
    </row>
    <row r="39" spans="1:18" x14ac:dyDescent="0.2">
      <c r="A39" s="42" t="s">
        <v>403</v>
      </c>
      <c r="B39" s="50">
        <v>8</v>
      </c>
      <c r="C39" s="50">
        <v>4</v>
      </c>
      <c r="D39" s="469">
        <v>4</v>
      </c>
      <c r="E39" s="37">
        <v>2</v>
      </c>
      <c r="F39" s="37">
        <f t="shared" si="4"/>
        <v>3</v>
      </c>
      <c r="G39" s="38">
        <v>6</v>
      </c>
      <c r="H39" s="38">
        <v>2</v>
      </c>
      <c r="I39" s="232">
        <f t="shared" si="11"/>
        <v>2</v>
      </c>
      <c r="J39" s="37">
        <v>6</v>
      </c>
      <c r="K39" s="37">
        <v>2</v>
      </c>
      <c r="L39" s="37">
        <f t="shared" si="12"/>
        <v>1</v>
      </c>
      <c r="M39" s="38">
        <v>5</v>
      </c>
      <c r="N39" s="38">
        <v>1</v>
      </c>
      <c r="O39" s="232">
        <f t="shared" si="13"/>
        <v>3</v>
      </c>
      <c r="P39" s="37">
        <v>7</v>
      </c>
      <c r="Q39" s="37">
        <v>2</v>
      </c>
      <c r="R39" s="37">
        <f t="shared" si="14"/>
        <v>1</v>
      </c>
    </row>
    <row r="40" spans="1:18" x14ac:dyDescent="0.2">
      <c r="A40" s="42" t="s">
        <v>404</v>
      </c>
      <c r="B40" s="50">
        <v>6</v>
      </c>
      <c r="C40" s="50">
        <v>4</v>
      </c>
      <c r="D40" s="469">
        <v>5</v>
      </c>
      <c r="E40" s="37">
        <v>1</v>
      </c>
      <c r="F40" s="37">
        <f t="shared" si="4"/>
        <v>2</v>
      </c>
      <c r="G40" s="38">
        <v>5</v>
      </c>
      <c r="H40" s="38">
        <v>2</v>
      </c>
      <c r="I40" s="232">
        <f t="shared" si="11"/>
        <v>3</v>
      </c>
      <c r="J40" s="37">
        <v>6</v>
      </c>
      <c r="K40" s="37">
        <v>2</v>
      </c>
      <c r="L40" s="37">
        <f t="shared" si="12"/>
        <v>2</v>
      </c>
      <c r="M40" s="38">
        <v>6</v>
      </c>
      <c r="N40" s="38">
        <v>1</v>
      </c>
      <c r="O40" s="232">
        <f t="shared" si="13"/>
        <v>2</v>
      </c>
      <c r="P40" s="37">
        <v>7</v>
      </c>
      <c r="Q40" s="37">
        <v>2</v>
      </c>
      <c r="R40" s="37">
        <f t="shared" si="14"/>
        <v>1</v>
      </c>
    </row>
    <row r="41" spans="1:18" x14ac:dyDescent="0.2">
      <c r="A41" s="42" t="s">
        <v>405</v>
      </c>
      <c r="B41" s="50">
        <v>16</v>
      </c>
      <c r="C41" s="50">
        <v>3</v>
      </c>
      <c r="D41" s="469">
        <v>3</v>
      </c>
      <c r="E41" s="37">
        <v>1</v>
      </c>
      <c r="F41" s="37">
        <f t="shared" si="4"/>
        <v>2</v>
      </c>
      <c r="G41" s="38">
        <v>4</v>
      </c>
      <c r="H41" s="38">
        <v>2</v>
      </c>
      <c r="I41" s="232">
        <f t="shared" si="11"/>
        <v>2</v>
      </c>
      <c r="J41" s="37">
        <v>8</v>
      </c>
      <c r="K41" s="37">
        <v>2</v>
      </c>
      <c r="L41" s="37">
        <f t="shared" si="12"/>
        <v>0</v>
      </c>
      <c r="M41" s="38">
        <v>5</v>
      </c>
      <c r="N41" s="38">
        <v>2</v>
      </c>
      <c r="O41" s="232">
        <f t="shared" si="13"/>
        <v>1</v>
      </c>
      <c r="P41" s="37">
        <v>4</v>
      </c>
      <c r="Q41" s="37">
        <v>2</v>
      </c>
      <c r="R41" s="37">
        <f t="shared" si="14"/>
        <v>3</v>
      </c>
    </row>
    <row r="42" spans="1:18" x14ac:dyDescent="0.2">
      <c r="A42" s="42" t="s">
        <v>406</v>
      </c>
      <c r="B42" s="50">
        <v>14</v>
      </c>
      <c r="C42" s="50">
        <v>4</v>
      </c>
      <c r="D42" s="469">
        <v>4</v>
      </c>
      <c r="E42" s="37">
        <v>1</v>
      </c>
      <c r="F42" s="37">
        <f t="shared" si="4"/>
        <v>2</v>
      </c>
      <c r="G42" s="38">
        <v>6</v>
      </c>
      <c r="H42" s="38">
        <v>2</v>
      </c>
      <c r="I42" s="232">
        <f t="shared" si="11"/>
        <v>1</v>
      </c>
      <c r="J42" s="37">
        <v>5</v>
      </c>
      <c r="K42" s="37">
        <v>2</v>
      </c>
      <c r="L42" s="37">
        <f t="shared" si="12"/>
        <v>2</v>
      </c>
      <c r="M42" s="38">
        <v>5</v>
      </c>
      <c r="N42" s="38">
        <v>2</v>
      </c>
      <c r="O42" s="232">
        <f t="shared" si="13"/>
        <v>2</v>
      </c>
      <c r="P42" s="37">
        <v>4</v>
      </c>
      <c r="Q42" s="37">
        <v>2</v>
      </c>
      <c r="R42" s="37">
        <f t="shared" si="14"/>
        <v>4</v>
      </c>
    </row>
    <row r="43" spans="1:18" ht="13.5" thickBot="1" x14ac:dyDescent="0.25">
      <c r="A43" s="45" t="s">
        <v>407</v>
      </c>
      <c r="B43" s="51">
        <v>10</v>
      </c>
      <c r="C43" s="51">
        <v>5</v>
      </c>
      <c r="D43" s="469">
        <v>8</v>
      </c>
      <c r="E43" s="46">
        <v>1</v>
      </c>
      <c r="F43" s="37">
        <f t="shared" si="4"/>
        <v>0</v>
      </c>
      <c r="G43" s="38">
        <v>8</v>
      </c>
      <c r="H43" s="47">
        <v>2</v>
      </c>
      <c r="I43" s="232">
        <f t="shared" si="11"/>
        <v>1</v>
      </c>
      <c r="J43" s="37">
        <v>6</v>
      </c>
      <c r="K43" s="46">
        <v>1</v>
      </c>
      <c r="L43" s="37">
        <f t="shared" si="12"/>
        <v>2</v>
      </c>
      <c r="M43" s="38">
        <v>8</v>
      </c>
      <c r="N43" s="47">
        <v>2</v>
      </c>
      <c r="O43" s="232">
        <f t="shared" si="13"/>
        <v>1</v>
      </c>
      <c r="P43" s="37">
        <v>6</v>
      </c>
      <c r="Q43" s="46">
        <v>1</v>
      </c>
      <c r="R43" s="37">
        <f t="shared" si="14"/>
        <v>3</v>
      </c>
    </row>
    <row r="44" spans="1:18" ht="13.5" thickBot="1" x14ac:dyDescent="0.25">
      <c r="A44" s="66" t="s">
        <v>413</v>
      </c>
      <c r="B44" s="63"/>
      <c r="C44" s="63">
        <f t="shared" ref="C44:R44" si="15">SUM(C35:C43)</f>
        <v>37</v>
      </c>
      <c r="D44" s="63">
        <f t="shared" si="15"/>
        <v>45</v>
      </c>
      <c r="E44" s="63">
        <f t="shared" si="15"/>
        <v>12</v>
      </c>
      <c r="F44" s="63">
        <f t="shared" si="15"/>
        <v>15</v>
      </c>
      <c r="G44" s="64">
        <f t="shared" si="15"/>
        <v>58</v>
      </c>
      <c r="H44" s="64">
        <f t="shared" si="15"/>
        <v>18</v>
      </c>
      <c r="I44" s="234">
        <f t="shared" si="15"/>
        <v>13</v>
      </c>
      <c r="J44" s="63">
        <f t="shared" si="15"/>
        <v>52</v>
      </c>
      <c r="K44" s="63">
        <f t="shared" si="15"/>
        <v>15</v>
      </c>
      <c r="L44" s="63">
        <f t="shared" si="15"/>
        <v>17</v>
      </c>
      <c r="M44" s="64">
        <f t="shared" si="15"/>
        <v>52</v>
      </c>
      <c r="N44" s="64">
        <f t="shared" si="15"/>
        <v>15</v>
      </c>
      <c r="O44" s="64">
        <f t="shared" si="15"/>
        <v>18</v>
      </c>
      <c r="P44" s="63">
        <f t="shared" si="15"/>
        <v>57</v>
      </c>
      <c r="Q44" s="63">
        <f t="shared" si="15"/>
        <v>17</v>
      </c>
      <c r="R44" s="63">
        <f t="shared" si="15"/>
        <v>18</v>
      </c>
    </row>
    <row r="45" spans="1:18" ht="13.5" thickBot="1" x14ac:dyDescent="0.25">
      <c r="A45" s="70" t="s">
        <v>414</v>
      </c>
      <c r="B45" s="71"/>
      <c r="C45" s="71">
        <f t="shared" ref="C45:R45" si="16">C44+C34</f>
        <v>72</v>
      </c>
      <c r="D45" s="71">
        <f t="shared" si="16"/>
        <v>83</v>
      </c>
      <c r="E45" s="71">
        <f t="shared" si="16"/>
        <v>29</v>
      </c>
      <c r="F45" s="71">
        <f t="shared" si="16"/>
        <v>36</v>
      </c>
      <c r="G45" s="72">
        <f t="shared" si="16"/>
        <v>115</v>
      </c>
      <c r="H45" s="72">
        <f t="shared" si="16"/>
        <v>34</v>
      </c>
      <c r="I45" s="235">
        <f t="shared" si="16"/>
        <v>29</v>
      </c>
      <c r="J45" s="71">
        <f t="shared" si="16"/>
        <v>94</v>
      </c>
      <c r="K45" s="71">
        <f t="shared" si="16"/>
        <v>31</v>
      </c>
      <c r="L45" s="71">
        <f t="shared" si="16"/>
        <v>40</v>
      </c>
      <c r="M45" s="72">
        <f t="shared" si="16"/>
        <v>107</v>
      </c>
      <c r="N45" s="72">
        <f t="shared" si="16"/>
        <v>33</v>
      </c>
      <c r="O45" s="72">
        <f t="shared" si="16"/>
        <v>31</v>
      </c>
      <c r="P45" s="71">
        <f t="shared" si="16"/>
        <v>110</v>
      </c>
      <c r="Q45" s="71">
        <f t="shared" si="16"/>
        <v>33</v>
      </c>
      <c r="R45" s="71">
        <f t="shared" si="16"/>
        <v>37</v>
      </c>
    </row>
    <row r="47" spans="1:18" x14ac:dyDescent="0.2">
      <c r="A47" s="30"/>
      <c r="B47" s="30"/>
      <c r="C47" s="30"/>
      <c r="D47" s="30"/>
      <c r="E47" s="30"/>
      <c r="F47" s="30"/>
      <c r="G47" s="30"/>
      <c r="H47" s="30"/>
      <c r="I47" s="30"/>
      <c r="J47" s="30"/>
      <c r="K47" s="30"/>
      <c r="L47" s="30"/>
    </row>
    <row r="48" spans="1:18" x14ac:dyDescent="0.2">
      <c r="A48" s="92"/>
      <c r="B48" s="30" t="s">
        <v>450</v>
      </c>
      <c r="C48" s="30"/>
      <c r="D48" s="30"/>
      <c r="E48" s="30"/>
      <c r="F48" s="30"/>
      <c r="G48" s="30"/>
      <c r="H48" s="30"/>
      <c r="I48" s="30"/>
      <c r="J48" s="30"/>
      <c r="K48" s="30"/>
      <c r="L48" s="30"/>
    </row>
    <row r="49" spans="1:12" x14ac:dyDescent="0.2">
      <c r="A49" s="97"/>
      <c r="B49" s="30" t="s">
        <v>603</v>
      </c>
      <c r="C49" s="30"/>
      <c r="D49" s="30"/>
      <c r="E49" s="30"/>
      <c r="F49" s="30"/>
      <c r="G49" s="30"/>
      <c r="H49" s="30"/>
      <c r="I49" s="30"/>
      <c r="J49" s="30"/>
      <c r="K49" s="30"/>
      <c r="L49" s="30"/>
    </row>
  </sheetData>
  <mergeCells count="37">
    <mergeCell ref="D23:F23"/>
    <mergeCell ref="G23:I23"/>
    <mergeCell ref="J23:L23"/>
    <mergeCell ref="M23:O23"/>
    <mergeCell ref="P23:R23"/>
    <mergeCell ref="D22:F22"/>
    <mergeCell ref="G22:I22"/>
    <mergeCell ref="J22:L22"/>
    <mergeCell ref="M22:O22"/>
    <mergeCell ref="P22:R22"/>
    <mergeCell ref="D2:R2"/>
    <mergeCell ref="D3:F3"/>
    <mergeCell ref="G3:I3"/>
    <mergeCell ref="J3:L3"/>
    <mergeCell ref="M3:O3"/>
    <mergeCell ref="P3:R3"/>
    <mergeCell ref="D10:F10"/>
    <mergeCell ref="G10:I10"/>
    <mergeCell ref="J10:L10"/>
    <mergeCell ref="M10:O10"/>
    <mergeCell ref="P10:R10"/>
    <mergeCell ref="D9:F9"/>
    <mergeCell ref="G9:I9"/>
    <mergeCell ref="J9:L9"/>
    <mergeCell ref="M9:O9"/>
    <mergeCell ref="P9:R9"/>
    <mergeCell ref="D12:R12"/>
    <mergeCell ref="D13:F13"/>
    <mergeCell ref="G13:I13"/>
    <mergeCell ref="J13:L13"/>
    <mergeCell ref="M13:O13"/>
    <mergeCell ref="P13:R13"/>
    <mergeCell ref="D18:F18"/>
    <mergeCell ref="G18:I18"/>
    <mergeCell ref="J18:L18"/>
    <mergeCell ref="M18:O18"/>
    <mergeCell ref="P18:R18"/>
  </mergeCells>
  <conditionalFormatting sqref="G25:G33 G35:G43 J25:J33 J35:J43 M25:M33 M35:M43">
    <cfRule type="cellIs" dxfId="483" priority="7" stopIfTrue="1" operator="equal">
      <formula>$C25</formula>
    </cfRule>
    <cfRule type="cellIs" dxfId="482" priority="8" stopIfTrue="1" operator="equal">
      <formula>$C25-1</formula>
    </cfRule>
  </conditionalFormatting>
  <conditionalFormatting sqref="P25:P33 P35:P43">
    <cfRule type="cellIs" dxfId="481" priority="5" stopIfTrue="1" operator="equal">
      <formula>$C25</formula>
    </cfRule>
    <cfRule type="cellIs" dxfId="480" priority="6" stopIfTrue="1" operator="equal">
      <formula>$C25-1</formula>
    </cfRule>
  </conditionalFormatting>
  <conditionalFormatting sqref="D25:D33">
    <cfRule type="cellIs" dxfId="479" priority="3" stopIfTrue="1" operator="equal">
      <formula>$C25</formula>
    </cfRule>
    <cfRule type="cellIs" dxfId="478" priority="4" stopIfTrue="1" operator="equal">
      <formula>$C25-1</formula>
    </cfRule>
  </conditionalFormatting>
  <conditionalFormatting sqref="D35:D43">
    <cfRule type="cellIs" dxfId="477" priority="1" stopIfTrue="1" operator="equal">
      <formula>$C35</formula>
    </cfRule>
    <cfRule type="cellIs" dxfId="476" priority="2" stopIfTrue="1" operator="equal">
      <formula>$C35-1</formula>
    </cfRule>
  </conditionalFormatting>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H58"/>
  <sheetViews>
    <sheetView workbookViewId="0">
      <selection activeCell="G37" sqref="G37"/>
    </sheetView>
  </sheetViews>
  <sheetFormatPr defaultColWidth="8.85546875" defaultRowHeight="12.75" x14ac:dyDescent="0.2"/>
  <cols>
    <col min="2" max="2" width="26.85546875" customWidth="1"/>
    <col min="3" max="3" width="31.5703125" customWidth="1"/>
    <col min="4" max="4" width="15.5703125" customWidth="1"/>
    <col min="5" max="5" width="27.42578125" customWidth="1"/>
    <col min="7" max="7" width="21" customWidth="1"/>
    <col min="8" max="8" width="10.140625" customWidth="1"/>
    <col min="9" max="9" width="10.5703125" customWidth="1"/>
    <col min="10" max="10" width="16.42578125" customWidth="1"/>
  </cols>
  <sheetData>
    <row r="1" spans="1:8" x14ac:dyDescent="0.2">
      <c r="A1" s="19" t="s">
        <v>723</v>
      </c>
      <c r="B1" s="20"/>
      <c r="C1" s="20"/>
      <c r="D1" s="20"/>
      <c r="E1" s="20"/>
    </row>
    <row r="2" spans="1:8" x14ac:dyDescent="0.2">
      <c r="C2" s="21" t="s">
        <v>720</v>
      </c>
      <c r="D2" s="21" t="s">
        <v>511</v>
      </c>
      <c r="E2" s="21" t="s">
        <v>721</v>
      </c>
    </row>
    <row r="3" spans="1:8" x14ac:dyDescent="0.2">
      <c r="A3" s="102" t="s">
        <v>665</v>
      </c>
      <c r="B3" s="102" t="s">
        <v>667</v>
      </c>
      <c r="C3" s="189">
        <v>6.1</v>
      </c>
      <c r="D3" s="187" t="s">
        <v>666</v>
      </c>
      <c r="E3" s="102" t="s">
        <v>647</v>
      </c>
    </row>
    <row r="4" spans="1:8" x14ac:dyDescent="0.2">
      <c r="A4" t="s">
        <v>615</v>
      </c>
      <c r="B4" t="s">
        <v>469</v>
      </c>
      <c r="C4" s="101">
        <v>6.5</v>
      </c>
      <c r="D4" s="21" t="s">
        <v>648</v>
      </c>
      <c r="E4" t="s">
        <v>647</v>
      </c>
    </row>
    <row r="5" spans="1:8" x14ac:dyDescent="0.2">
      <c r="A5" t="s">
        <v>474</v>
      </c>
      <c r="B5" t="s">
        <v>475</v>
      </c>
      <c r="C5" s="101">
        <v>15.8</v>
      </c>
      <c r="D5" s="21" t="s">
        <v>722</v>
      </c>
      <c r="E5" t="s">
        <v>601</v>
      </c>
    </row>
    <row r="6" spans="1:8" x14ac:dyDescent="0.2">
      <c r="A6" t="s">
        <v>470</v>
      </c>
      <c r="B6" t="s">
        <v>340</v>
      </c>
      <c r="C6" s="101">
        <v>20.100000000000001</v>
      </c>
      <c r="D6" s="21" t="s">
        <v>513</v>
      </c>
      <c r="E6" t="s">
        <v>487</v>
      </c>
    </row>
    <row r="7" spans="1:8" x14ac:dyDescent="0.2">
      <c r="A7" t="s">
        <v>473</v>
      </c>
      <c r="B7" t="s">
        <v>352</v>
      </c>
      <c r="C7" s="101">
        <v>22.4</v>
      </c>
      <c r="D7" s="21" t="s">
        <v>594</v>
      </c>
      <c r="E7" t="s">
        <v>567</v>
      </c>
    </row>
    <row r="8" spans="1:8" x14ac:dyDescent="0.2">
      <c r="A8" t="s">
        <v>471</v>
      </c>
      <c r="B8" t="s">
        <v>472</v>
      </c>
      <c r="C8" s="101">
        <v>25.6</v>
      </c>
      <c r="D8" s="21" t="s">
        <v>593</v>
      </c>
      <c r="E8" t="s">
        <v>567</v>
      </c>
    </row>
    <row r="9" spans="1:8" x14ac:dyDescent="0.2">
      <c r="C9" s="101"/>
    </row>
    <row r="10" spans="1:8" x14ac:dyDescent="0.2">
      <c r="A10" s="19" t="s">
        <v>724</v>
      </c>
      <c r="B10" s="20"/>
      <c r="C10" s="20"/>
      <c r="D10" s="20"/>
      <c r="E10" s="20"/>
    </row>
    <row r="12" spans="1:8" x14ac:dyDescent="0.2">
      <c r="A12" s="3" t="s">
        <v>478</v>
      </c>
      <c r="B12" s="1"/>
      <c r="C12" s="1"/>
      <c r="D12" s="1"/>
      <c r="E12" s="1"/>
    </row>
    <row r="13" spans="1:8" x14ac:dyDescent="0.2">
      <c r="C13" t="s">
        <v>479</v>
      </c>
      <c r="D13" t="s">
        <v>481</v>
      </c>
      <c r="E13" t="s">
        <v>483</v>
      </c>
    </row>
    <row r="14" spans="1:8" x14ac:dyDescent="0.2">
      <c r="A14" s="187">
        <v>1</v>
      </c>
      <c r="B14" s="102" t="s">
        <v>342</v>
      </c>
      <c r="C14" s="102" t="s">
        <v>728</v>
      </c>
      <c r="D14" s="102" t="s">
        <v>352</v>
      </c>
      <c r="E14" s="102" t="s">
        <v>730</v>
      </c>
    </row>
    <row r="15" spans="1:8" x14ac:dyDescent="0.2">
      <c r="A15" s="187">
        <v>2</v>
      </c>
      <c r="B15" s="102" t="s">
        <v>759</v>
      </c>
      <c r="C15" s="102" t="s">
        <v>729</v>
      </c>
      <c r="D15" s="102" t="s">
        <v>472</v>
      </c>
      <c r="E15" s="102" t="s">
        <v>731</v>
      </c>
      <c r="F15" s="151"/>
      <c r="G15" s="2"/>
      <c r="H15" s="103"/>
    </row>
    <row r="16" spans="1:8" x14ac:dyDescent="0.2">
      <c r="A16" s="187">
        <v>3</v>
      </c>
      <c r="B16" s="102" t="s">
        <v>760</v>
      </c>
      <c r="C16" s="102" t="s">
        <v>725</v>
      </c>
      <c r="D16" s="102" t="s">
        <v>469</v>
      </c>
      <c r="E16" s="102" t="s">
        <v>647</v>
      </c>
    </row>
    <row r="17" spans="1:5" x14ac:dyDescent="0.2">
      <c r="A17" s="187">
        <v>4</v>
      </c>
      <c r="B17" s="102" t="s">
        <v>761</v>
      </c>
      <c r="C17" s="102" t="s">
        <v>858</v>
      </c>
      <c r="D17" s="102" t="s">
        <v>340</v>
      </c>
      <c r="E17" s="102" t="s">
        <v>768</v>
      </c>
    </row>
    <row r="18" spans="1:5" x14ac:dyDescent="0.2">
      <c r="A18" s="187">
        <v>5</v>
      </c>
      <c r="B18" s="102" t="s">
        <v>762</v>
      </c>
      <c r="C18" s="102" t="s">
        <v>726</v>
      </c>
      <c r="D18" s="102" t="s">
        <v>667</v>
      </c>
      <c r="E18" s="102" t="s">
        <v>767</v>
      </c>
    </row>
    <row r="19" spans="1:5" x14ac:dyDescent="0.2">
      <c r="A19" s="187">
        <v>6</v>
      </c>
      <c r="B19" s="102" t="s">
        <v>758</v>
      </c>
      <c r="C19" s="102" t="s">
        <v>727</v>
      </c>
      <c r="D19" s="102" t="s">
        <v>475</v>
      </c>
      <c r="E19" s="102" t="s">
        <v>769</v>
      </c>
    </row>
    <row r="20" spans="1:5" x14ac:dyDescent="0.2">
      <c r="D20" s="102"/>
      <c r="E20" s="102"/>
    </row>
    <row r="21" spans="1:5" x14ac:dyDescent="0.2">
      <c r="A21" s="3" t="s">
        <v>482</v>
      </c>
      <c r="B21" s="1"/>
      <c r="C21" s="1"/>
      <c r="D21" s="1"/>
      <c r="E21" s="1"/>
    </row>
    <row r="23" spans="1:5" x14ac:dyDescent="0.2">
      <c r="A23" s="21"/>
      <c r="B23" s="152"/>
      <c r="C23" s="153"/>
      <c r="D23" s="152"/>
      <c r="E23" s="152"/>
    </row>
    <row r="26" spans="1:5" x14ac:dyDescent="0.2">
      <c r="A26" s="19" t="s">
        <v>356</v>
      </c>
      <c r="B26" s="20"/>
      <c r="C26" s="20"/>
      <c r="D26" s="20"/>
      <c r="E26" s="20"/>
    </row>
    <row r="28" spans="1:5" x14ac:dyDescent="0.2">
      <c r="A28" s="4">
        <v>1</v>
      </c>
      <c r="B28" s="1" t="s">
        <v>357</v>
      </c>
      <c r="C28" s="1"/>
      <c r="D28" s="1"/>
      <c r="E28" s="1"/>
    </row>
    <row r="29" spans="1:5" x14ac:dyDescent="0.2">
      <c r="A29" s="21">
        <v>2</v>
      </c>
      <c r="B29" t="s">
        <v>358</v>
      </c>
    </row>
    <row r="30" spans="1:5" x14ac:dyDescent="0.2">
      <c r="A30" s="4">
        <v>3</v>
      </c>
      <c r="B30" s="1" t="s">
        <v>359</v>
      </c>
      <c r="C30" s="1"/>
      <c r="D30" s="1"/>
      <c r="E30" s="1"/>
    </row>
    <row r="31" spans="1:5" x14ac:dyDescent="0.2">
      <c r="A31" s="21">
        <v>4</v>
      </c>
      <c r="B31" t="s">
        <v>360</v>
      </c>
    </row>
    <row r="32" spans="1:5" x14ac:dyDescent="0.2">
      <c r="A32" s="4">
        <v>5</v>
      </c>
      <c r="B32" s="1" t="s">
        <v>386</v>
      </c>
      <c r="C32" s="1"/>
      <c r="D32" s="1"/>
      <c r="E32" s="1"/>
    </row>
    <row r="33" spans="1:7" x14ac:dyDescent="0.2">
      <c r="A33" s="21">
        <v>6</v>
      </c>
      <c r="B33" t="s">
        <v>510</v>
      </c>
      <c r="G33" t="s">
        <v>801</v>
      </c>
    </row>
    <row r="34" spans="1:7" x14ac:dyDescent="0.2">
      <c r="A34" s="4">
        <v>7</v>
      </c>
      <c r="B34" s="1" t="s">
        <v>547</v>
      </c>
      <c r="C34" s="1"/>
      <c r="D34" s="1"/>
      <c r="E34" s="1"/>
    </row>
    <row r="35" spans="1:7" x14ac:dyDescent="0.2">
      <c r="A35" s="21">
        <v>8</v>
      </c>
      <c r="B35" t="s">
        <v>859</v>
      </c>
    </row>
    <row r="36" spans="1:7" x14ac:dyDescent="0.2">
      <c r="A36" s="4">
        <v>9</v>
      </c>
      <c r="B36" s="1" t="s">
        <v>800</v>
      </c>
      <c r="C36" s="1"/>
      <c r="D36" s="1"/>
      <c r="E36" s="1"/>
    </row>
    <row r="37" spans="1:7" x14ac:dyDescent="0.2">
      <c r="A37" s="21">
        <v>10</v>
      </c>
      <c r="B37" s="102" t="s">
        <v>900</v>
      </c>
      <c r="C37" s="103"/>
    </row>
    <row r="38" spans="1:7" x14ac:dyDescent="0.2">
      <c r="A38" s="21"/>
      <c r="C38" s="103"/>
    </row>
    <row r="39" spans="1:7" x14ac:dyDescent="0.2">
      <c r="A39" s="21"/>
      <c r="C39" s="103"/>
    </row>
    <row r="40" spans="1:7" x14ac:dyDescent="0.2">
      <c r="A40" s="21"/>
      <c r="C40" s="103"/>
    </row>
    <row r="41" spans="1:7" x14ac:dyDescent="0.2">
      <c r="A41" s="21"/>
      <c r="C41" s="103"/>
    </row>
    <row r="42" spans="1:7" x14ac:dyDescent="0.2">
      <c r="A42" s="21"/>
      <c r="C42" s="103"/>
    </row>
    <row r="43" spans="1:7" x14ac:dyDescent="0.2">
      <c r="A43" s="21"/>
      <c r="C43" s="103"/>
    </row>
    <row r="44" spans="1:7" x14ac:dyDescent="0.2">
      <c r="A44" s="21"/>
      <c r="C44" s="103"/>
    </row>
    <row r="45" spans="1:7" x14ac:dyDescent="0.2">
      <c r="A45" s="21"/>
      <c r="C45" s="103"/>
    </row>
    <row r="46" spans="1:7" x14ac:dyDescent="0.2">
      <c r="A46" s="21"/>
      <c r="C46" s="103"/>
    </row>
    <row r="47" spans="1:7" x14ac:dyDescent="0.2">
      <c r="A47" s="21"/>
      <c r="C47" s="103"/>
    </row>
    <row r="48" spans="1:7" x14ac:dyDescent="0.2">
      <c r="A48" s="21"/>
      <c r="C48" s="103"/>
    </row>
    <row r="49" spans="1:4" x14ac:dyDescent="0.2">
      <c r="A49" s="21"/>
      <c r="B49" t="s">
        <v>736</v>
      </c>
      <c r="C49" s="103"/>
    </row>
    <row r="50" spans="1:4" x14ac:dyDescent="0.2">
      <c r="A50" s="21"/>
      <c r="B50" s="161" t="s">
        <v>737</v>
      </c>
      <c r="C50" s="103" t="s">
        <v>743</v>
      </c>
      <c r="D50" t="s">
        <v>745</v>
      </c>
    </row>
    <row r="51" spans="1:4" x14ac:dyDescent="0.2">
      <c r="A51" s="21"/>
      <c r="B51" s="161" t="s">
        <v>738</v>
      </c>
      <c r="C51" s="103" t="s">
        <v>663</v>
      </c>
      <c r="D51" t="s">
        <v>440</v>
      </c>
    </row>
    <row r="52" spans="1:4" x14ac:dyDescent="0.2">
      <c r="A52" s="21"/>
      <c r="B52" s="161" t="s">
        <v>739</v>
      </c>
      <c r="C52" s="103" t="s">
        <v>741</v>
      </c>
      <c r="D52" t="s">
        <v>616</v>
      </c>
    </row>
    <row r="53" spans="1:4" x14ac:dyDescent="0.2">
      <c r="A53" s="21"/>
      <c r="B53" s="161" t="s">
        <v>740</v>
      </c>
      <c r="C53" s="103" t="s">
        <v>663</v>
      </c>
      <c r="D53" t="s">
        <v>698</v>
      </c>
    </row>
    <row r="54" spans="1:4" x14ac:dyDescent="0.2">
      <c r="B54" s="21">
        <v>2004</v>
      </c>
      <c r="C54" t="s">
        <v>742</v>
      </c>
      <c r="D54" t="s">
        <v>424</v>
      </c>
    </row>
    <row r="55" spans="1:4" x14ac:dyDescent="0.2">
      <c r="B55" s="21">
        <v>2005</v>
      </c>
      <c r="C55" t="s">
        <v>741</v>
      </c>
      <c r="D55" t="s">
        <v>616</v>
      </c>
    </row>
    <row r="56" spans="1:4" x14ac:dyDescent="0.2">
      <c r="B56" s="21">
        <v>2006</v>
      </c>
      <c r="C56" t="s">
        <v>741</v>
      </c>
      <c r="D56" t="s">
        <v>747</v>
      </c>
    </row>
    <row r="57" spans="1:4" x14ac:dyDescent="0.2">
      <c r="B57" s="21">
        <v>2007</v>
      </c>
      <c r="C57" s="103" t="s">
        <v>743</v>
      </c>
      <c r="D57" t="s">
        <v>746</v>
      </c>
    </row>
    <row r="58" spans="1:4" x14ac:dyDescent="0.2">
      <c r="B58" s="21">
        <v>2008</v>
      </c>
      <c r="C58" t="s">
        <v>663</v>
      </c>
      <c r="D58" t="s">
        <v>857</v>
      </c>
    </row>
  </sheetData>
  <phoneticPr fontId="21" type="noConversion"/>
  <pageMargins left="0.75" right="0.75" top="1" bottom="1" header="0" footer="0"/>
  <pageSetup paperSize="9" scale="62" orientation="portrait" r:id="rId1"/>
  <headerFooter alignWithMargins="0"/>
  <extLst>
    <ext xmlns:mx="http://schemas.microsoft.com/office/mac/excel/2008/main" uri="http://schemas.microsoft.com/office/mac/excel/2008/main">
      <mx:PLV Mode="0" OnePage="0" WScale="0"/>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V38"/>
  <sheetViews>
    <sheetView topLeftCell="A10" workbookViewId="0">
      <selection activeCell="I44" sqref="I44"/>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7.5703125" style="30" customWidth="1"/>
    <col min="20" max="20" width="4" style="30" customWidth="1"/>
    <col min="21" max="21" width="5.42578125" style="30" customWidth="1"/>
    <col min="22" max="22" width="11" customWidth="1"/>
  </cols>
  <sheetData>
    <row r="1" spans="1:22" ht="13.5" thickBot="1" x14ac:dyDescent="0.25">
      <c r="A1" s="31"/>
      <c r="B1" s="32"/>
      <c r="C1" s="32"/>
      <c r="D1" s="32" t="s">
        <v>851</v>
      </c>
      <c r="E1" s="32"/>
      <c r="F1" s="32"/>
      <c r="G1" s="32"/>
      <c r="H1" s="32"/>
      <c r="I1" s="32"/>
      <c r="J1" s="32"/>
      <c r="K1" s="32"/>
      <c r="L1" s="32"/>
      <c r="M1" s="32"/>
      <c r="N1" s="32"/>
      <c r="O1" s="32"/>
      <c r="P1" s="32"/>
      <c r="Q1" s="32"/>
      <c r="R1" s="32"/>
      <c r="S1" s="32"/>
      <c r="T1" s="32"/>
      <c r="U1" s="32"/>
      <c r="V1" s="68" t="s">
        <v>416</v>
      </c>
    </row>
    <row r="2" spans="1:22" x14ac:dyDescent="0.2">
      <c r="A2" s="40"/>
      <c r="B2" s="41"/>
      <c r="C2" s="41"/>
      <c r="D2" s="474" t="s">
        <v>475</v>
      </c>
      <c r="E2" s="475"/>
      <c r="F2" s="476"/>
      <c r="G2" s="477" t="s">
        <v>469</v>
      </c>
      <c r="H2" s="478"/>
      <c r="I2" s="479"/>
      <c r="J2" s="474" t="s">
        <v>352</v>
      </c>
      <c r="K2" s="475"/>
      <c r="L2" s="476"/>
      <c r="M2" s="477" t="s">
        <v>340</v>
      </c>
      <c r="N2" s="478"/>
      <c r="O2" s="479"/>
      <c r="P2" s="474" t="s">
        <v>472</v>
      </c>
      <c r="Q2" s="475"/>
      <c r="R2" s="476"/>
      <c r="S2" s="477" t="s">
        <v>667</v>
      </c>
      <c r="T2" s="478"/>
      <c r="U2" s="479"/>
      <c r="V2" s="21"/>
    </row>
    <row r="3" spans="1:22" x14ac:dyDescent="0.2">
      <c r="A3" s="57"/>
      <c r="B3" s="69"/>
      <c r="C3" s="69" t="s">
        <v>538</v>
      </c>
      <c r="D3" s="480">
        <v>19</v>
      </c>
      <c r="E3" s="481"/>
      <c r="F3" s="482"/>
      <c r="G3" s="483">
        <v>7</v>
      </c>
      <c r="H3" s="484"/>
      <c r="I3" s="485"/>
      <c r="J3" s="480">
        <v>26</v>
      </c>
      <c r="K3" s="481"/>
      <c r="L3" s="482"/>
      <c r="M3" s="483">
        <v>24</v>
      </c>
      <c r="N3" s="484"/>
      <c r="O3" s="485"/>
      <c r="P3" s="480">
        <v>30</v>
      </c>
      <c r="Q3" s="481"/>
      <c r="R3" s="482"/>
      <c r="S3" s="483">
        <v>7</v>
      </c>
      <c r="T3" s="484"/>
      <c r="U3" s="485"/>
      <c r="V3" s="21"/>
    </row>
    <row r="4" spans="1:22"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36" t="s">
        <v>409</v>
      </c>
      <c r="T4" s="36" t="s">
        <v>410</v>
      </c>
      <c r="U4" s="36" t="s">
        <v>363</v>
      </c>
      <c r="V4" s="21"/>
    </row>
    <row r="5" spans="1:22" x14ac:dyDescent="0.2">
      <c r="A5" s="42" t="s">
        <v>390</v>
      </c>
      <c r="B5" s="50">
        <v>4</v>
      </c>
      <c r="C5" s="50">
        <v>4</v>
      </c>
      <c r="D5" s="37"/>
      <c r="E5" s="37"/>
      <c r="F5" s="37"/>
      <c r="G5" s="38">
        <v>5</v>
      </c>
      <c r="H5" s="38">
        <v>1</v>
      </c>
      <c r="I5" s="78">
        <f t="shared" ref="I5:I13" si="0">IF(($C5+INT(G$3/18)+IF(((G$3-INT(G$3/18)*18)-$B5)&gt;=0,1,0)-G5+2)&lt;0, 0, $C5+INT(G$3/18)+IF(((G$3-INT(G$3/18)*18)-$B5)&gt;=0,1,0)-G5+2)</f>
        <v>2</v>
      </c>
      <c r="J5" s="37">
        <v>7</v>
      </c>
      <c r="K5" s="37">
        <v>2</v>
      </c>
      <c r="L5" s="37">
        <f t="shared" ref="L5:L13" si="1">IF(($C5+INT(J$3/18)+IF(((J$3-INT(J$3/18)*18)-$B5)&gt;=0,1,0)-J5+2)&lt;0, 0, $C5+INT(J$3/18)+IF(((J$3-INT(J$3/18)*18)-$B5)&gt;=0,1,0)-J5+2)</f>
        <v>1</v>
      </c>
      <c r="M5" s="38">
        <v>6</v>
      </c>
      <c r="N5" s="38">
        <v>2</v>
      </c>
      <c r="O5" s="78">
        <f t="shared" ref="O5:O13" si="2">IF(($C5+INT(M$3/18)+IF(((M$3-INT(M$3/18)*18)-$B5)&gt;=0,1,0)-M5+2)&lt;0, 0, $C5+INT(M$3/18)+IF(((M$3-INT(M$3/18)*18)-$B5)&gt;=0,1,0)-M5+2)</f>
        <v>2</v>
      </c>
      <c r="P5" s="37">
        <v>9</v>
      </c>
      <c r="Q5" s="37">
        <v>2</v>
      </c>
      <c r="R5" s="37">
        <f t="shared" ref="R5:R13" si="3">IF(($C5+INT(P$3/18)+IF(((P$3-INT(P$3/18)*18)-$B5)&gt;=0,1,0)-P5+2)&lt;0, 0, $C5+INT(P$3/18)+IF(((P$3-INT(P$3/18)*18)-$B5)&gt;=0,1,0)-P5+2)</f>
        <v>0</v>
      </c>
      <c r="S5" s="38">
        <v>5</v>
      </c>
      <c r="T5" s="38">
        <v>2</v>
      </c>
      <c r="U5" s="78">
        <f t="shared" ref="U5:U13" si="4">IF(($C5+INT(S$3/18)+IF(((S$3-INT(S$3/18)*18)-$B5)&gt;=0,1,0)-S5+2)&lt;0, 0, $C5+INT(S$3/18)+IF(((S$3-INT(S$3/18)*18)-$B5)&gt;=0,1,0)-S5+2)</f>
        <v>2</v>
      </c>
      <c r="V5" s="21"/>
    </row>
    <row r="6" spans="1:22" x14ac:dyDescent="0.2">
      <c r="A6" s="42" t="s">
        <v>391</v>
      </c>
      <c r="B6" s="50">
        <v>8</v>
      </c>
      <c r="C6" s="50">
        <v>5</v>
      </c>
      <c r="D6" s="37"/>
      <c r="E6" s="37"/>
      <c r="F6" s="37"/>
      <c r="G6" s="38">
        <v>5</v>
      </c>
      <c r="H6" s="38">
        <v>1</v>
      </c>
      <c r="I6" s="78">
        <f t="shared" si="0"/>
        <v>2</v>
      </c>
      <c r="J6" s="37">
        <v>6</v>
      </c>
      <c r="K6" s="37">
        <v>2</v>
      </c>
      <c r="L6" s="37">
        <f t="shared" si="1"/>
        <v>3</v>
      </c>
      <c r="M6" s="38">
        <v>6</v>
      </c>
      <c r="N6" s="38">
        <v>2</v>
      </c>
      <c r="O6" s="78">
        <f t="shared" si="2"/>
        <v>2</v>
      </c>
      <c r="P6" s="37">
        <v>6</v>
      </c>
      <c r="Q6" s="37">
        <v>2</v>
      </c>
      <c r="R6" s="37">
        <f t="shared" si="3"/>
        <v>3</v>
      </c>
      <c r="S6" s="38">
        <v>6</v>
      </c>
      <c r="T6" s="38">
        <v>3</v>
      </c>
      <c r="U6" s="78">
        <f t="shared" si="4"/>
        <v>1</v>
      </c>
      <c r="V6" s="21"/>
    </row>
    <row r="7" spans="1:22" x14ac:dyDescent="0.2">
      <c r="A7" s="42" t="s">
        <v>392</v>
      </c>
      <c r="B7" s="50">
        <v>10</v>
      </c>
      <c r="C7" s="50">
        <v>4</v>
      </c>
      <c r="D7" s="37"/>
      <c r="E7" s="37"/>
      <c r="F7" s="37"/>
      <c r="G7" s="38">
        <v>4</v>
      </c>
      <c r="H7" s="38">
        <v>2</v>
      </c>
      <c r="I7" s="78">
        <f t="shared" si="0"/>
        <v>2</v>
      </c>
      <c r="J7" s="37">
        <v>6</v>
      </c>
      <c r="K7" s="37">
        <v>3</v>
      </c>
      <c r="L7" s="37">
        <f t="shared" si="1"/>
        <v>1</v>
      </c>
      <c r="M7" s="38">
        <v>5</v>
      </c>
      <c r="N7" s="38">
        <v>2</v>
      </c>
      <c r="O7" s="78">
        <f t="shared" si="2"/>
        <v>2</v>
      </c>
      <c r="P7" s="37">
        <v>5</v>
      </c>
      <c r="Q7" s="37">
        <v>2</v>
      </c>
      <c r="R7" s="37">
        <f t="shared" si="3"/>
        <v>3</v>
      </c>
      <c r="S7" s="38">
        <v>4</v>
      </c>
      <c r="T7" s="38">
        <v>2</v>
      </c>
      <c r="U7" s="78">
        <f t="shared" si="4"/>
        <v>2</v>
      </c>
    </row>
    <row r="8" spans="1:22" x14ac:dyDescent="0.2">
      <c r="A8" s="42" t="s">
        <v>393</v>
      </c>
      <c r="B8" s="50">
        <v>18</v>
      </c>
      <c r="C8" s="50">
        <v>3</v>
      </c>
      <c r="D8" s="37"/>
      <c r="E8" s="37"/>
      <c r="F8" s="37"/>
      <c r="G8" s="38">
        <v>3</v>
      </c>
      <c r="H8" s="38">
        <v>2</v>
      </c>
      <c r="I8" s="78">
        <f t="shared" si="0"/>
        <v>2</v>
      </c>
      <c r="J8" s="37">
        <v>6</v>
      </c>
      <c r="K8" s="37">
        <v>2</v>
      </c>
      <c r="L8" s="37">
        <f t="shared" si="1"/>
        <v>0</v>
      </c>
      <c r="M8" s="38">
        <v>4</v>
      </c>
      <c r="N8" s="38">
        <v>2</v>
      </c>
      <c r="O8" s="78">
        <f t="shared" si="2"/>
        <v>2</v>
      </c>
      <c r="P8" s="37">
        <v>4</v>
      </c>
      <c r="Q8" s="37">
        <v>2</v>
      </c>
      <c r="R8" s="37">
        <f t="shared" si="3"/>
        <v>2</v>
      </c>
      <c r="S8" s="38">
        <v>5</v>
      </c>
      <c r="T8" s="38">
        <v>2</v>
      </c>
      <c r="U8" s="78">
        <f t="shared" si="4"/>
        <v>0</v>
      </c>
      <c r="V8" s="21"/>
    </row>
    <row r="9" spans="1:22" x14ac:dyDescent="0.2">
      <c r="A9" s="42" t="s">
        <v>394</v>
      </c>
      <c r="B9" s="50">
        <v>12</v>
      </c>
      <c r="C9" s="50">
        <v>5</v>
      </c>
      <c r="D9" s="37"/>
      <c r="E9" s="37"/>
      <c r="F9" s="37"/>
      <c r="G9" s="38">
        <v>7</v>
      </c>
      <c r="H9" s="38">
        <v>1</v>
      </c>
      <c r="I9" s="78">
        <f t="shared" si="0"/>
        <v>0</v>
      </c>
      <c r="J9" s="37">
        <v>8</v>
      </c>
      <c r="K9" s="37">
        <v>2</v>
      </c>
      <c r="L9" s="37">
        <f t="shared" si="1"/>
        <v>0</v>
      </c>
      <c r="M9" s="38">
        <v>10</v>
      </c>
      <c r="N9" s="38">
        <v>2</v>
      </c>
      <c r="O9" s="78">
        <f t="shared" si="2"/>
        <v>0</v>
      </c>
      <c r="P9" s="37">
        <v>7</v>
      </c>
      <c r="Q9" s="37">
        <v>2</v>
      </c>
      <c r="R9" s="37">
        <f t="shared" si="3"/>
        <v>2</v>
      </c>
      <c r="S9" s="38">
        <v>7</v>
      </c>
      <c r="T9" s="38">
        <v>1</v>
      </c>
      <c r="U9" s="78">
        <f t="shared" si="4"/>
        <v>0</v>
      </c>
      <c r="V9" s="21"/>
    </row>
    <row r="10" spans="1:22" x14ac:dyDescent="0.2">
      <c r="A10" s="42" t="s">
        <v>395</v>
      </c>
      <c r="B10" s="50">
        <v>6</v>
      </c>
      <c r="C10" s="50">
        <v>4</v>
      </c>
      <c r="D10" s="37"/>
      <c r="E10" s="37"/>
      <c r="F10" s="37"/>
      <c r="G10" s="38">
        <v>4</v>
      </c>
      <c r="H10" s="38">
        <v>1</v>
      </c>
      <c r="I10" s="78">
        <f t="shared" si="0"/>
        <v>3</v>
      </c>
      <c r="J10" s="37">
        <v>5</v>
      </c>
      <c r="K10" s="37">
        <v>2</v>
      </c>
      <c r="L10" s="37">
        <f t="shared" si="1"/>
        <v>3</v>
      </c>
      <c r="M10" s="38">
        <v>5</v>
      </c>
      <c r="N10" s="38">
        <v>2</v>
      </c>
      <c r="O10" s="78">
        <f t="shared" si="2"/>
        <v>3</v>
      </c>
      <c r="P10" s="37">
        <v>5</v>
      </c>
      <c r="Q10" s="37">
        <v>2</v>
      </c>
      <c r="R10" s="37">
        <f t="shared" si="3"/>
        <v>3</v>
      </c>
      <c r="S10" s="38">
        <v>5</v>
      </c>
      <c r="T10" s="38">
        <v>2</v>
      </c>
      <c r="U10" s="78">
        <f t="shared" si="4"/>
        <v>2</v>
      </c>
      <c r="V10" s="21"/>
    </row>
    <row r="11" spans="1:22" x14ac:dyDescent="0.2">
      <c r="A11" s="42" t="s">
        <v>396</v>
      </c>
      <c r="B11" s="50">
        <v>14</v>
      </c>
      <c r="C11" s="50">
        <v>3</v>
      </c>
      <c r="D11" s="37"/>
      <c r="E11" s="37"/>
      <c r="F11" s="37"/>
      <c r="G11" s="38">
        <v>4</v>
      </c>
      <c r="H11" s="38">
        <v>2</v>
      </c>
      <c r="I11" s="78">
        <f t="shared" si="0"/>
        <v>1</v>
      </c>
      <c r="J11" s="37">
        <v>4</v>
      </c>
      <c r="K11" s="37">
        <v>2</v>
      </c>
      <c r="L11" s="37">
        <f t="shared" si="1"/>
        <v>2</v>
      </c>
      <c r="M11" s="38">
        <v>6</v>
      </c>
      <c r="N11" s="38">
        <v>2</v>
      </c>
      <c r="O11" s="78">
        <f t="shared" si="2"/>
        <v>0</v>
      </c>
      <c r="P11" s="37">
        <v>5</v>
      </c>
      <c r="Q11" s="37">
        <v>2</v>
      </c>
      <c r="R11" s="37">
        <f t="shared" si="3"/>
        <v>1</v>
      </c>
      <c r="S11" s="38">
        <v>4</v>
      </c>
      <c r="T11" s="38">
        <v>3</v>
      </c>
      <c r="U11" s="78">
        <f t="shared" si="4"/>
        <v>1</v>
      </c>
      <c r="V11" s="21"/>
    </row>
    <row r="12" spans="1:22" x14ac:dyDescent="0.2">
      <c r="A12" s="42" t="s">
        <v>397</v>
      </c>
      <c r="B12" s="50">
        <v>16</v>
      </c>
      <c r="C12" s="50">
        <v>4</v>
      </c>
      <c r="D12" s="37"/>
      <c r="E12" s="37"/>
      <c r="F12" s="37"/>
      <c r="G12" s="38">
        <v>4</v>
      </c>
      <c r="H12" s="38">
        <v>2</v>
      </c>
      <c r="I12" s="78">
        <f t="shared" si="0"/>
        <v>2</v>
      </c>
      <c r="J12" s="37">
        <v>5</v>
      </c>
      <c r="K12" s="37">
        <v>2</v>
      </c>
      <c r="L12" s="37">
        <f t="shared" si="1"/>
        <v>2</v>
      </c>
      <c r="M12" s="38">
        <v>5</v>
      </c>
      <c r="N12" s="38">
        <v>2</v>
      </c>
      <c r="O12" s="78">
        <f t="shared" si="2"/>
        <v>2</v>
      </c>
      <c r="P12" s="37">
        <v>5</v>
      </c>
      <c r="Q12" s="37">
        <v>2</v>
      </c>
      <c r="R12" s="37">
        <f t="shared" si="3"/>
        <v>2</v>
      </c>
      <c r="S12" s="38">
        <v>5</v>
      </c>
      <c r="T12" s="38">
        <v>2</v>
      </c>
      <c r="U12" s="78">
        <f t="shared" si="4"/>
        <v>1</v>
      </c>
      <c r="V12" s="21"/>
    </row>
    <row r="13" spans="1:22" ht="13.5" thickBot="1" x14ac:dyDescent="0.25">
      <c r="A13" s="52" t="s">
        <v>398</v>
      </c>
      <c r="B13" s="53">
        <v>2</v>
      </c>
      <c r="C13" s="53">
        <v>4</v>
      </c>
      <c r="D13" s="37"/>
      <c r="E13" s="54"/>
      <c r="F13" s="37"/>
      <c r="G13" s="38">
        <v>5</v>
      </c>
      <c r="H13" s="55">
        <v>2</v>
      </c>
      <c r="I13" s="77">
        <f t="shared" si="0"/>
        <v>2</v>
      </c>
      <c r="J13" s="37">
        <v>5</v>
      </c>
      <c r="K13" s="54">
        <v>1</v>
      </c>
      <c r="L13" s="37">
        <f t="shared" si="1"/>
        <v>3</v>
      </c>
      <c r="M13" s="38">
        <v>6</v>
      </c>
      <c r="N13" s="55">
        <v>2</v>
      </c>
      <c r="O13" s="77">
        <f t="shared" si="2"/>
        <v>2</v>
      </c>
      <c r="P13" s="37">
        <v>10</v>
      </c>
      <c r="Q13" s="54">
        <v>2</v>
      </c>
      <c r="R13" s="37">
        <f t="shared" si="3"/>
        <v>0</v>
      </c>
      <c r="S13" s="38">
        <v>4</v>
      </c>
      <c r="T13" s="55">
        <v>1</v>
      </c>
      <c r="U13" s="77">
        <f t="shared" si="4"/>
        <v>3</v>
      </c>
      <c r="V13" s="21"/>
    </row>
    <row r="14" spans="1:22" ht="13.5" thickBot="1" x14ac:dyDescent="0.25">
      <c r="A14" s="61" t="s">
        <v>412</v>
      </c>
      <c r="B14" s="62"/>
      <c r="C14" s="74">
        <f t="shared" ref="C14:U14" si="5">SUM(C5:C13)</f>
        <v>36</v>
      </c>
      <c r="D14" s="63">
        <f t="shared" si="5"/>
        <v>0</v>
      </c>
      <c r="E14" s="63">
        <f t="shared" si="5"/>
        <v>0</v>
      </c>
      <c r="F14" s="63">
        <v>0</v>
      </c>
      <c r="G14" s="64">
        <f t="shared" si="5"/>
        <v>41</v>
      </c>
      <c r="H14" s="64">
        <f t="shared" si="5"/>
        <v>14</v>
      </c>
      <c r="I14" s="89">
        <f t="shared" si="5"/>
        <v>16</v>
      </c>
      <c r="J14" s="63">
        <f t="shared" si="5"/>
        <v>52</v>
      </c>
      <c r="K14" s="63">
        <f t="shared" si="5"/>
        <v>18</v>
      </c>
      <c r="L14" s="88">
        <f t="shared" si="5"/>
        <v>15</v>
      </c>
      <c r="M14" s="64">
        <f t="shared" si="5"/>
        <v>53</v>
      </c>
      <c r="N14" s="64">
        <f t="shared" si="5"/>
        <v>18</v>
      </c>
      <c r="O14" s="89">
        <f t="shared" si="5"/>
        <v>15</v>
      </c>
      <c r="P14" s="63">
        <f t="shared" si="5"/>
        <v>56</v>
      </c>
      <c r="Q14" s="63">
        <f t="shared" si="5"/>
        <v>18</v>
      </c>
      <c r="R14" s="88">
        <f t="shared" si="5"/>
        <v>16</v>
      </c>
      <c r="S14" s="64">
        <f t="shared" si="5"/>
        <v>45</v>
      </c>
      <c r="T14" s="64">
        <f t="shared" si="5"/>
        <v>18</v>
      </c>
      <c r="U14" s="89">
        <f t="shared" si="5"/>
        <v>12</v>
      </c>
      <c r="V14" s="21"/>
    </row>
    <row r="15" spans="1:22" x14ac:dyDescent="0.2">
      <c r="A15" s="57" t="s">
        <v>399</v>
      </c>
      <c r="B15" s="58">
        <v>7</v>
      </c>
      <c r="C15" s="58">
        <v>5</v>
      </c>
      <c r="D15" s="37"/>
      <c r="E15" s="39"/>
      <c r="F15" s="37"/>
      <c r="G15" s="38">
        <v>5</v>
      </c>
      <c r="H15" s="59">
        <v>2</v>
      </c>
      <c r="I15" s="82">
        <f t="shared" ref="I15:I23" si="6">IF(($C15+INT(G$3/18)+IF(((G$3-INT(G$3/18)*18)-$B15)&gt;=0,1,0)-G15+2)&lt;0, 0, $C15+INT(G$3/18)+IF(((G$3-INT(G$3/18)*18)-$B15)&gt;=0,1,0)-G15+2)</f>
        <v>3</v>
      </c>
      <c r="J15" s="37">
        <v>7</v>
      </c>
      <c r="K15" s="39">
        <v>1</v>
      </c>
      <c r="L15" s="37">
        <f t="shared" ref="L15:L23" si="7">IF(($C15+INT(J$3/18)+IF(((J$3-INT(J$3/18)*18)-$B15)&gt;=0,1,0)-J15+2)&lt;0, 0, $C15+INT(J$3/18)+IF(((J$3-INT(J$3/18)*18)-$B15)&gt;=0,1,0)-J15+2)</f>
        <v>2</v>
      </c>
      <c r="M15" s="38">
        <v>7</v>
      </c>
      <c r="N15" s="59">
        <v>2</v>
      </c>
      <c r="O15" s="82">
        <f t="shared" ref="O15:O23" si="8">IF(($C15+INT(M$3/18)+IF(((M$3-INT(M$3/18)*18)-$B15)&gt;=0,1,0)-M15+2)&lt;0, 0, $C15+INT(M$3/18)+IF(((M$3-INT(M$3/18)*18)-$B15)&gt;=0,1,0)-M15+2)</f>
        <v>1</v>
      </c>
      <c r="P15" s="37">
        <v>7</v>
      </c>
      <c r="Q15" s="39">
        <v>2</v>
      </c>
      <c r="R15" s="37">
        <f t="shared" ref="R15:R23" si="9">IF(($C15+INT(P$3/18)+IF(((P$3-INT(P$3/18)*18)-$B15)&gt;=0,1,0)-P15+2)&lt;0, 0, $C15+INT(P$3/18)+IF(((P$3-INT(P$3/18)*18)-$B15)&gt;=0,1,0)-P15+2)</f>
        <v>2</v>
      </c>
      <c r="S15" s="38">
        <v>8</v>
      </c>
      <c r="T15" s="59">
        <v>3</v>
      </c>
      <c r="U15" s="82">
        <f t="shared" ref="U15:U23" si="10">IF(($C15+INT(S$3/18)+IF(((S$3-INT(S$3/18)*18)-$B15)&gt;=0,1,0)-S15+2)&lt;0, 0, $C15+INT(S$3/18)+IF(((S$3-INT(S$3/18)*18)-$B15)&gt;=0,1,0)-S15+2)</f>
        <v>0</v>
      </c>
      <c r="V15" s="21"/>
    </row>
    <row r="16" spans="1:22" x14ac:dyDescent="0.2">
      <c r="A16" s="42" t="s">
        <v>400</v>
      </c>
      <c r="B16" s="50">
        <v>15</v>
      </c>
      <c r="C16" s="50">
        <v>4</v>
      </c>
      <c r="D16" s="37"/>
      <c r="E16" s="37"/>
      <c r="F16" s="37"/>
      <c r="G16" s="38">
        <v>5</v>
      </c>
      <c r="H16" s="38">
        <v>2</v>
      </c>
      <c r="I16" s="78">
        <f t="shared" si="6"/>
        <v>1</v>
      </c>
      <c r="J16" s="37">
        <v>4</v>
      </c>
      <c r="K16" s="37">
        <v>2</v>
      </c>
      <c r="L16" s="37">
        <f t="shared" si="7"/>
        <v>3</v>
      </c>
      <c r="M16" s="38">
        <v>6</v>
      </c>
      <c r="N16" s="38">
        <v>2</v>
      </c>
      <c r="O16" s="78">
        <f t="shared" si="8"/>
        <v>1</v>
      </c>
      <c r="P16" s="37">
        <v>7</v>
      </c>
      <c r="Q16" s="37">
        <v>2</v>
      </c>
      <c r="R16" s="37">
        <f t="shared" si="9"/>
        <v>0</v>
      </c>
      <c r="S16" s="38">
        <v>6</v>
      </c>
      <c r="T16" s="38">
        <v>2</v>
      </c>
      <c r="U16" s="78">
        <f t="shared" si="10"/>
        <v>0</v>
      </c>
      <c r="V16" s="21" t="s">
        <v>472</v>
      </c>
    </row>
    <row r="17" spans="1:22" x14ac:dyDescent="0.2">
      <c r="A17" s="42" t="s">
        <v>401</v>
      </c>
      <c r="B17" s="50">
        <v>1</v>
      </c>
      <c r="C17" s="50">
        <v>4</v>
      </c>
      <c r="D17" s="37"/>
      <c r="E17" s="37"/>
      <c r="F17" s="37"/>
      <c r="G17" s="38">
        <v>5</v>
      </c>
      <c r="H17" s="38">
        <v>2</v>
      </c>
      <c r="I17" s="78">
        <f t="shared" si="6"/>
        <v>2</v>
      </c>
      <c r="J17" s="37">
        <v>5</v>
      </c>
      <c r="K17" s="37">
        <v>1</v>
      </c>
      <c r="L17" s="37">
        <f t="shared" si="7"/>
        <v>3</v>
      </c>
      <c r="M17" s="38">
        <v>4</v>
      </c>
      <c r="N17" s="38">
        <v>1</v>
      </c>
      <c r="O17" s="78">
        <f t="shared" si="8"/>
        <v>4</v>
      </c>
      <c r="P17" s="37">
        <v>7</v>
      </c>
      <c r="Q17" s="37">
        <v>3</v>
      </c>
      <c r="R17" s="37">
        <f t="shared" si="9"/>
        <v>1</v>
      </c>
      <c r="S17" s="38">
        <v>4</v>
      </c>
      <c r="T17" s="38">
        <v>1</v>
      </c>
      <c r="U17" s="78">
        <f t="shared" si="10"/>
        <v>3</v>
      </c>
      <c r="V17" s="21"/>
    </row>
    <row r="18" spans="1:22" x14ac:dyDescent="0.2">
      <c r="A18" s="42" t="s">
        <v>402</v>
      </c>
      <c r="B18" s="50">
        <v>5</v>
      </c>
      <c r="C18" s="50">
        <v>4</v>
      </c>
      <c r="D18" s="37"/>
      <c r="E18" s="37"/>
      <c r="F18" s="37"/>
      <c r="G18" s="38">
        <v>4</v>
      </c>
      <c r="H18" s="38">
        <v>1</v>
      </c>
      <c r="I18" s="78">
        <f t="shared" si="6"/>
        <v>3</v>
      </c>
      <c r="J18" s="37">
        <v>5</v>
      </c>
      <c r="K18" s="37">
        <v>2</v>
      </c>
      <c r="L18" s="37">
        <f t="shared" si="7"/>
        <v>3</v>
      </c>
      <c r="M18" s="38">
        <v>6</v>
      </c>
      <c r="N18" s="38">
        <v>3</v>
      </c>
      <c r="O18" s="78">
        <f t="shared" si="8"/>
        <v>2</v>
      </c>
      <c r="P18" s="37">
        <v>5</v>
      </c>
      <c r="Q18" s="37">
        <v>1</v>
      </c>
      <c r="R18" s="37">
        <f t="shared" si="9"/>
        <v>3</v>
      </c>
      <c r="S18" s="38">
        <v>5</v>
      </c>
      <c r="T18" s="38">
        <v>2</v>
      </c>
      <c r="U18" s="78">
        <f t="shared" si="10"/>
        <v>2</v>
      </c>
      <c r="V18" s="21"/>
    </row>
    <row r="19" spans="1:22" x14ac:dyDescent="0.2">
      <c r="A19" s="42" t="s">
        <v>403</v>
      </c>
      <c r="B19" s="50">
        <v>11</v>
      </c>
      <c r="C19" s="50">
        <v>3</v>
      </c>
      <c r="D19" s="37"/>
      <c r="E19" s="37"/>
      <c r="F19" s="37"/>
      <c r="G19" s="38">
        <v>3</v>
      </c>
      <c r="H19" s="38">
        <v>1</v>
      </c>
      <c r="I19" s="78">
        <f t="shared" si="6"/>
        <v>2</v>
      </c>
      <c r="J19" s="37">
        <v>6</v>
      </c>
      <c r="K19" s="37">
        <v>3</v>
      </c>
      <c r="L19" s="37">
        <f t="shared" si="7"/>
        <v>0</v>
      </c>
      <c r="M19" s="38">
        <v>4</v>
      </c>
      <c r="N19" s="38">
        <v>2</v>
      </c>
      <c r="O19" s="78">
        <f t="shared" si="8"/>
        <v>2</v>
      </c>
      <c r="P19" s="37">
        <v>4</v>
      </c>
      <c r="Q19" s="37">
        <v>2</v>
      </c>
      <c r="R19" s="37">
        <f t="shared" si="9"/>
        <v>3</v>
      </c>
      <c r="S19" s="38">
        <v>3</v>
      </c>
      <c r="T19" s="38">
        <v>2</v>
      </c>
      <c r="U19" s="78">
        <f t="shared" si="10"/>
        <v>2</v>
      </c>
      <c r="V19" s="21"/>
    </row>
    <row r="20" spans="1:22" x14ac:dyDescent="0.2">
      <c r="A20" s="42" t="s">
        <v>404</v>
      </c>
      <c r="B20" s="50">
        <v>13</v>
      </c>
      <c r="C20" s="50">
        <v>4</v>
      </c>
      <c r="D20" s="37"/>
      <c r="E20" s="37"/>
      <c r="F20" s="37"/>
      <c r="G20" s="38">
        <v>5</v>
      </c>
      <c r="H20" s="38">
        <v>2</v>
      </c>
      <c r="I20" s="78">
        <f t="shared" si="6"/>
        <v>1</v>
      </c>
      <c r="J20" s="37">
        <v>5</v>
      </c>
      <c r="K20" s="37">
        <v>2</v>
      </c>
      <c r="L20" s="37">
        <f t="shared" si="7"/>
        <v>2</v>
      </c>
      <c r="M20" s="38">
        <v>5</v>
      </c>
      <c r="N20" s="38">
        <v>2</v>
      </c>
      <c r="O20" s="78">
        <f t="shared" si="8"/>
        <v>2</v>
      </c>
      <c r="P20" s="37">
        <v>10</v>
      </c>
      <c r="Q20" s="37">
        <v>2</v>
      </c>
      <c r="R20" s="37">
        <f t="shared" si="9"/>
        <v>0</v>
      </c>
      <c r="S20" s="38">
        <v>4</v>
      </c>
      <c r="T20" s="38">
        <v>2</v>
      </c>
      <c r="U20" s="78">
        <f t="shared" si="10"/>
        <v>2</v>
      </c>
      <c r="V20" s="21" t="s">
        <v>472</v>
      </c>
    </row>
    <row r="21" spans="1:22" x14ac:dyDescent="0.2">
      <c r="A21" s="42" t="s">
        <v>405</v>
      </c>
      <c r="B21" s="50">
        <v>3</v>
      </c>
      <c r="C21" s="50">
        <v>4</v>
      </c>
      <c r="D21" s="37"/>
      <c r="E21" s="37"/>
      <c r="F21" s="37"/>
      <c r="G21" s="38">
        <v>5</v>
      </c>
      <c r="H21" s="38">
        <v>1</v>
      </c>
      <c r="I21" s="78">
        <f t="shared" si="6"/>
        <v>2</v>
      </c>
      <c r="J21" s="37">
        <v>7</v>
      </c>
      <c r="K21" s="37">
        <v>2</v>
      </c>
      <c r="L21" s="37">
        <f t="shared" si="7"/>
        <v>1</v>
      </c>
      <c r="M21" s="38">
        <v>5</v>
      </c>
      <c r="N21" s="38">
        <v>2</v>
      </c>
      <c r="O21" s="78">
        <f t="shared" si="8"/>
        <v>3</v>
      </c>
      <c r="P21" s="37">
        <v>5</v>
      </c>
      <c r="Q21" s="37">
        <v>2</v>
      </c>
      <c r="R21" s="37">
        <f t="shared" si="9"/>
        <v>3</v>
      </c>
      <c r="S21" s="38">
        <v>6</v>
      </c>
      <c r="T21" s="38">
        <v>1</v>
      </c>
      <c r="U21" s="78">
        <f t="shared" si="10"/>
        <v>1</v>
      </c>
      <c r="V21" s="21"/>
    </row>
    <row r="22" spans="1:22" x14ac:dyDescent="0.2">
      <c r="A22" s="42" t="s">
        <v>406</v>
      </c>
      <c r="B22" s="50">
        <v>17</v>
      </c>
      <c r="C22" s="50">
        <v>3</v>
      </c>
      <c r="D22" s="37"/>
      <c r="E22" s="37"/>
      <c r="F22" s="37"/>
      <c r="G22" s="38">
        <v>3</v>
      </c>
      <c r="H22" s="38">
        <v>2</v>
      </c>
      <c r="I22" s="78">
        <f t="shared" si="6"/>
        <v>2</v>
      </c>
      <c r="J22" s="37">
        <v>4</v>
      </c>
      <c r="K22" s="37">
        <v>2</v>
      </c>
      <c r="L22" s="37">
        <f t="shared" si="7"/>
        <v>2</v>
      </c>
      <c r="M22" s="38">
        <v>4</v>
      </c>
      <c r="N22" s="38">
        <v>2</v>
      </c>
      <c r="O22" s="78">
        <f t="shared" si="8"/>
        <v>2</v>
      </c>
      <c r="P22" s="37">
        <v>4</v>
      </c>
      <c r="Q22" s="37">
        <v>1</v>
      </c>
      <c r="R22" s="37">
        <f t="shared" si="9"/>
        <v>2</v>
      </c>
      <c r="S22" s="38">
        <v>5</v>
      </c>
      <c r="T22" s="38">
        <v>3</v>
      </c>
      <c r="U22" s="78">
        <f t="shared" si="10"/>
        <v>0</v>
      </c>
      <c r="V22" s="21"/>
    </row>
    <row r="23" spans="1:22" ht="13.5" thickBot="1" x14ac:dyDescent="0.25">
      <c r="A23" s="45" t="s">
        <v>407</v>
      </c>
      <c r="B23" s="51">
        <v>9</v>
      </c>
      <c r="C23" s="51">
        <v>5</v>
      </c>
      <c r="D23" s="37"/>
      <c r="E23" s="46"/>
      <c r="F23" s="37"/>
      <c r="G23" s="38">
        <v>4</v>
      </c>
      <c r="H23" s="47">
        <v>0</v>
      </c>
      <c r="I23" s="84">
        <f t="shared" si="6"/>
        <v>3</v>
      </c>
      <c r="J23" s="37">
        <v>8</v>
      </c>
      <c r="K23" s="46">
        <v>2</v>
      </c>
      <c r="L23" s="37">
        <f t="shared" si="7"/>
        <v>0</v>
      </c>
      <c r="M23" s="38">
        <v>6</v>
      </c>
      <c r="N23" s="47">
        <v>2</v>
      </c>
      <c r="O23" s="84">
        <f t="shared" si="8"/>
        <v>2</v>
      </c>
      <c r="P23" s="37">
        <v>9</v>
      </c>
      <c r="Q23" s="46">
        <v>2</v>
      </c>
      <c r="R23" s="37">
        <f t="shared" si="9"/>
        <v>0</v>
      </c>
      <c r="S23" s="38">
        <v>6</v>
      </c>
      <c r="T23" s="47">
        <v>2</v>
      </c>
      <c r="U23" s="84">
        <f t="shared" si="10"/>
        <v>1</v>
      </c>
      <c r="V23" s="21"/>
    </row>
    <row r="24" spans="1:22" ht="13.5" thickBot="1" x14ac:dyDescent="0.25">
      <c r="A24" s="66" t="s">
        <v>413</v>
      </c>
      <c r="B24" s="63"/>
      <c r="C24" s="63">
        <f t="shared" ref="C24:U24" si="11">SUM(C15:C23)</f>
        <v>36</v>
      </c>
      <c r="D24" s="63">
        <f t="shared" si="11"/>
        <v>0</v>
      </c>
      <c r="E24" s="63">
        <f t="shared" si="11"/>
        <v>0</v>
      </c>
      <c r="F24" s="63">
        <v>0</v>
      </c>
      <c r="G24" s="64">
        <f t="shared" si="11"/>
        <v>39</v>
      </c>
      <c r="H24" s="64">
        <f t="shared" si="11"/>
        <v>13</v>
      </c>
      <c r="I24" s="64">
        <f t="shared" si="11"/>
        <v>19</v>
      </c>
      <c r="J24" s="63">
        <f t="shared" si="11"/>
        <v>51</v>
      </c>
      <c r="K24" s="63">
        <f t="shared" si="11"/>
        <v>17</v>
      </c>
      <c r="L24" s="63">
        <f t="shared" si="11"/>
        <v>16</v>
      </c>
      <c r="M24" s="64">
        <f t="shared" si="11"/>
        <v>47</v>
      </c>
      <c r="N24" s="64">
        <f t="shared" si="11"/>
        <v>18</v>
      </c>
      <c r="O24" s="64">
        <f t="shared" si="11"/>
        <v>19</v>
      </c>
      <c r="P24" s="63">
        <f t="shared" si="11"/>
        <v>58</v>
      </c>
      <c r="Q24" s="63">
        <f t="shared" si="11"/>
        <v>17</v>
      </c>
      <c r="R24" s="63">
        <f t="shared" si="11"/>
        <v>14</v>
      </c>
      <c r="S24" s="64">
        <f t="shared" si="11"/>
        <v>47</v>
      </c>
      <c r="T24" s="64">
        <f t="shared" si="11"/>
        <v>18</v>
      </c>
      <c r="U24" s="64">
        <f t="shared" si="11"/>
        <v>11</v>
      </c>
    </row>
    <row r="25" spans="1:22" ht="13.5" thickBot="1" x14ac:dyDescent="0.25">
      <c r="A25" s="70" t="s">
        <v>414</v>
      </c>
      <c r="B25" s="71"/>
      <c r="C25" s="71">
        <f t="shared" ref="C25:U25" si="12">C24+C14</f>
        <v>72</v>
      </c>
      <c r="D25" s="71">
        <f t="shared" si="12"/>
        <v>0</v>
      </c>
      <c r="E25" s="71">
        <f t="shared" si="12"/>
        <v>0</v>
      </c>
      <c r="F25" s="71">
        <f t="shared" si="12"/>
        <v>0</v>
      </c>
      <c r="G25" s="72">
        <f t="shared" si="12"/>
        <v>80</v>
      </c>
      <c r="H25" s="72">
        <f t="shared" si="12"/>
        <v>27</v>
      </c>
      <c r="I25" s="72">
        <f t="shared" si="12"/>
        <v>35</v>
      </c>
      <c r="J25" s="71">
        <f t="shared" si="12"/>
        <v>103</v>
      </c>
      <c r="K25" s="71">
        <f t="shared" si="12"/>
        <v>35</v>
      </c>
      <c r="L25" s="71">
        <f t="shared" si="12"/>
        <v>31</v>
      </c>
      <c r="M25" s="72">
        <f t="shared" si="12"/>
        <v>100</v>
      </c>
      <c r="N25" s="72">
        <f t="shared" si="12"/>
        <v>36</v>
      </c>
      <c r="O25" s="72">
        <f t="shared" si="12"/>
        <v>34</v>
      </c>
      <c r="P25" s="71">
        <f t="shared" si="12"/>
        <v>114</v>
      </c>
      <c r="Q25" s="71">
        <f t="shared" si="12"/>
        <v>35</v>
      </c>
      <c r="R25" s="71">
        <f t="shared" si="12"/>
        <v>30</v>
      </c>
      <c r="S25" s="72">
        <f t="shared" si="12"/>
        <v>92</v>
      </c>
      <c r="T25" s="72">
        <f t="shared" si="12"/>
        <v>36</v>
      </c>
      <c r="U25" s="72">
        <f t="shared" si="12"/>
        <v>23</v>
      </c>
    </row>
    <row r="26" spans="1:22" ht="13.5" thickBot="1" x14ac:dyDescent="0.25">
      <c r="D26" s="107"/>
      <c r="E26" s="107"/>
      <c r="F26" s="107"/>
      <c r="P26" s="107"/>
      <c r="Q26" s="107"/>
      <c r="R26" s="107"/>
    </row>
    <row r="27" spans="1:22" x14ac:dyDescent="0.2">
      <c r="A27" s="162" t="s">
        <v>852</v>
      </c>
      <c r="B27" s="163"/>
      <c r="C27" s="163"/>
      <c r="D27" s="474" t="s">
        <v>475</v>
      </c>
      <c r="E27" s="475"/>
      <c r="F27" s="476"/>
      <c r="G27" s="477" t="s">
        <v>469</v>
      </c>
      <c r="H27" s="478"/>
      <c r="I27" s="479"/>
      <c r="J27" s="474" t="s">
        <v>352</v>
      </c>
      <c r="K27" s="475"/>
      <c r="L27" s="476"/>
      <c r="M27" s="477" t="s">
        <v>340</v>
      </c>
      <c r="N27" s="478"/>
      <c r="O27" s="479"/>
      <c r="P27" s="474" t="s">
        <v>472</v>
      </c>
      <c r="Q27" s="475"/>
      <c r="R27" s="476"/>
      <c r="S27" s="477" t="s">
        <v>667</v>
      </c>
      <c r="T27" s="478"/>
      <c r="U27" s="479"/>
    </row>
    <row r="28" spans="1:22" x14ac:dyDescent="0.2">
      <c r="A28" s="37"/>
      <c r="B28" s="37"/>
      <c r="C28" s="37"/>
      <c r="D28" s="35" t="s">
        <v>409</v>
      </c>
      <c r="E28" s="35" t="s">
        <v>410</v>
      </c>
      <c r="F28" s="35" t="s">
        <v>363</v>
      </c>
      <c r="G28" s="36" t="s">
        <v>409</v>
      </c>
      <c r="H28" s="36" t="s">
        <v>410</v>
      </c>
      <c r="I28" s="36" t="s">
        <v>363</v>
      </c>
      <c r="J28" s="35" t="s">
        <v>409</v>
      </c>
      <c r="K28" s="35" t="s">
        <v>410</v>
      </c>
      <c r="L28" s="35" t="s">
        <v>363</v>
      </c>
      <c r="M28" s="36" t="s">
        <v>409</v>
      </c>
      <c r="N28" s="36" t="s">
        <v>410</v>
      </c>
      <c r="O28" s="36" t="s">
        <v>363</v>
      </c>
      <c r="P28" s="35" t="s">
        <v>409</v>
      </c>
      <c r="Q28" s="35" t="s">
        <v>410</v>
      </c>
      <c r="R28" s="35" t="s">
        <v>363</v>
      </c>
      <c r="S28" s="36" t="s">
        <v>409</v>
      </c>
      <c r="T28" s="36" t="s">
        <v>410</v>
      </c>
      <c r="U28" s="36" t="s">
        <v>363</v>
      </c>
    </row>
    <row r="29" spans="1:22" x14ac:dyDescent="0.2">
      <c r="A29" s="37" t="s">
        <v>711</v>
      </c>
      <c r="B29" s="37"/>
      <c r="C29" s="37">
        <f>'Vasatorp TC 2 Maj 2009'!C25</f>
        <v>72</v>
      </c>
      <c r="D29" s="37">
        <f>'Vasatorp TC 2 Maj 2009'!D25</f>
        <v>111</v>
      </c>
      <c r="E29" s="37">
        <f>'Vasatorp TC 2 Maj 2009'!E25</f>
        <v>31</v>
      </c>
      <c r="F29" s="37">
        <f>'Vasatorp TC 2 Maj 2009'!F25</f>
        <v>21</v>
      </c>
      <c r="G29" s="38">
        <f>'Vasatorp TC 2 Maj 2009'!G25</f>
        <v>81</v>
      </c>
      <c r="H29" s="38">
        <f>'Vasatorp TC 2 Maj 2009'!H25</f>
        <v>32</v>
      </c>
      <c r="I29" s="38">
        <f>'Vasatorp TC 2 Maj 2009'!I25</f>
        <v>35</v>
      </c>
      <c r="J29" s="37">
        <f>'Vasatorp TC 2 Maj 2009'!J25</f>
        <v>115</v>
      </c>
      <c r="K29" s="37">
        <f>'Vasatorp TC 2 Maj 2009'!K25</f>
        <v>38</v>
      </c>
      <c r="L29" s="37">
        <f>'Vasatorp TC 2 Maj 2009'!L25</f>
        <v>26</v>
      </c>
      <c r="M29" s="38">
        <f>'Vasatorp TC 2 Maj 2009'!M25</f>
        <v>132</v>
      </c>
      <c r="N29" s="38">
        <f>'Vasatorp TC 2 Maj 2009'!N25</f>
        <v>39</v>
      </c>
      <c r="O29" s="38">
        <f>'Vasatorp TC 2 Maj 2009'!O25</f>
        <v>19</v>
      </c>
      <c r="P29" s="37">
        <f>'Vasatorp TC 2 Maj 2009'!P25</f>
        <v>112</v>
      </c>
      <c r="Q29" s="37">
        <f>'Vasatorp TC 2 Maj 2009'!Q25</f>
        <v>39</v>
      </c>
      <c r="R29" s="37">
        <f>'Vasatorp TC 2 Maj 2009'!R25</f>
        <v>27</v>
      </c>
      <c r="S29" s="38">
        <f>'Vasatorp TC 2 Maj 2009'!S25</f>
        <v>96</v>
      </c>
      <c r="T29" s="38">
        <f>'Vasatorp TC 2 Maj 2009'!T25</f>
        <v>37</v>
      </c>
      <c r="U29" s="38">
        <f>'Vasatorp TC 2 Maj 2009'!U25</f>
        <v>22</v>
      </c>
    </row>
    <row r="30" spans="1:22" x14ac:dyDescent="0.2">
      <c r="A30" s="37" t="s">
        <v>712</v>
      </c>
      <c r="B30" s="37"/>
      <c r="C30" s="37">
        <f t="shared" ref="C30:R30" si="13">C25</f>
        <v>72</v>
      </c>
      <c r="D30" s="37">
        <f t="shared" si="13"/>
        <v>0</v>
      </c>
      <c r="E30" s="37">
        <f t="shared" si="13"/>
        <v>0</v>
      </c>
      <c r="F30" s="37">
        <f t="shared" si="13"/>
        <v>0</v>
      </c>
      <c r="G30" s="38">
        <f t="shared" si="13"/>
        <v>80</v>
      </c>
      <c r="H30" s="38">
        <f t="shared" si="13"/>
        <v>27</v>
      </c>
      <c r="I30" s="38">
        <f t="shared" si="13"/>
        <v>35</v>
      </c>
      <c r="J30" s="37">
        <f t="shared" si="13"/>
        <v>103</v>
      </c>
      <c r="K30" s="37">
        <f t="shared" si="13"/>
        <v>35</v>
      </c>
      <c r="L30" s="37">
        <f t="shared" si="13"/>
        <v>31</v>
      </c>
      <c r="M30" s="38">
        <f t="shared" si="13"/>
        <v>100</v>
      </c>
      <c r="N30" s="38">
        <f t="shared" si="13"/>
        <v>36</v>
      </c>
      <c r="O30" s="38">
        <f t="shared" si="13"/>
        <v>34</v>
      </c>
      <c r="P30" s="37">
        <f t="shared" si="13"/>
        <v>114</v>
      </c>
      <c r="Q30" s="37">
        <f t="shared" si="13"/>
        <v>35</v>
      </c>
      <c r="R30" s="37">
        <f t="shared" si="13"/>
        <v>30</v>
      </c>
      <c r="S30" s="38">
        <f>S25</f>
        <v>92</v>
      </c>
      <c r="T30" s="38">
        <f>T25</f>
        <v>36</v>
      </c>
      <c r="U30" s="38">
        <f>U25</f>
        <v>23</v>
      </c>
    </row>
    <row r="31" spans="1:22" ht="13.5" thickBot="1" x14ac:dyDescent="0.25">
      <c r="A31" s="139" t="s">
        <v>562</v>
      </c>
      <c r="B31" s="139"/>
      <c r="C31" s="139">
        <f t="shared" ref="C31:M31" si="14">SUM(C29:C30)</f>
        <v>144</v>
      </c>
      <c r="D31" s="139">
        <f t="shared" si="14"/>
        <v>111</v>
      </c>
      <c r="E31" s="139">
        <f t="shared" si="14"/>
        <v>31</v>
      </c>
      <c r="F31" s="139">
        <f t="shared" si="14"/>
        <v>21</v>
      </c>
      <c r="G31" s="188">
        <f t="shared" si="14"/>
        <v>161</v>
      </c>
      <c r="H31" s="188">
        <f t="shared" si="14"/>
        <v>59</v>
      </c>
      <c r="I31" s="188">
        <f t="shared" si="14"/>
        <v>70</v>
      </c>
      <c r="J31" s="139">
        <f t="shared" si="14"/>
        <v>218</v>
      </c>
      <c r="K31" s="139">
        <f t="shared" si="14"/>
        <v>73</v>
      </c>
      <c r="L31" s="139">
        <f t="shared" si="14"/>
        <v>57</v>
      </c>
      <c r="M31" s="188">
        <f t="shared" si="14"/>
        <v>232</v>
      </c>
      <c r="N31" s="188">
        <v>35</v>
      </c>
      <c r="O31" s="188">
        <f>SUM(O29:O30)</f>
        <v>53</v>
      </c>
      <c r="P31" s="139">
        <f>SUM(P29:P30)</f>
        <v>226</v>
      </c>
      <c r="Q31" s="139">
        <f>SUM(Q29:Q30)</f>
        <v>74</v>
      </c>
      <c r="R31" s="139">
        <f>SUM(R29:R30)</f>
        <v>57</v>
      </c>
      <c r="S31" s="188">
        <f>SUM(S29:S30)</f>
        <v>188</v>
      </c>
      <c r="T31" s="188">
        <v>35</v>
      </c>
      <c r="U31" s="188">
        <f>SUM(U29:U30)</f>
        <v>45</v>
      </c>
    </row>
    <row r="32" spans="1:22" x14ac:dyDescent="0.2">
      <c r="A32" s="67" t="s">
        <v>350</v>
      </c>
      <c r="B32" s="39"/>
      <c r="C32" s="39"/>
      <c r="D32" s="486">
        <v>6</v>
      </c>
      <c r="E32" s="487"/>
      <c r="F32" s="488"/>
      <c r="G32" s="489">
        <v>1</v>
      </c>
      <c r="H32" s="490"/>
      <c r="I32" s="491"/>
      <c r="J32" s="486">
        <v>2</v>
      </c>
      <c r="K32" s="487"/>
      <c r="L32" s="488"/>
      <c r="M32" s="489">
        <v>4</v>
      </c>
      <c r="N32" s="490"/>
      <c r="O32" s="491"/>
      <c r="P32" s="486">
        <v>3</v>
      </c>
      <c r="Q32" s="487"/>
      <c r="R32" s="488"/>
      <c r="S32" s="489">
        <v>5</v>
      </c>
      <c r="T32" s="490"/>
      <c r="U32" s="491"/>
    </row>
    <row r="33" spans="1:21" ht="13.5" thickBot="1" x14ac:dyDescent="0.25">
      <c r="A33" s="49" t="s">
        <v>415</v>
      </c>
      <c r="B33" s="46"/>
      <c r="C33" s="46"/>
      <c r="D33" s="492">
        <v>2</v>
      </c>
      <c r="E33" s="493"/>
      <c r="F33" s="494"/>
      <c r="G33" s="495">
        <v>22</v>
      </c>
      <c r="H33" s="496"/>
      <c r="I33" s="497"/>
      <c r="J33" s="492">
        <v>16</v>
      </c>
      <c r="K33" s="493"/>
      <c r="L33" s="494"/>
      <c r="M33" s="495">
        <v>7</v>
      </c>
      <c r="N33" s="496"/>
      <c r="O33" s="497"/>
      <c r="P33" s="492">
        <v>11</v>
      </c>
      <c r="Q33" s="493"/>
      <c r="R33" s="494"/>
      <c r="S33" s="495">
        <v>4</v>
      </c>
      <c r="T33" s="496"/>
      <c r="U33" s="497"/>
    </row>
    <row r="34" spans="1:21" x14ac:dyDescent="0.2">
      <c r="D34" s="107"/>
      <c r="E34" s="107"/>
      <c r="F34" s="107"/>
      <c r="P34" s="107"/>
      <c r="Q34" s="107"/>
      <c r="R34" s="107"/>
    </row>
    <row r="35" spans="1:21" x14ac:dyDescent="0.2">
      <c r="A35" s="30" t="s">
        <v>853</v>
      </c>
      <c r="D35" s="107"/>
      <c r="E35" s="107"/>
      <c r="F35" s="107"/>
    </row>
    <row r="36" spans="1:21" x14ac:dyDescent="0.2">
      <c r="D36" s="107"/>
      <c r="E36" s="107"/>
      <c r="F36" s="107"/>
      <c r="P36" s="107"/>
      <c r="Q36" s="107"/>
      <c r="R36" s="107"/>
    </row>
    <row r="37" spans="1:21" x14ac:dyDescent="0.2">
      <c r="A37" s="92"/>
      <c r="B37" s="30" t="s">
        <v>450</v>
      </c>
    </row>
    <row r="38" spans="1:21" x14ac:dyDescent="0.2">
      <c r="A38" s="97"/>
      <c r="B38" s="30" t="s">
        <v>603</v>
      </c>
    </row>
  </sheetData>
  <mergeCells count="30">
    <mergeCell ref="P33:R33"/>
    <mergeCell ref="S27:U27"/>
    <mergeCell ref="S32:U32"/>
    <mergeCell ref="S33:U33"/>
    <mergeCell ref="P27:R27"/>
    <mergeCell ref="P32:R32"/>
    <mergeCell ref="D33:F33"/>
    <mergeCell ref="G33:I33"/>
    <mergeCell ref="J33:L33"/>
    <mergeCell ref="M33:O33"/>
    <mergeCell ref="D32:F32"/>
    <mergeCell ref="G32:I32"/>
    <mergeCell ref="J32:L32"/>
    <mergeCell ref="M32:O32"/>
    <mergeCell ref="D27:F27"/>
    <mergeCell ref="G27:I27"/>
    <mergeCell ref="J27:L27"/>
    <mergeCell ref="M27:O27"/>
    <mergeCell ref="S2:U2"/>
    <mergeCell ref="S3:U3"/>
    <mergeCell ref="P2:R2"/>
    <mergeCell ref="P3:R3"/>
    <mergeCell ref="J2:L2"/>
    <mergeCell ref="M2:O2"/>
    <mergeCell ref="D3:F3"/>
    <mergeCell ref="G3:I3"/>
    <mergeCell ref="J3:L3"/>
    <mergeCell ref="M3:O3"/>
    <mergeCell ref="D2:F2"/>
    <mergeCell ref="G2:I2"/>
  </mergeCells>
  <phoneticPr fontId="21" type="noConversion"/>
  <conditionalFormatting sqref="G5:G13 G15:G23 M5:M13 M15:M23 D5:D13 D15:D23 J5:J13 J15:J23 P5:P13 P15:P23 S5:S13 S15:S23">
    <cfRule type="cellIs" dxfId="55" priority="1" stopIfTrue="1" operator="equal">
      <formula>$C5</formula>
    </cfRule>
    <cfRule type="cellIs" dxfId="54"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V29"/>
  <sheetViews>
    <sheetView workbookViewId="0">
      <selection activeCell="M47" sqref="M47"/>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7.5703125" style="30" customWidth="1"/>
    <col min="20" max="20" width="4" style="30" customWidth="1"/>
    <col min="21" max="21" width="5.42578125" style="30" customWidth="1"/>
    <col min="22" max="22" width="11" customWidth="1"/>
  </cols>
  <sheetData>
    <row r="1" spans="1:22" ht="13.5" thickBot="1" x14ac:dyDescent="0.25">
      <c r="A1" s="31"/>
      <c r="B1" s="32"/>
      <c r="C1" s="32"/>
      <c r="D1" s="32" t="s">
        <v>850</v>
      </c>
      <c r="E1" s="32"/>
      <c r="F1" s="32"/>
      <c r="G1" s="32"/>
      <c r="H1" s="32"/>
      <c r="I1" s="32"/>
      <c r="J1" s="32"/>
      <c r="K1" s="32"/>
      <c r="L1" s="32"/>
      <c r="M1" s="32"/>
      <c r="N1" s="32"/>
      <c r="O1" s="32"/>
      <c r="P1" s="32"/>
      <c r="Q1" s="32"/>
      <c r="R1" s="32"/>
      <c r="S1" s="32"/>
      <c r="T1" s="32"/>
      <c r="U1" s="32"/>
      <c r="V1" s="68" t="s">
        <v>416</v>
      </c>
    </row>
    <row r="2" spans="1:22" x14ac:dyDescent="0.2">
      <c r="A2" s="40"/>
      <c r="B2" s="41"/>
      <c r="C2" s="41"/>
      <c r="D2" s="474" t="s">
        <v>475</v>
      </c>
      <c r="E2" s="475"/>
      <c r="F2" s="476"/>
      <c r="G2" s="477" t="s">
        <v>469</v>
      </c>
      <c r="H2" s="478"/>
      <c r="I2" s="479"/>
      <c r="J2" s="474" t="s">
        <v>352</v>
      </c>
      <c r="K2" s="475"/>
      <c r="L2" s="476"/>
      <c r="M2" s="477" t="s">
        <v>340</v>
      </c>
      <c r="N2" s="478"/>
      <c r="O2" s="479"/>
      <c r="P2" s="474" t="s">
        <v>472</v>
      </c>
      <c r="Q2" s="475"/>
      <c r="R2" s="476"/>
      <c r="S2" s="477" t="s">
        <v>667</v>
      </c>
      <c r="T2" s="478"/>
      <c r="U2" s="479"/>
      <c r="V2" s="21"/>
    </row>
    <row r="3" spans="1:22" x14ac:dyDescent="0.2">
      <c r="A3" s="57"/>
      <c r="B3" s="69"/>
      <c r="C3" s="69" t="s">
        <v>538</v>
      </c>
      <c r="D3" s="480">
        <v>20</v>
      </c>
      <c r="E3" s="481"/>
      <c r="F3" s="482"/>
      <c r="G3" s="483">
        <v>8</v>
      </c>
      <c r="H3" s="484"/>
      <c r="I3" s="485"/>
      <c r="J3" s="480">
        <v>27</v>
      </c>
      <c r="K3" s="481"/>
      <c r="L3" s="482"/>
      <c r="M3" s="483">
        <v>25</v>
      </c>
      <c r="N3" s="484"/>
      <c r="O3" s="485"/>
      <c r="P3" s="480">
        <v>31</v>
      </c>
      <c r="Q3" s="481"/>
      <c r="R3" s="482"/>
      <c r="S3" s="483">
        <v>7</v>
      </c>
      <c r="T3" s="484"/>
      <c r="U3" s="485"/>
      <c r="V3" s="21"/>
    </row>
    <row r="4" spans="1:22"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36" t="s">
        <v>409</v>
      </c>
      <c r="T4" s="36" t="s">
        <v>410</v>
      </c>
      <c r="U4" s="36" t="s">
        <v>363</v>
      </c>
      <c r="V4" s="21"/>
    </row>
    <row r="5" spans="1:22" x14ac:dyDescent="0.2">
      <c r="A5" s="42" t="s">
        <v>390</v>
      </c>
      <c r="B5" s="50">
        <v>10</v>
      </c>
      <c r="C5" s="50">
        <v>4</v>
      </c>
      <c r="D5" s="37">
        <v>7</v>
      </c>
      <c r="E5" s="37">
        <v>2</v>
      </c>
      <c r="F5" s="37">
        <f t="shared" ref="F5:F13" si="0">IF(($C5+INT(D$3/18)+IF(((D$3-INT(D$3/18)*18)-$B5)&gt;=0,1,0)-D5+2)&lt;0, 0, $C5+INT(D$3/18)+IF(((D$3-INT(D$3/18)*18)-$B5)&gt;=0,1,0)-D5+2)</f>
        <v>0</v>
      </c>
      <c r="G5" s="38">
        <v>4</v>
      </c>
      <c r="H5" s="38">
        <v>1</v>
      </c>
      <c r="I5" s="78">
        <f t="shared" ref="I5:I13" si="1">IF(($C5+INT(G$3/18)+IF(((G$3-INT(G$3/18)*18)-$B5)&gt;=0,1,0)-G5+2)&lt;0, 0, $C5+INT(G$3/18)+IF(((G$3-INT(G$3/18)*18)-$B5)&gt;=0,1,0)-G5+2)</f>
        <v>2</v>
      </c>
      <c r="J5" s="37">
        <v>10</v>
      </c>
      <c r="K5" s="37">
        <v>2</v>
      </c>
      <c r="L5" s="37">
        <f t="shared" ref="L5:L13" si="2">IF(($C5+INT(J$3/18)+IF(((J$3-INT(J$3/18)*18)-$B5)&gt;=0,1,0)-J5+2)&lt;0, 0, $C5+INT(J$3/18)+IF(((J$3-INT(J$3/18)*18)-$B5)&gt;=0,1,0)-J5+2)</f>
        <v>0</v>
      </c>
      <c r="M5" s="38">
        <v>10</v>
      </c>
      <c r="N5" s="38">
        <v>2</v>
      </c>
      <c r="O5" s="78">
        <f t="shared" ref="O5:O13" si="3">IF(($C5+INT(M$3/18)+IF(((M$3-INT(M$3/18)*18)-$B5)&gt;=0,1,0)-M5+2)&lt;0, 0, $C5+INT(M$3/18)+IF(((M$3-INT(M$3/18)*18)-$B5)&gt;=0,1,0)-M5+2)</f>
        <v>0</v>
      </c>
      <c r="P5" s="37">
        <v>7</v>
      </c>
      <c r="Q5" s="37">
        <v>2</v>
      </c>
      <c r="R5" s="37">
        <f t="shared" ref="R5:R13" si="4">IF(($C5+INT(P$3/18)+IF(((P$3-INT(P$3/18)*18)-$B5)&gt;=0,1,0)-P5+2)&lt;0, 0, $C5+INT(P$3/18)+IF(((P$3-INT(P$3/18)*18)-$B5)&gt;=0,1,0)-P5+2)</f>
        <v>1</v>
      </c>
      <c r="S5" s="38">
        <v>4</v>
      </c>
      <c r="T5" s="38">
        <v>1</v>
      </c>
      <c r="U5" s="78">
        <f t="shared" ref="U5:U13" si="5">IF(($C5+INT(S$3/18)+IF(((S$3-INT(S$3/18)*18)-$B5)&gt;=0,1,0)-S5+2)&lt;0, 0, $C5+INT(S$3/18)+IF(((S$3-INT(S$3/18)*18)-$B5)&gt;=0,1,0)-S5+2)</f>
        <v>2</v>
      </c>
      <c r="V5" s="21"/>
    </row>
    <row r="6" spans="1:22" x14ac:dyDescent="0.2">
      <c r="A6" s="42" t="s">
        <v>391</v>
      </c>
      <c r="B6" s="50">
        <v>12</v>
      </c>
      <c r="C6" s="50">
        <v>3</v>
      </c>
      <c r="D6" s="37">
        <v>7</v>
      </c>
      <c r="E6" s="37">
        <v>3</v>
      </c>
      <c r="F6" s="37">
        <f t="shared" si="0"/>
        <v>0</v>
      </c>
      <c r="G6" s="38">
        <v>4</v>
      </c>
      <c r="H6" s="38">
        <v>3</v>
      </c>
      <c r="I6" s="78">
        <f t="shared" si="1"/>
        <v>1</v>
      </c>
      <c r="J6" s="37">
        <v>6</v>
      </c>
      <c r="K6" s="37">
        <v>3</v>
      </c>
      <c r="L6" s="37">
        <f t="shared" si="2"/>
        <v>0</v>
      </c>
      <c r="M6" s="38">
        <v>10</v>
      </c>
      <c r="N6" s="38">
        <v>2</v>
      </c>
      <c r="O6" s="78">
        <f t="shared" si="3"/>
        <v>0</v>
      </c>
      <c r="P6" s="37">
        <v>5</v>
      </c>
      <c r="Q6" s="37">
        <v>2</v>
      </c>
      <c r="R6" s="37">
        <f t="shared" si="4"/>
        <v>2</v>
      </c>
      <c r="S6" s="38">
        <v>3</v>
      </c>
      <c r="T6" s="38">
        <v>2</v>
      </c>
      <c r="U6" s="78">
        <f t="shared" si="5"/>
        <v>2</v>
      </c>
      <c r="V6" s="21"/>
    </row>
    <row r="7" spans="1:22" x14ac:dyDescent="0.2">
      <c r="A7" s="42" t="s">
        <v>392</v>
      </c>
      <c r="B7" s="50">
        <v>4</v>
      </c>
      <c r="C7" s="50">
        <v>5</v>
      </c>
      <c r="D7" s="37">
        <v>5</v>
      </c>
      <c r="E7" s="37">
        <v>2</v>
      </c>
      <c r="F7" s="37">
        <f t="shared" si="0"/>
        <v>3</v>
      </c>
      <c r="G7" s="38">
        <v>6</v>
      </c>
      <c r="H7" s="38">
        <v>2</v>
      </c>
      <c r="I7" s="78">
        <f t="shared" si="1"/>
        <v>2</v>
      </c>
      <c r="J7" s="37">
        <v>6</v>
      </c>
      <c r="K7" s="37">
        <v>2</v>
      </c>
      <c r="L7" s="37">
        <f t="shared" si="2"/>
        <v>3</v>
      </c>
      <c r="M7" s="38">
        <v>7</v>
      </c>
      <c r="N7" s="38">
        <v>3</v>
      </c>
      <c r="O7" s="78">
        <f t="shared" si="3"/>
        <v>2</v>
      </c>
      <c r="P7" s="37">
        <v>6</v>
      </c>
      <c r="Q7" s="37">
        <v>2</v>
      </c>
      <c r="R7" s="37">
        <f t="shared" si="4"/>
        <v>3</v>
      </c>
      <c r="S7" s="38">
        <v>5</v>
      </c>
      <c r="T7" s="38">
        <v>2</v>
      </c>
      <c r="U7" s="78">
        <f t="shared" si="5"/>
        <v>3</v>
      </c>
    </row>
    <row r="8" spans="1:22" x14ac:dyDescent="0.2">
      <c r="A8" s="42" t="s">
        <v>393</v>
      </c>
      <c r="B8" s="50">
        <v>18</v>
      </c>
      <c r="C8" s="50">
        <v>3</v>
      </c>
      <c r="D8" s="37">
        <v>4</v>
      </c>
      <c r="E8" s="37">
        <v>2</v>
      </c>
      <c r="F8" s="37">
        <f t="shared" si="0"/>
        <v>2</v>
      </c>
      <c r="G8" s="38">
        <v>4</v>
      </c>
      <c r="H8" s="38">
        <v>2</v>
      </c>
      <c r="I8" s="78">
        <f t="shared" si="1"/>
        <v>1</v>
      </c>
      <c r="J8" s="37">
        <v>4</v>
      </c>
      <c r="K8" s="37">
        <v>2</v>
      </c>
      <c r="L8" s="37">
        <f t="shared" si="2"/>
        <v>2</v>
      </c>
      <c r="M8" s="38">
        <v>3</v>
      </c>
      <c r="N8" s="38">
        <v>2</v>
      </c>
      <c r="O8" s="78">
        <f t="shared" si="3"/>
        <v>3</v>
      </c>
      <c r="P8" s="37">
        <v>5</v>
      </c>
      <c r="Q8" s="37">
        <v>3</v>
      </c>
      <c r="R8" s="37">
        <f t="shared" si="4"/>
        <v>1</v>
      </c>
      <c r="S8" s="38">
        <v>6</v>
      </c>
      <c r="T8" s="38">
        <v>2</v>
      </c>
      <c r="U8" s="78">
        <f t="shared" si="5"/>
        <v>0</v>
      </c>
      <c r="V8" s="21"/>
    </row>
    <row r="9" spans="1:22" x14ac:dyDescent="0.2">
      <c r="A9" s="42" t="s">
        <v>394</v>
      </c>
      <c r="B9" s="50">
        <v>2</v>
      </c>
      <c r="C9" s="50">
        <v>4</v>
      </c>
      <c r="D9" s="37">
        <v>6</v>
      </c>
      <c r="E9" s="37">
        <v>1</v>
      </c>
      <c r="F9" s="37">
        <f t="shared" si="0"/>
        <v>2</v>
      </c>
      <c r="G9" s="38">
        <v>5</v>
      </c>
      <c r="H9" s="38">
        <v>3</v>
      </c>
      <c r="I9" s="78">
        <f t="shared" si="1"/>
        <v>2</v>
      </c>
      <c r="J9" s="37">
        <v>8</v>
      </c>
      <c r="K9" s="37">
        <v>2</v>
      </c>
      <c r="L9" s="37">
        <f t="shared" si="2"/>
        <v>0</v>
      </c>
      <c r="M9" s="38">
        <v>8</v>
      </c>
      <c r="N9" s="38">
        <v>2</v>
      </c>
      <c r="O9" s="78">
        <f t="shared" si="3"/>
        <v>0</v>
      </c>
      <c r="P9" s="37">
        <v>8</v>
      </c>
      <c r="Q9" s="37">
        <v>3</v>
      </c>
      <c r="R9" s="37">
        <f t="shared" si="4"/>
        <v>0</v>
      </c>
      <c r="S9" s="38">
        <v>7</v>
      </c>
      <c r="T9" s="38">
        <v>1</v>
      </c>
      <c r="U9" s="78">
        <f t="shared" si="5"/>
        <v>0</v>
      </c>
      <c r="V9" s="21"/>
    </row>
    <row r="10" spans="1:22" x14ac:dyDescent="0.2">
      <c r="A10" s="42" t="s">
        <v>395</v>
      </c>
      <c r="B10" s="50">
        <v>16</v>
      </c>
      <c r="C10" s="50">
        <v>5</v>
      </c>
      <c r="D10" s="37">
        <v>6</v>
      </c>
      <c r="E10" s="37">
        <v>1</v>
      </c>
      <c r="F10" s="37">
        <f t="shared" si="0"/>
        <v>2</v>
      </c>
      <c r="G10" s="38">
        <v>5</v>
      </c>
      <c r="H10" s="38">
        <v>2</v>
      </c>
      <c r="I10" s="78">
        <f t="shared" si="1"/>
        <v>2</v>
      </c>
      <c r="J10" s="37">
        <v>10</v>
      </c>
      <c r="K10" s="37">
        <v>2</v>
      </c>
      <c r="L10" s="37">
        <f t="shared" si="2"/>
        <v>0</v>
      </c>
      <c r="M10" s="38">
        <v>7</v>
      </c>
      <c r="N10" s="38">
        <v>3</v>
      </c>
      <c r="O10" s="78">
        <f t="shared" si="3"/>
        <v>1</v>
      </c>
      <c r="P10" s="37">
        <v>8</v>
      </c>
      <c r="Q10" s="37">
        <v>2</v>
      </c>
      <c r="R10" s="37">
        <f t="shared" si="4"/>
        <v>0</v>
      </c>
      <c r="S10" s="38">
        <v>5</v>
      </c>
      <c r="T10" s="38">
        <v>1</v>
      </c>
      <c r="U10" s="78">
        <f t="shared" si="5"/>
        <v>2</v>
      </c>
      <c r="V10" s="21"/>
    </row>
    <row r="11" spans="1:22" x14ac:dyDescent="0.2">
      <c r="A11" s="42" t="s">
        <v>396</v>
      </c>
      <c r="B11" s="50">
        <v>8</v>
      </c>
      <c r="C11" s="50">
        <v>4</v>
      </c>
      <c r="D11" s="37">
        <v>7</v>
      </c>
      <c r="E11" s="37">
        <v>1</v>
      </c>
      <c r="F11" s="37">
        <f t="shared" si="0"/>
        <v>0</v>
      </c>
      <c r="G11" s="38">
        <v>4</v>
      </c>
      <c r="H11" s="38">
        <v>1</v>
      </c>
      <c r="I11" s="78">
        <f t="shared" si="1"/>
        <v>3</v>
      </c>
      <c r="J11" s="37">
        <v>6</v>
      </c>
      <c r="K11" s="37">
        <v>2</v>
      </c>
      <c r="L11" s="37">
        <f t="shared" si="2"/>
        <v>2</v>
      </c>
      <c r="M11" s="38">
        <v>10</v>
      </c>
      <c r="N11" s="38">
        <v>2</v>
      </c>
      <c r="O11" s="78">
        <f t="shared" si="3"/>
        <v>0</v>
      </c>
      <c r="P11" s="37">
        <v>7</v>
      </c>
      <c r="Q11" s="37">
        <v>1</v>
      </c>
      <c r="R11" s="37">
        <f t="shared" si="4"/>
        <v>1</v>
      </c>
      <c r="S11" s="38">
        <v>8</v>
      </c>
      <c r="T11" s="38">
        <v>2</v>
      </c>
      <c r="U11" s="78">
        <f t="shared" si="5"/>
        <v>0</v>
      </c>
      <c r="V11" s="21"/>
    </row>
    <row r="12" spans="1:22" x14ac:dyDescent="0.2">
      <c r="A12" s="42" t="s">
        <v>397</v>
      </c>
      <c r="B12" s="50">
        <v>14</v>
      </c>
      <c r="C12" s="50">
        <v>4</v>
      </c>
      <c r="D12" s="37">
        <v>5</v>
      </c>
      <c r="E12" s="37">
        <v>1</v>
      </c>
      <c r="F12" s="37">
        <f t="shared" si="0"/>
        <v>2</v>
      </c>
      <c r="G12" s="38">
        <v>6</v>
      </c>
      <c r="H12" s="38">
        <v>1</v>
      </c>
      <c r="I12" s="78">
        <f t="shared" si="1"/>
        <v>0</v>
      </c>
      <c r="J12" s="37">
        <v>4</v>
      </c>
      <c r="K12" s="37">
        <v>2</v>
      </c>
      <c r="L12" s="37">
        <f t="shared" si="2"/>
        <v>3</v>
      </c>
      <c r="M12" s="38">
        <v>10</v>
      </c>
      <c r="N12" s="38">
        <v>2</v>
      </c>
      <c r="O12" s="78">
        <f t="shared" si="3"/>
        <v>0</v>
      </c>
      <c r="P12" s="37">
        <v>7</v>
      </c>
      <c r="Q12" s="37">
        <v>3</v>
      </c>
      <c r="R12" s="37">
        <f t="shared" si="4"/>
        <v>0</v>
      </c>
      <c r="S12" s="38">
        <v>6</v>
      </c>
      <c r="T12" s="38">
        <v>4</v>
      </c>
      <c r="U12" s="78">
        <f t="shared" si="5"/>
        <v>0</v>
      </c>
      <c r="V12" s="21"/>
    </row>
    <row r="13" spans="1:22" ht="13.5" thickBot="1" x14ac:dyDescent="0.25">
      <c r="A13" s="52" t="s">
        <v>398</v>
      </c>
      <c r="B13" s="53">
        <v>6</v>
      </c>
      <c r="C13" s="53">
        <v>4</v>
      </c>
      <c r="D13" s="37">
        <v>5</v>
      </c>
      <c r="E13" s="54">
        <v>2</v>
      </c>
      <c r="F13" s="37">
        <f t="shared" si="0"/>
        <v>2</v>
      </c>
      <c r="G13" s="38">
        <v>5</v>
      </c>
      <c r="H13" s="55">
        <v>2</v>
      </c>
      <c r="I13" s="77">
        <f t="shared" si="1"/>
        <v>2</v>
      </c>
      <c r="J13" s="37">
        <v>4</v>
      </c>
      <c r="K13" s="54">
        <v>2</v>
      </c>
      <c r="L13" s="37">
        <f t="shared" si="2"/>
        <v>4</v>
      </c>
      <c r="M13" s="38">
        <v>6</v>
      </c>
      <c r="N13" s="55">
        <v>2</v>
      </c>
      <c r="O13" s="77">
        <f t="shared" si="3"/>
        <v>2</v>
      </c>
      <c r="P13" s="37">
        <v>5</v>
      </c>
      <c r="Q13" s="54">
        <v>2</v>
      </c>
      <c r="R13" s="37">
        <f t="shared" si="4"/>
        <v>3</v>
      </c>
      <c r="S13" s="38">
        <v>6</v>
      </c>
      <c r="T13" s="55">
        <v>1</v>
      </c>
      <c r="U13" s="77">
        <f t="shared" si="5"/>
        <v>1</v>
      </c>
      <c r="V13" s="21"/>
    </row>
    <row r="14" spans="1:22" ht="13.5" thickBot="1" x14ac:dyDescent="0.25">
      <c r="A14" s="61" t="s">
        <v>412</v>
      </c>
      <c r="B14" s="62"/>
      <c r="C14" s="74">
        <f t="shared" ref="C14:U14" si="6">SUM(C5:C13)</f>
        <v>36</v>
      </c>
      <c r="D14" s="63">
        <f t="shared" si="6"/>
        <v>52</v>
      </c>
      <c r="E14" s="63">
        <f t="shared" si="6"/>
        <v>15</v>
      </c>
      <c r="F14" s="63">
        <f t="shared" si="6"/>
        <v>13</v>
      </c>
      <c r="G14" s="64">
        <f t="shared" si="6"/>
        <v>43</v>
      </c>
      <c r="H14" s="64">
        <f t="shared" si="6"/>
        <v>17</v>
      </c>
      <c r="I14" s="89">
        <f t="shared" si="6"/>
        <v>15</v>
      </c>
      <c r="J14" s="63">
        <f t="shared" si="6"/>
        <v>58</v>
      </c>
      <c r="K14" s="63">
        <f t="shared" si="6"/>
        <v>19</v>
      </c>
      <c r="L14" s="88">
        <f t="shared" si="6"/>
        <v>14</v>
      </c>
      <c r="M14" s="64">
        <f t="shared" si="6"/>
        <v>71</v>
      </c>
      <c r="N14" s="64">
        <f t="shared" si="6"/>
        <v>20</v>
      </c>
      <c r="O14" s="89">
        <f t="shared" si="6"/>
        <v>8</v>
      </c>
      <c r="P14" s="63">
        <f t="shared" si="6"/>
        <v>58</v>
      </c>
      <c r="Q14" s="63">
        <f t="shared" si="6"/>
        <v>20</v>
      </c>
      <c r="R14" s="88">
        <f t="shared" si="6"/>
        <v>11</v>
      </c>
      <c r="S14" s="64">
        <f t="shared" si="6"/>
        <v>50</v>
      </c>
      <c r="T14" s="64">
        <f t="shared" si="6"/>
        <v>16</v>
      </c>
      <c r="U14" s="89">
        <f t="shared" si="6"/>
        <v>10</v>
      </c>
      <c r="V14" s="21"/>
    </row>
    <row r="15" spans="1:22" x14ac:dyDescent="0.2">
      <c r="A15" s="57" t="s">
        <v>399</v>
      </c>
      <c r="B15" s="58">
        <v>9</v>
      </c>
      <c r="C15" s="58">
        <v>5</v>
      </c>
      <c r="D15" s="37">
        <v>9</v>
      </c>
      <c r="E15" s="39">
        <v>3</v>
      </c>
      <c r="F15" s="37">
        <f t="shared" ref="F15:F23" si="7">IF(($C15+INT(D$3/18)+IF(((D$3-INT(D$3/18)*18)-$B15)&gt;=0,1,0)-D15+2)&lt;0, 0, $C15+INT(D$3/18)+IF(((D$3-INT(D$3/18)*18)-$B15)&gt;=0,1,0)-D15+2)</f>
        <v>0</v>
      </c>
      <c r="G15" s="38">
        <v>5</v>
      </c>
      <c r="H15" s="59">
        <v>2</v>
      </c>
      <c r="I15" s="82">
        <f t="shared" ref="I15:I23" si="8">IF(($C15+INT(G$3/18)+IF(((G$3-INT(G$3/18)*18)-$B15)&gt;=0,1,0)-G15+2)&lt;0, 0, $C15+INT(G$3/18)+IF(((G$3-INT(G$3/18)*18)-$B15)&gt;=0,1,0)-G15+2)</f>
        <v>2</v>
      </c>
      <c r="J15" s="37">
        <v>7</v>
      </c>
      <c r="K15" s="39">
        <v>2</v>
      </c>
      <c r="L15" s="37">
        <f t="shared" ref="L15:L23" si="9">IF(($C15+INT(J$3/18)+IF(((J$3-INT(J$3/18)*18)-$B15)&gt;=0,1,0)-J15+2)&lt;0, 0, $C15+INT(J$3/18)+IF(((J$3-INT(J$3/18)*18)-$B15)&gt;=0,1,0)-J15+2)</f>
        <v>2</v>
      </c>
      <c r="M15" s="38">
        <v>6</v>
      </c>
      <c r="N15" s="59">
        <v>2</v>
      </c>
      <c r="O15" s="82">
        <f t="shared" ref="O15:O23" si="10">IF(($C15+INT(M$3/18)+IF(((M$3-INT(M$3/18)*18)-$B15)&gt;=0,1,0)-M15+2)&lt;0, 0, $C15+INT(M$3/18)+IF(((M$3-INT(M$3/18)*18)-$B15)&gt;=0,1,0)-M15+2)</f>
        <v>2</v>
      </c>
      <c r="P15" s="37">
        <v>7</v>
      </c>
      <c r="Q15" s="39">
        <v>3</v>
      </c>
      <c r="R15" s="37">
        <f t="shared" ref="R15:R23" si="11">IF(($C15+INT(P$3/18)+IF(((P$3-INT(P$3/18)*18)-$B15)&gt;=0,1,0)-P15+2)&lt;0, 0, $C15+INT(P$3/18)+IF(((P$3-INT(P$3/18)*18)-$B15)&gt;=0,1,0)-P15+2)</f>
        <v>2</v>
      </c>
      <c r="S15" s="38">
        <v>5</v>
      </c>
      <c r="T15" s="59">
        <v>2</v>
      </c>
      <c r="U15" s="82">
        <f t="shared" ref="U15:U23" si="12">IF(($C15+INT(S$3/18)+IF(((S$3-INT(S$3/18)*18)-$B15)&gt;=0,1,0)-S15+2)&lt;0, 0, $C15+INT(S$3/18)+IF(((S$3-INT(S$3/18)*18)-$B15)&gt;=0,1,0)-S15+2)</f>
        <v>2</v>
      </c>
      <c r="V15" s="21"/>
    </row>
    <row r="16" spans="1:22" x14ac:dyDescent="0.2">
      <c r="A16" s="42" t="s">
        <v>400</v>
      </c>
      <c r="B16" s="50">
        <v>15</v>
      </c>
      <c r="C16" s="50">
        <v>4</v>
      </c>
      <c r="D16" s="37">
        <v>7</v>
      </c>
      <c r="E16" s="37">
        <v>2</v>
      </c>
      <c r="F16" s="37">
        <f t="shared" si="7"/>
        <v>0</v>
      </c>
      <c r="G16" s="38">
        <v>3</v>
      </c>
      <c r="H16" s="38">
        <v>1</v>
      </c>
      <c r="I16" s="78">
        <f t="shared" si="8"/>
        <v>3</v>
      </c>
      <c r="J16" s="37">
        <v>7</v>
      </c>
      <c r="K16" s="37">
        <v>3</v>
      </c>
      <c r="L16" s="37">
        <f t="shared" si="9"/>
        <v>0</v>
      </c>
      <c r="M16" s="38">
        <v>10</v>
      </c>
      <c r="N16" s="38">
        <v>2</v>
      </c>
      <c r="O16" s="78">
        <f t="shared" si="10"/>
        <v>0</v>
      </c>
      <c r="P16" s="37">
        <v>6</v>
      </c>
      <c r="Q16" s="37">
        <v>3</v>
      </c>
      <c r="R16" s="37">
        <f t="shared" si="11"/>
        <v>1</v>
      </c>
      <c r="S16" s="38">
        <v>6</v>
      </c>
      <c r="T16" s="38">
        <v>4</v>
      </c>
      <c r="U16" s="78">
        <f t="shared" si="12"/>
        <v>0</v>
      </c>
      <c r="V16" s="21"/>
    </row>
    <row r="17" spans="1:22" x14ac:dyDescent="0.2">
      <c r="A17" s="42" t="s">
        <v>401</v>
      </c>
      <c r="B17" s="50">
        <v>7</v>
      </c>
      <c r="C17" s="50">
        <v>5</v>
      </c>
      <c r="D17" s="37">
        <v>6</v>
      </c>
      <c r="E17" s="37">
        <v>1</v>
      </c>
      <c r="F17" s="37">
        <f t="shared" si="7"/>
        <v>2</v>
      </c>
      <c r="G17" s="38">
        <v>5</v>
      </c>
      <c r="H17" s="38">
        <v>2</v>
      </c>
      <c r="I17" s="78">
        <f t="shared" si="8"/>
        <v>3</v>
      </c>
      <c r="J17" s="37">
        <v>8</v>
      </c>
      <c r="K17" s="37">
        <v>2</v>
      </c>
      <c r="L17" s="37">
        <f t="shared" si="9"/>
        <v>1</v>
      </c>
      <c r="M17" s="38">
        <v>6</v>
      </c>
      <c r="N17" s="38">
        <v>2</v>
      </c>
      <c r="O17" s="78">
        <f t="shared" si="10"/>
        <v>3</v>
      </c>
      <c r="P17" s="37">
        <v>6</v>
      </c>
      <c r="Q17" s="37">
        <v>2</v>
      </c>
      <c r="R17" s="37">
        <f t="shared" si="11"/>
        <v>3</v>
      </c>
      <c r="S17" s="38">
        <v>5</v>
      </c>
      <c r="T17" s="38">
        <v>2</v>
      </c>
      <c r="U17" s="78">
        <f t="shared" si="12"/>
        <v>3</v>
      </c>
      <c r="V17" s="21"/>
    </row>
    <row r="18" spans="1:22" x14ac:dyDescent="0.2">
      <c r="A18" s="42" t="s">
        <v>402</v>
      </c>
      <c r="B18" s="50">
        <v>1</v>
      </c>
      <c r="C18" s="50">
        <v>4</v>
      </c>
      <c r="D18" s="37">
        <v>10</v>
      </c>
      <c r="E18" s="37">
        <v>2</v>
      </c>
      <c r="F18" s="37">
        <f t="shared" si="7"/>
        <v>0</v>
      </c>
      <c r="G18" s="38">
        <v>4</v>
      </c>
      <c r="H18" s="38">
        <v>2</v>
      </c>
      <c r="I18" s="78">
        <f t="shared" si="8"/>
        <v>3</v>
      </c>
      <c r="J18" s="37">
        <v>7</v>
      </c>
      <c r="K18" s="37">
        <v>2</v>
      </c>
      <c r="L18" s="37">
        <f t="shared" si="9"/>
        <v>1</v>
      </c>
      <c r="M18" s="38">
        <v>10</v>
      </c>
      <c r="N18" s="38">
        <v>2</v>
      </c>
      <c r="O18" s="78">
        <f t="shared" si="10"/>
        <v>0</v>
      </c>
      <c r="P18" s="37">
        <v>6</v>
      </c>
      <c r="Q18" s="37">
        <v>2</v>
      </c>
      <c r="R18" s="37">
        <f t="shared" si="11"/>
        <v>2</v>
      </c>
      <c r="S18" s="38">
        <v>5</v>
      </c>
      <c r="T18" s="38">
        <v>2</v>
      </c>
      <c r="U18" s="78">
        <f t="shared" si="12"/>
        <v>2</v>
      </c>
      <c r="V18" s="21"/>
    </row>
    <row r="19" spans="1:22" x14ac:dyDescent="0.2">
      <c r="A19" s="42" t="s">
        <v>403</v>
      </c>
      <c r="B19" s="50">
        <v>13</v>
      </c>
      <c r="C19" s="50">
        <v>3</v>
      </c>
      <c r="D19" s="37">
        <v>6</v>
      </c>
      <c r="E19" s="37">
        <v>2</v>
      </c>
      <c r="F19" s="37">
        <f t="shared" si="7"/>
        <v>0</v>
      </c>
      <c r="G19" s="38">
        <v>5</v>
      </c>
      <c r="H19" s="38">
        <v>3</v>
      </c>
      <c r="I19" s="78">
        <f t="shared" si="8"/>
        <v>0</v>
      </c>
      <c r="J19" s="37">
        <v>3</v>
      </c>
      <c r="K19" s="37">
        <v>1</v>
      </c>
      <c r="L19" s="37">
        <f t="shared" si="9"/>
        <v>3</v>
      </c>
      <c r="M19" s="38">
        <v>5</v>
      </c>
      <c r="N19" s="38">
        <v>2</v>
      </c>
      <c r="O19" s="78">
        <f t="shared" si="10"/>
        <v>1</v>
      </c>
      <c r="P19" s="37">
        <v>4</v>
      </c>
      <c r="Q19" s="37">
        <v>2</v>
      </c>
      <c r="R19" s="37">
        <f t="shared" si="11"/>
        <v>3</v>
      </c>
      <c r="S19" s="38">
        <v>5</v>
      </c>
      <c r="T19" s="38">
        <v>2</v>
      </c>
      <c r="U19" s="78">
        <f t="shared" si="12"/>
        <v>0</v>
      </c>
      <c r="V19" s="21"/>
    </row>
    <row r="20" spans="1:22" x14ac:dyDescent="0.2">
      <c r="A20" s="42" t="s">
        <v>404</v>
      </c>
      <c r="B20" s="50">
        <v>3</v>
      </c>
      <c r="C20" s="50">
        <v>4</v>
      </c>
      <c r="D20" s="37">
        <v>5</v>
      </c>
      <c r="E20" s="37">
        <v>2</v>
      </c>
      <c r="F20" s="37">
        <f t="shared" si="7"/>
        <v>2</v>
      </c>
      <c r="G20" s="38">
        <v>5</v>
      </c>
      <c r="H20" s="38">
        <v>2</v>
      </c>
      <c r="I20" s="78">
        <f t="shared" si="8"/>
        <v>2</v>
      </c>
      <c r="J20" s="37">
        <v>7</v>
      </c>
      <c r="K20" s="37">
        <v>3</v>
      </c>
      <c r="L20" s="37">
        <f t="shared" si="9"/>
        <v>1</v>
      </c>
      <c r="M20" s="38">
        <v>8</v>
      </c>
      <c r="N20" s="38">
        <v>2</v>
      </c>
      <c r="O20" s="78">
        <f t="shared" si="10"/>
        <v>0</v>
      </c>
      <c r="P20" s="37">
        <v>6</v>
      </c>
      <c r="Q20" s="37">
        <v>2</v>
      </c>
      <c r="R20" s="37">
        <f t="shared" si="11"/>
        <v>2</v>
      </c>
      <c r="S20" s="38">
        <v>7</v>
      </c>
      <c r="T20" s="38">
        <v>4</v>
      </c>
      <c r="U20" s="78">
        <f t="shared" si="12"/>
        <v>0</v>
      </c>
      <c r="V20" s="21"/>
    </row>
    <row r="21" spans="1:22" x14ac:dyDescent="0.2">
      <c r="A21" s="42" t="s">
        <v>405</v>
      </c>
      <c r="B21" s="50">
        <v>5</v>
      </c>
      <c r="C21" s="50">
        <v>4</v>
      </c>
      <c r="D21" s="37">
        <v>6</v>
      </c>
      <c r="E21" s="37">
        <v>2</v>
      </c>
      <c r="F21" s="37">
        <f t="shared" si="7"/>
        <v>1</v>
      </c>
      <c r="G21" s="38">
        <v>3</v>
      </c>
      <c r="H21" s="38">
        <v>1</v>
      </c>
      <c r="I21" s="78">
        <f t="shared" si="8"/>
        <v>4</v>
      </c>
      <c r="J21" s="37">
        <v>6</v>
      </c>
      <c r="K21" s="37">
        <v>1</v>
      </c>
      <c r="L21" s="37">
        <f t="shared" si="9"/>
        <v>2</v>
      </c>
      <c r="M21" s="38">
        <v>6</v>
      </c>
      <c r="N21" s="38">
        <v>3</v>
      </c>
      <c r="O21" s="78">
        <f t="shared" si="10"/>
        <v>2</v>
      </c>
      <c r="P21" s="37">
        <v>6</v>
      </c>
      <c r="Q21" s="37">
        <v>1</v>
      </c>
      <c r="R21" s="37">
        <f t="shared" si="11"/>
        <v>2</v>
      </c>
      <c r="S21" s="38">
        <v>5</v>
      </c>
      <c r="T21" s="38">
        <v>2</v>
      </c>
      <c r="U21" s="78">
        <f t="shared" si="12"/>
        <v>2</v>
      </c>
      <c r="V21" s="21"/>
    </row>
    <row r="22" spans="1:22" x14ac:dyDescent="0.2">
      <c r="A22" s="42" t="s">
        <v>406</v>
      </c>
      <c r="B22" s="50">
        <v>17</v>
      </c>
      <c r="C22" s="50">
        <v>3</v>
      </c>
      <c r="D22" s="37">
        <v>5</v>
      </c>
      <c r="E22" s="37">
        <v>2</v>
      </c>
      <c r="F22" s="37">
        <f t="shared" si="7"/>
        <v>1</v>
      </c>
      <c r="G22" s="38">
        <v>3</v>
      </c>
      <c r="H22" s="38">
        <v>1</v>
      </c>
      <c r="I22" s="78">
        <f t="shared" si="8"/>
        <v>2</v>
      </c>
      <c r="J22" s="37">
        <v>4</v>
      </c>
      <c r="K22" s="37">
        <v>3</v>
      </c>
      <c r="L22" s="37">
        <f t="shared" si="9"/>
        <v>2</v>
      </c>
      <c r="M22" s="38">
        <v>5</v>
      </c>
      <c r="N22" s="38">
        <v>2</v>
      </c>
      <c r="O22" s="78">
        <f t="shared" si="10"/>
        <v>1</v>
      </c>
      <c r="P22" s="37">
        <v>6</v>
      </c>
      <c r="Q22" s="37">
        <v>2</v>
      </c>
      <c r="R22" s="37">
        <f t="shared" si="11"/>
        <v>0</v>
      </c>
      <c r="S22" s="38">
        <v>4</v>
      </c>
      <c r="T22" s="38">
        <v>2</v>
      </c>
      <c r="U22" s="78">
        <f t="shared" si="12"/>
        <v>1</v>
      </c>
      <c r="V22" s="21" t="s">
        <v>472</v>
      </c>
    </row>
    <row r="23" spans="1:22" ht="13.5" thickBot="1" x14ac:dyDescent="0.25">
      <c r="A23" s="45" t="s">
        <v>407</v>
      </c>
      <c r="B23" s="51">
        <v>11</v>
      </c>
      <c r="C23" s="51">
        <v>4</v>
      </c>
      <c r="D23" s="37">
        <v>5</v>
      </c>
      <c r="E23" s="46">
        <v>0</v>
      </c>
      <c r="F23" s="37">
        <f t="shared" si="7"/>
        <v>2</v>
      </c>
      <c r="G23" s="38">
        <v>5</v>
      </c>
      <c r="H23" s="47">
        <v>1</v>
      </c>
      <c r="I23" s="84">
        <f t="shared" si="8"/>
        <v>1</v>
      </c>
      <c r="J23" s="37">
        <v>8</v>
      </c>
      <c r="K23" s="46">
        <v>2</v>
      </c>
      <c r="L23" s="37">
        <f t="shared" si="9"/>
        <v>0</v>
      </c>
      <c r="M23" s="38">
        <v>5</v>
      </c>
      <c r="N23" s="47">
        <v>2</v>
      </c>
      <c r="O23" s="84">
        <f t="shared" si="10"/>
        <v>2</v>
      </c>
      <c r="P23" s="37">
        <v>7</v>
      </c>
      <c r="Q23" s="46">
        <v>2</v>
      </c>
      <c r="R23" s="37">
        <f t="shared" si="11"/>
        <v>1</v>
      </c>
      <c r="S23" s="38">
        <v>4</v>
      </c>
      <c r="T23" s="47">
        <v>1</v>
      </c>
      <c r="U23" s="84">
        <f t="shared" si="12"/>
        <v>2</v>
      </c>
      <c r="V23" s="21"/>
    </row>
    <row r="24" spans="1:22" ht="13.5" thickBot="1" x14ac:dyDescent="0.25">
      <c r="A24" s="66" t="s">
        <v>413</v>
      </c>
      <c r="B24" s="63"/>
      <c r="C24" s="63">
        <f t="shared" ref="C24:U24" si="13">SUM(C15:C23)</f>
        <v>36</v>
      </c>
      <c r="D24" s="63">
        <f t="shared" si="13"/>
        <v>59</v>
      </c>
      <c r="E24" s="63">
        <f t="shared" si="13"/>
        <v>16</v>
      </c>
      <c r="F24" s="63">
        <f t="shared" si="13"/>
        <v>8</v>
      </c>
      <c r="G24" s="64">
        <f t="shared" si="13"/>
        <v>38</v>
      </c>
      <c r="H24" s="64">
        <f t="shared" si="13"/>
        <v>15</v>
      </c>
      <c r="I24" s="64">
        <f t="shared" si="13"/>
        <v>20</v>
      </c>
      <c r="J24" s="63">
        <f t="shared" si="13"/>
        <v>57</v>
      </c>
      <c r="K24" s="63">
        <f t="shared" si="13"/>
        <v>19</v>
      </c>
      <c r="L24" s="63">
        <f t="shared" si="13"/>
        <v>12</v>
      </c>
      <c r="M24" s="64">
        <f t="shared" si="13"/>
        <v>61</v>
      </c>
      <c r="N24" s="64">
        <f t="shared" si="13"/>
        <v>19</v>
      </c>
      <c r="O24" s="64">
        <f t="shared" si="13"/>
        <v>11</v>
      </c>
      <c r="P24" s="63">
        <f t="shared" si="13"/>
        <v>54</v>
      </c>
      <c r="Q24" s="63">
        <f t="shared" si="13"/>
        <v>19</v>
      </c>
      <c r="R24" s="63">
        <f t="shared" si="13"/>
        <v>16</v>
      </c>
      <c r="S24" s="64">
        <f t="shared" si="13"/>
        <v>46</v>
      </c>
      <c r="T24" s="64">
        <f t="shared" si="13"/>
        <v>21</v>
      </c>
      <c r="U24" s="64">
        <f t="shared" si="13"/>
        <v>12</v>
      </c>
    </row>
    <row r="25" spans="1:22" ht="13.5" thickBot="1" x14ac:dyDescent="0.25">
      <c r="A25" s="70" t="s">
        <v>414</v>
      </c>
      <c r="B25" s="71"/>
      <c r="C25" s="71">
        <f t="shared" ref="C25:U25" si="14">C24+C14</f>
        <v>72</v>
      </c>
      <c r="D25" s="71">
        <f t="shared" si="14"/>
        <v>111</v>
      </c>
      <c r="E25" s="71">
        <f t="shared" si="14"/>
        <v>31</v>
      </c>
      <c r="F25" s="71">
        <f t="shared" si="14"/>
        <v>21</v>
      </c>
      <c r="G25" s="72">
        <f t="shared" si="14"/>
        <v>81</v>
      </c>
      <c r="H25" s="72">
        <f t="shared" si="14"/>
        <v>32</v>
      </c>
      <c r="I25" s="72">
        <f t="shared" si="14"/>
        <v>35</v>
      </c>
      <c r="J25" s="71">
        <f t="shared" si="14"/>
        <v>115</v>
      </c>
      <c r="K25" s="71">
        <f t="shared" si="14"/>
        <v>38</v>
      </c>
      <c r="L25" s="71">
        <f t="shared" si="14"/>
        <v>26</v>
      </c>
      <c r="M25" s="72">
        <f t="shared" si="14"/>
        <v>132</v>
      </c>
      <c r="N25" s="72">
        <f t="shared" si="14"/>
        <v>39</v>
      </c>
      <c r="O25" s="72">
        <f t="shared" si="14"/>
        <v>19</v>
      </c>
      <c r="P25" s="71">
        <f t="shared" si="14"/>
        <v>112</v>
      </c>
      <c r="Q25" s="71">
        <f t="shared" si="14"/>
        <v>39</v>
      </c>
      <c r="R25" s="71">
        <f t="shared" si="14"/>
        <v>27</v>
      </c>
      <c r="S25" s="72">
        <f t="shared" si="14"/>
        <v>96</v>
      </c>
      <c r="T25" s="72">
        <f t="shared" si="14"/>
        <v>37</v>
      </c>
      <c r="U25" s="72">
        <f t="shared" si="14"/>
        <v>22</v>
      </c>
    </row>
    <row r="26" spans="1:22" x14ac:dyDescent="0.2">
      <c r="D26" s="107"/>
      <c r="E26" s="107"/>
      <c r="F26" s="107"/>
      <c r="P26" s="107"/>
      <c r="Q26" s="107"/>
      <c r="R26" s="107"/>
    </row>
    <row r="28" spans="1:22" x14ac:dyDescent="0.2">
      <c r="A28" s="92"/>
      <c r="B28" s="30" t="s">
        <v>450</v>
      </c>
    </row>
    <row r="29" spans="1:22" x14ac:dyDescent="0.2">
      <c r="A29" s="97"/>
      <c r="B29" s="30" t="s">
        <v>603</v>
      </c>
    </row>
  </sheetData>
  <mergeCells count="12">
    <mergeCell ref="D2:F2"/>
    <mergeCell ref="G2:I2"/>
    <mergeCell ref="D3:F3"/>
    <mergeCell ref="G3:I3"/>
    <mergeCell ref="S2:U2"/>
    <mergeCell ref="S3:U3"/>
    <mergeCell ref="P2:R2"/>
    <mergeCell ref="P3:R3"/>
    <mergeCell ref="J3:L3"/>
    <mergeCell ref="M3:O3"/>
    <mergeCell ref="J2:L2"/>
    <mergeCell ref="M2:O2"/>
  </mergeCells>
  <phoneticPr fontId="21" type="noConversion"/>
  <conditionalFormatting sqref="G5:G13 G15:G23 M5:M13 M15:M23 D5:D13 D15:D23 J5:J13 J15:J23 P5:P13 P15:P23 S5:S13 S15:S23">
    <cfRule type="cellIs" dxfId="53" priority="1" stopIfTrue="1" operator="equal">
      <formula>$C5</formula>
    </cfRule>
    <cfRule type="cellIs" dxfId="52"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V31"/>
  <sheetViews>
    <sheetView workbookViewId="0"/>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7.5703125" style="30" customWidth="1"/>
    <col min="20" max="20" width="4" style="30" customWidth="1"/>
    <col min="21" max="21" width="5.42578125" style="30" customWidth="1"/>
    <col min="22" max="22" width="11" customWidth="1"/>
  </cols>
  <sheetData>
    <row r="1" spans="1:22" ht="13.5" thickBot="1" x14ac:dyDescent="0.25">
      <c r="A1" s="31"/>
      <c r="B1" s="32"/>
      <c r="C1" s="32"/>
      <c r="D1" s="32" t="s">
        <v>734</v>
      </c>
      <c r="E1" s="32"/>
      <c r="F1" s="32"/>
      <c r="G1" s="32"/>
      <c r="H1" s="32"/>
      <c r="I1" s="32"/>
      <c r="J1" s="32"/>
      <c r="K1" s="32"/>
      <c r="L1" s="32"/>
      <c r="M1" s="32"/>
      <c r="N1" s="32"/>
      <c r="O1" s="32"/>
      <c r="P1" s="32"/>
      <c r="Q1" s="32"/>
      <c r="R1" s="32"/>
      <c r="S1" s="32"/>
      <c r="T1" s="32"/>
      <c r="U1" s="32"/>
      <c r="V1" s="68" t="s">
        <v>416</v>
      </c>
    </row>
    <row r="2" spans="1:22" x14ac:dyDescent="0.2">
      <c r="A2" s="40"/>
      <c r="B2" s="41"/>
      <c r="C2" s="41"/>
      <c r="D2" s="474" t="s">
        <v>475</v>
      </c>
      <c r="E2" s="475"/>
      <c r="F2" s="476"/>
      <c r="G2" s="477" t="s">
        <v>469</v>
      </c>
      <c r="H2" s="478"/>
      <c r="I2" s="479"/>
      <c r="J2" s="474" t="s">
        <v>352</v>
      </c>
      <c r="K2" s="475"/>
      <c r="L2" s="476"/>
      <c r="M2" s="477" t="s">
        <v>340</v>
      </c>
      <c r="N2" s="478"/>
      <c r="O2" s="479"/>
      <c r="P2" s="474" t="s">
        <v>472</v>
      </c>
      <c r="Q2" s="475"/>
      <c r="R2" s="476"/>
      <c r="S2" s="477" t="s">
        <v>667</v>
      </c>
      <c r="T2" s="478"/>
      <c r="U2" s="479"/>
      <c r="V2" s="21"/>
    </row>
    <row r="3" spans="1:22" x14ac:dyDescent="0.2">
      <c r="A3" s="57"/>
      <c r="B3" s="69"/>
      <c r="C3" s="69" t="s">
        <v>538</v>
      </c>
      <c r="D3" s="480">
        <v>19</v>
      </c>
      <c r="E3" s="481"/>
      <c r="F3" s="482"/>
      <c r="G3" s="483">
        <v>7</v>
      </c>
      <c r="H3" s="484"/>
      <c r="I3" s="485"/>
      <c r="J3" s="480">
        <v>25</v>
      </c>
      <c r="K3" s="481"/>
      <c r="L3" s="482"/>
      <c r="M3" s="483">
        <v>23</v>
      </c>
      <c r="N3" s="484"/>
      <c r="O3" s="485"/>
      <c r="P3" s="480">
        <v>29</v>
      </c>
      <c r="Q3" s="481"/>
      <c r="R3" s="482"/>
      <c r="S3" s="483">
        <v>7</v>
      </c>
      <c r="T3" s="484"/>
      <c r="U3" s="485"/>
      <c r="V3" s="21"/>
    </row>
    <row r="4" spans="1:22"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36" t="s">
        <v>409</v>
      </c>
      <c r="T4" s="36" t="s">
        <v>410</v>
      </c>
      <c r="U4" s="36" t="s">
        <v>363</v>
      </c>
      <c r="V4" s="21"/>
    </row>
    <row r="5" spans="1:22" x14ac:dyDescent="0.2">
      <c r="A5" s="42" t="s">
        <v>390</v>
      </c>
      <c r="B5" s="50">
        <v>13</v>
      </c>
      <c r="C5" s="50">
        <v>5</v>
      </c>
      <c r="D5" s="37">
        <v>6</v>
      </c>
      <c r="E5" s="37">
        <v>1</v>
      </c>
      <c r="F5" s="37">
        <f t="shared" ref="F5:F13" si="0">IF(($C5+INT(D$3/18)+IF(((D$3-INT(D$3/18)*18)-$B5)&gt;=0,1,0)-D5+2)&lt;0, 0, $C5+INT(D$3/18)+IF(((D$3-INT(D$3/18)*18)-$B5)&gt;=0,1,0)-D5+2)</f>
        <v>2</v>
      </c>
      <c r="G5" s="38">
        <v>7</v>
      </c>
      <c r="H5" s="38">
        <v>3</v>
      </c>
      <c r="I5" s="78">
        <f t="shared" ref="I5:I13" si="1">IF(($C5+INT(G$3/18)+IF(((G$3-INT(G$3/18)*18)-$B5)&gt;=0,1,0)-G5+2)&lt;0, 0, $C5+INT(G$3/18)+IF(((G$3-INT(G$3/18)*18)-$B5)&gt;=0,1,0)-G5+2)</f>
        <v>0</v>
      </c>
      <c r="J5" s="37">
        <v>7</v>
      </c>
      <c r="K5" s="37">
        <v>2</v>
      </c>
      <c r="L5" s="37">
        <f t="shared" ref="L5:L13" si="2">IF(($C5+INT(J$3/18)+IF(((J$3-INT(J$3/18)*18)-$B5)&gt;=0,1,0)-J5+2)&lt;0, 0, $C5+INT(J$3/18)+IF(((J$3-INT(J$3/18)*18)-$B5)&gt;=0,1,0)-J5+2)</f>
        <v>1</v>
      </c>
      <c r="M5" s="38">
        <v>6</v>
      </c>
      <c r="N5" s="38">
        <v>2</v>
      </c>
      <c r="O5" s="78">
        <f t="shared" ref="O5:O13" si="3">IF(($C5+INT(M$3/18)+IF(((M$3-INT(M$3/18)*18)-$B5)&gt;=0,1,0)-M5+2)&lt;0, 0, $C5+INT(M$3/18)+IF(((M$3-INT(M$3/18)*18)-$B5)&gt;=0,1,0)-M5+2)</f>
        <v>2</v>
      </c>
      <c r="P5" s="37">
        <v>8</v>
      </c>
      <c r="Q5" s="37">
        <v>3</v>
      </c>
      <c r="R5" s="37">
        <f t="shared" ref="R5:R13" si="4">IF(($C5+INT(P$3/18)+IF(((P$3-INT(P$3/18)*18)-$B5)&gt;=0,1,0)-P5+2)&lt;0, 0, $C5+INT(P$3/18)+IF(((P$3-INT(P$3/18)*18)-$B5)&gt;=0,1,0)-P5+2)</f>
        <v>0</v>
      </c>
      <c r="S5" s="38">
        <v>5</v>
      </c>
      <c r="T5" s="38">
        <v>2</v>
      </c>
      <c r="U5" s="78">
        <f t="shared" ref="U5:U13" si="5">IF(($C5+INT(S$3/18)+IF(((S$3-INT(S$3/18)*18)-$B5)&gt;=0,1,0)-S5+2)&lt;0, 0, $C5+INT(S$3/18)+IF(((S$3-INT(S$3/18)*18)-$B5)&gt;=0,1,0)-S5+2)</f>
        <v>2</v>
      </c>
      <c r="V5" s="21"/>
    </row>
    <row r="6" spans="1:22" x14ac:dyDescent="0.2">
      <c r="A6" s="42" t="s">
        <v>391</v>
      </c>
      <c r="B6" s="50">
        <v>5</v>
      </c>
      <c r="C6" s="50">
        <v>4</v>
      </c>
      <c r="D6" s="37">
        <v>8</v>
      </c>
      <c r="E6" s="37">
        <v>3</v>
      </c>
      <c r="F6" s="37">
        <f t="shared" si="0"/>
        <v>0</v>
      </c>
      <c r="G6" s="38">
        <v>5</v>
      </c>
      <c r="H6" s="38">
        <v>2</v>
      </c>
      <c r="I6" s="78">
        <f t="shared" si="1"/>
        <v>2</v>
      </c>
      <c r="J6" s="37">
        <v>5</v>
      </c>
      <c r="K6" s="37">
        <v>2</v>
      </c>
      <c r="L6" s="37">
        <f t="shared" si="2"/>
        <v>3</v>
      </c>
      <c r="M6" s="38">
        <v>5</v>
      </c>
      <c r="N6" s="38">
        <v>2</v>
      </c>
      <c r="O6" s="78">
        <f t="shared" si="3"/>
        <v>3</v>
      </c>
      <c r="P6" s="37">
        <v>8</v>
      </c>
      <c r="Q6" s="37">
        <v>2</v>
      </c>
      <c r="R6" s="37">
        <f t="shared" si="4"/>
        <v>0</v>
      </c>
      <c r="S6" s="38">
        <v>5</v>
      </c>
      <c r="T6" s="38">
        <v>2</v>
      </c>
      <c r="U6" s="78">
        <f t="shared" si="5"/>
        <v>2</v>
      </c>
      <c r="V6" s="21"/>
    </row>
    <row r="7" spans="1:22" x14ac:dyDescent="0.2">
      <c r="A7" s="42" t="s">
        <v>392</v>
      </c>
      <c r="B7" s="50">
        <v>1</v>
      </c>
      <c r="C7" s="50">
        <v>4</v>
      </c>
      <c r="D7" s="37">
        <v>5</v>
      </c>
      <c r="E7" s="37">
        <v>1</v>
      </c>
      <c r="F7" s="37">
        <f t="shared" si="0"/>
        <v>3</v>
      </c>
      <c r="G7" s="38">
        <v>6</v>
      </c>
      <c r="H7" s="38">
        <v>2</v>
      </c>
      <c r="I7" s="78">
        <f t="shared" si="1"/>
        <v>1</v>
      </c>
      <c r="J7" s="37">
        <v>6</v>
      </c>
      <c r="K7" s="37">
        <v>3</v>
      </c>
      <c r="L7" s="37">
        <f t="shared" si="2"/>
        <v>2</v>
      </c>
      <c r="M7" s="38">
        <v>5</v>
      </c>
      <c r="N7" s="38">
        <v>2</v>
      </c>
      <c r="O7" s="78">
        <f t="shared" si="3"/>
        <v>3</v>
      </c>
      <c r="P7" s="37">
        <v>6</v>
      </c>
      <c r="Q7" s="37">
        <v>1</v>
      </c>
      <c r="R7" s="37">
        <f t="shared" si="4"/>
        <v>2</v>
      </c>
      <c r="S7" s="38">
        <v>4</v>
      </c>
      <c r="T7" s="38">
        <v>1</v>
      </c>
      <c r="U7" s="78">
        <f t="shared" si="5"/>
        <v>3</v>
      </c>
    </row>
    <row r="8" spans="1:22" x14ac:dyDescent="0.2">
      <c r="A8" s="42" t="s">
        <v>393</v>
      </c>
      <c r="B8" s="50">
        <v>15</v>
      </c>
      <c r="C8" s="50">
        <v>3</v>
      </c>
      <c r="D8" s="37">
        <v>4</v>
      </c>
      <c r="E8" s="37">
        <v>2</v>
      </c>
      <c r="F8" s="37">
        <f t="shared" si="0"/>
        <v>2</v>
      </c>
      <c r="G8" s="38">
        <v>3</v>
      </c>
      <c r="H8" s="38">
        <v>1</v>
      </c>
      <c r="I8" s="78">
        <f t="shared" si="1"/>
        <v>2</v>
      </c>
      <c r="J8" s="37">
        <v>4</v>
      </c>
      <c r="K8" s="37">
        <v>1</v>
      </c>
      <c r="L8" s="37">
        <f t="shared" si="2"/>
        <v>2</v>
      </c>
      <c r="M8" s="38">
        <v>5</v>
      </c>
      <c r="N8" s="38">
        <v>2</v>
      </c>
      <c r="O8" s="78">
        <f t="shared" si="3"/>
        <v>1</v>
      </c>
      <c r="P8" s="37">
        <v>5</v>
      </c>
      <c r="Q8" s="37">
        <v>2</v>
      </c>
      <c r="R8" s="37">
        <f t="shared" si="4"/>
        <v>1</v>
      </c>
      <c r="S8" s="38">
        <v>4</v>
      </c>
      <c r="T8" s="38">
        <v>2</v>
      </c>
      <c r="U8" s="78">
        <f t="shared" si="5"/>
        <v>1</v>
      </c>
      <c r="V8" s="21"/>
    </row>
    <row r="9" spans="1:22" x14ac:dyDescent="0.2">
      <c r="A9" s="42" t="s">
        <v>394</v>
      </c>
      <c r="B9" s="50">
        <v>17</v>
      </c>
      <c r="C9" s="50">
        <v>4</v>
      </c>
      <c r="D9" s="37">
        <v>4</v>
      </c>
      <c r="E9" s="37">
        <v>2</v>
      </c>
      <c r="F9" s="37">
        <f t="shared" si="0"/>
        <v>3</v>
      </c>
      <c r="G9" s="38">
        <v>5</v>
      </c>
      <c r="H9" s="38">
        <v>2</v>
      </c>
      <c r="I9" s="78">
        <f t="shared" si="1"/>
        <v>1</v>
      </c>
      <c r="J9" s="37">
        <v>10</v>
      </c>
      <c r="K9" s="37">
        <v>2</v>
      </c>
      <c r="L9" s="37">
        <f t="shared" si="2"/>
        <v>0</v>
      </c>
      <c r="M9" s="38">
        <v>7</v>
      </c>
      <c r="N9" s="38">
        <v>3</v>
      </c>
      <c r="O9" s="78">
        <f t="shared" si="3"/>
        <v>0</v>
      </c>
      <c r="P9" s="37">
        <v>8</v>
      </c>
      <c r="Q9" s="37">
        <v>2</v>
      </c>
      <c r="R9" s="37">
        <f t="shared" si="4"/>
        <v>0</v>
      </c>
      <c r="S9" s="38">
        <v>4</v>
      </c>
      <c r="T9" s="38">
        <v>2</v>
      </c>
      <c r="U9" s="78">
        <f t="shared" si="5"/>
        <v>2</v>
      </c>
      <c r="V9" s="21"/>
    </row>
    <row r="10" spans="1:22" x14ac:dyDescent="0.2">
      <c r="A10" s="42" t="s">
        <v>395</v>
      </c>
      <c r="B10" s="50">
        <v>11</v>
      </c>
      <c r="C10" s="50">
        <v>3</v>
      </c>
      <c r="D10" s="37">
        <v>6</v>
      </c>
      <c r="E10" s="37">
        <v>3</v>
      </c>
      <c r="F10" s="37">
        <f t="shared" si="0"/>
        <v>0</v>
      </c>
      <c r="G10" s="38">
        <v>5</v>
      </c>
      <c r="H10" s="38">
        <v>3</v>
      </c>
      <c r="I10" s="78">
        <f t="shared" si="1"/>
        <v>0</v>
      </c>
      <c r="J10" s="37">
        <v>5</v>
      </c>
      <c r="K10" s="37">
        <v>3</v>
      </c>
      <c r="L10" s="37">
        <f t="shared" si="2"/>
        <v>1</v>
      </c>
      <c r="M10" s="38">
        <v>6</v>
      </c>
      <c r="N10" s="38">
        <v>2</v>
      </c>
      <c r="O10" s="78">
        <f t="shared" si="3"/>
        <v>0</v>
      </c>
      <c r="P10" s="37">
        <v>5</v>
      </c>
      <c r="Q10" s="37">
        <v>1</v>
      </c>
      <c r="R10" s="37">
        <f t="shared" si="4"/>
        <v>2</v>
      </c>
      <c r="S10" s="38">
        <v>6</v>
      </c>
      <c r="T10" s="38">
        <v>3</v>
      </c>
      <c r="U10" s="78">
        <f t="shared" si="5"/>
        <v>0</v>
      </c>
      <c r="V10" s="21" t="s">
        <v>340</v>
      </c>
    </row>
    <row r="11" spans="1:22" x14ac:dyDescent="0.2">
      <c r="A11" s="42" t="s">
        <v>396</v>
      </c>
      <c r="B11" s="50">
        <v>3</v>
      </c>
      <c r="C11" s="50">
        <v>4</v>
      </c>
      <c r="D11" s="37">
        <v>8</v>
      </c>
      <c r="E11" s="37">
        <v>2</v>
      </c>
      <c r="F11" s="37">
        <f t="shared" si="0"/>
        <v>0</v>
      </c>
      <c r="G11" s="38">
        <v>6</v>
      </c>
      <c r="H11" s="38">
        <v>2</v>
      </c>
      <c r="I11" s="78">
        <f t="shared" si="1"/>
        <v>1</v>
      </c>
      <c r="J11" s="37">
        <v>7</v>
      </c>
      <c r="K11" s="37">
        <v>3</v>
      </c>
      <c r="L11" s="37">
        <f t="shared" si="2"/>
        <v>1</v>
      </c>
      <c r="M11" s="38">
        <v>6</v>
      </c>
      <c r="N11" s="38">
        <v>2</v>
      </c>
      <c r="O11" s="78">
        <f t="shared" si="3"/>
        <v>2</v>
      </c>
      <c r="P11" s="37">
        <v>8</v>
      </c>
      <c r="Q11" s="37">
        <v>3</v>
      </c>
      <c r="R11" s="37">
        <f t="shared" si="4"/>
        <v>0</v>
      </c>
      <c r="S11" s="38">
        <v>6</v>
      </c>
      <c r="T11" s="38">
        <v>2</v>
      </c>
      <c r="U11" s="78">
        <f t="shared" si="5"/>
        <v>1</v>
      </c>
      <c r="V11" s="21"/>
    </row>
    <row r="12" spans="1:22" x14ac:dyDescent="0.2">
      <c r="A12" s="42" t="s">
        <v>397</v>
      </c>
      <c r="B12" s="50">
        <v>7</v>
      </c>
      <c r="C12" s="50">
        <v>5</v>
      </c>
      <c r="D12" s="37">
        <v>10</v>
      </c>
      <c r="E12" s="37">
        <v>2</v>
      </c>
      <c r="F12" s="37">
        <f t="shared" si="0"/>
        <v>0</v>
      </c>
      <c r="G12" s="38">
        <v>7</v>
      </c>
      <c r="H12" s="38">
        <v>3</v>
      </c>
      <c r="I12" s="78">
        <f t="shared" si="1"/>
        <v>1</v>
      </c>
      <c r="J12" s="37">
        <v>7</v>
      </c>
      <c r="K12" s="37">
        <v>3</v>
      </c>
      <c r="L12" s="37">
        <f t="shared" si="2"/>
        <v>2</v>
      </c>
      <c r="M12" s="38">
        <v>8</v>
      </c>
      <c r="N12" s="38">
        <v>2</v>
      </c>
      <c r="O12" s="78">
        <f t="shared" si="3"/>
        <v>0</v>
      </c>
      <c r="P12" s="37">
        <v>8</v>
      </c>
      <c r="Q12" s="37">
        <v>1</v>
      </c>
      <c r="R12" s="37">
        <f t="shared" si="4"/>
        <v>1</v>
      </c>
      <c r="S12" s="38">
        <v>7</v>
      </c>
      <c r="T12" s="38">
        <v>2</v>
      </c>
      <c r="U12" s="78">
        <f t="shared" si="5"/>
        <v>1</v>
      </c>
      <c r="V12" s="21"/>
    </row>
    <row r="13" spans="1:22" ht="13.5" thickBot="1" x14ac:dyDescent="0.25">
      <c r="A13" s="52" t="s">
        <v>398</v>
      </c>
      <c r="B13" s="53">
        <v>9</v>
      </c>
      <c r="C13" s="53">
        <v>4</v>
      </c>
      <c r="D13" s="37">
        <v>10</v>
      </c>
      <c r="E13" s="54">
        <v>3</v>
      </c>
      <c r="F13" s="37">
        <f t="shared" si="0"/>
        <v>0</v>
      </c>
      <c r="G13" s="38">
        <v>3</v>
      </c>
      <c r="H13" s="55">
        <v>1</v>
      </c>
      <c r="I13" s="77">
        <f t="shared" si="1"/>
        <v>3</v>
      </c>
      <c r="J13" s="37">
        <v>6</v>
      </c>
      <c r="K13" s="54">
        <v>2</v>
      </c>
      <c r="L13" s="37">
        <f t="shared" si="2"/>
        <v>1</v>
      </c>
      <c r="M13" s="38">
        <v>7</v>
      </c>
      <c r="N13" s="55">
        <v>2</v>
      </c>
      <c r="O13" s="77">
        <f t="shared" si="3"/>
        <v>0</v>
      </c>
      <c r="P13" s="37">
        <v>9</v>
      </c>
      <c r="Q13" s="54">
        <v>2</v>
      </c>
      <c r="R13" s="37">
        <f t="shared" si="4"/>
        <v>0</v>
      </c>
      <c r="S13" s="38">
        <v>5</v>
      </c>
      <c r="T13" s="55">
        <v>2</v>
      </c>
      <c r="U13" s="77">
        <f t="shared" si="5"/>
        <v>1</v>
      </c>
      <c r="V13" s="21"/>
    </row>
    <row r="14" spans="1:22" ht="13.5" thickBot="1" x14ac:dyDescent="0.25">
      <c r="A14" s="61" t="s">
        <v>412</v>
      </c>
      <c r="B14" s="62"/>
      <c r="C14" s="74">
        <f t="shared" ref="C14:R14" si="6">SUM(C5:C13)</f>
        <v>36</v>
      </c>
      <c r="D14" s="63">
        <f t="shared" si="6"/>
        <v>61</v>
      </c>
      <c r="E14" s="63">
        <f t="shared" si="6"/>
        <v>19</v>
      </c>
      <c r="F14" s="63">
        <f t="shared" si="6"/>
        <v>10</v>
      </c>
      <c r="G14" s="64">
        <f t="shared" si="6"/>
        <v>47</v>
      </c>
      <c r="H14" s="64">
        <f t="shared" si="6"/>
        <v>19</v>
      </c>
      <c r="I14" s="89">
        <f t="shared" si="6"/>
        <v>11</v>
      </c>
      <c r="J14" s="63">
        <f t="shared" si="6"/>
        <v>57</v>
      </c>
      <c r="K14" s="63">
        <f t="shared" si="6"/>
        <v>21</v>
      </c>
      <c r="L14" s="88">
        <f t="shared" si="6"/>
        <v>13</v>
      </c>
      <c r="M14" s="64">
        <f t="shared" si="6"/>
        <v>55</v>
      </c>
      <c r="N14" s="64">
        <f t="shared" si="6"/>
        <v>19</v>
      </c>
      <c r="O14" s="89">
        <f t="shared" si="6"/>
        <v>11</v>
      </c>
      <c r="P14" s="63">
        <f t="shared" si="6"/>
        <v>65</v>
      </c>
      <c r="Q14" s="63">
        <f t="shared" si="6"/>
        <v>17</v>
      </c>
      <c r="R14" s="88">
        <f t="shared" si="6"/>
        <v>6</v>
      </c>
      <c r="S14" s="64">
        <f>SUM(S5:S13)</f>
        <v>46</v>
      </c>
      <c r="T14" s="64">
        <f>SUM(T5:T13)</f>
        <v>18</v>
      </c>
      <c r="U14" s="89">
        <f>SUM(U5:U13)</f>
        <v>13</v>
      </c>
      <c r="V14" s="21"/>
    </row>
    <row r="15" spans="1:22" x14ac:dyDescent="0.2">
      <c r="A15" s="57" t="s">
        <v>399</v>
      </c>
      <c r="B15" s="58">
        <v>8</v>
      </c>
      <c r="C15" s="58">
        <v>4</v>
      </c>
      <c r="D15" s="37">
        <v>6</v>
      </c>
      <c r="E15" s="39">
        <v>3</v>
      </c>
      <c r="F15" s="37">
        <f t="shared" ref="F15:F23" si="7">IF(($C15+INT(D$3/18)+IF(((D$3-INT(D$3/18)*18)-$B15)&gt;=0,1,0)-D15+2)&lt;0, 0, $C15+INT(D$3/18)+IF(((D$3-INT(D$3/18)*18)-$B15)&gt;=0,1,0)-D15+2)</f>
        <v>1</v>
      </c>
      <c r="G15" s="38">
        <v>5</v>
      </c>
      <c r="H15" s="59">
        <v>2</v>
      </c>
      <c r="I15" s="82">
        <f t="shared" ref="I15:I23" si="8">IF(($C15+INT(G$3/18)+IF(((G$3-INT(G$3/18)*18)-$B15)&gt;=0,1,0)-G15+2)&lt;0, 0, $C15+INT(G$3/18)+IF(((G$3-INT(G$3/18)*18)-$B15)&gt;=0,1,0)-G15+2)</f>
        <v>1</v>
      </c>
      <c r="J15" s="37">
        <v>3</v>
      </c>
      <c r="K15" s="39">
        <v>1</v>
      </c>
      <c r="L15" s="37">
        <f t="shared" ref="L15:L23" si="9">IF(($C15+INT(J$3/18)+IF(((J$3-INT(J$3/18)*18)-$B15)&gt;=0,1,0)-J15+2)&lt;0, 0, $C15+INT(J$3/18)+IF(((J$3-INT(J$3/18)*18)-$B15)&gt;=0,1,0)-J15+2)</f>
        <v>4</v>
      </c>
      <c r="M15" s="38">
        <v>6</v>
      </c>
      <c r="N15" s="59">
        <v>2</v>
      </c>
      <c r="O15" s="82">
        <f t="shared" ref="O15:O23" si="10">IF(($C15+INT(M$3/18)+IF(((M$3-INT(M$3/18)*18)-$B15)&gt;=0,1,0)-M15+2)&lt;0, 0, $C15+INT(M$3/18)+IF(((M$3-INT(M$3/18)*18)-$B15)&gt;=0,1,0)-M15+2)</f>
        <v>1</v>
      </c>
      <c r="P15" s="37">
        <v>10</v>
      </c>
      <c r="Q15" s="39">
        <v>2</v>
      </c>
      <c r="R15" s="37">
        <f t="shared" ref="R15:R23" si="11">IF(($C15+INT(P$3/18)+IF(((P$3-INT(P$3/18)*18)-$B15)&gt;=0,1,0)-P15+2)&lt;0, 0, $C15+INT(P$3/18)+IF(((P$3-INT(P$3/18)*18)-$B15)&gt;=0,1,0)-P15+2)</f>
        <v>0</v>
      </c>
      <c r="S15" s="38">
        <v>4</v>
      </c>
      <c r="T15" s="59">
        <v>2</v>
      </c>
      <c r="U15" s="82">
        <f t="shared" ref="U15:U23" si="12">IF(($C15+INT(S$3/18)+IF(((S$3-INT(S$3/18)*18)-$B15)&gt;=0,1,0)-S15+2)&lt;0, 0, $C15+INT(S$3/18)+IF(((S$3-INT(S$3/18)*18)-$B15)&gt;=0,1,0)-S15+2)</f>
        <v>2</v>
      </c>
      <c r="V15" s="21"/>
    </row>
    <row r="16" spans="1:22" x14ac:dyDescent="0.2">
      <c r="A16" s="42" t="s">
        <v>400</v>
      </c>
      <c r="B16" s="50">
        <v>12</v>
      </c>
      <c r="C16" s="50">
        <v>3</v>
      </c>
      <c r="D16" s="37">
        <v>4</v>
      </c>
      <c r="E16" s="37">
        <v>2</v>
      </c>
      <c r="F16" s="37">
        <f t="shared" si="7"/>
        <v>2</v>
      </c>
      <c r="G16" s="38">
        <v>4</v>
      </c>
      <c r="H16" s="38">
        <v>2</v>
      </c>
      <c r="I16" s="78">
        <f t="shared" si="8"/>
        <v>1</v>
      </c>
      <c r="J16" s="37">
        <v>4</v>
      </c>
      <c r="K16" s="37">
        <v>2</v>
      </c>
      <c r="L16" s="37">
        <f t="shared" si="9"/>
        <v>2</v>
      </c>
      <c r="M16" s="38">
        <v>6</v>
      </c>
      <c r="N16" s="38">
        <v>2</v>
      </c>
      <c r="O16" s="78">
        <f t="shared" si="10"/>
        <v>0</v>
      </c>
      <c r="P16" s="37">
        <v>6</v>
      </c>
      <c r="Q16" s="37">
        <v>1</v>
      </c>
      <c r="R16" s="37">
        <f t="shared" si="11"/>
        <v>0</v>
      </c>
      <c r="S16" s="38">
        <v>3</v>
      </c>
      <c r="T16" s="38">
        <v>2</v>
      </c>
      <c r="U16" s="78">
        <f t="shared" si="12"/>
        <v>2</v>
      </c>
      <c r="V16" s="21"/>
    </row>
    <row r="17" spans="1:22" x14ac:dyDescent="0.2">
      <c r="A17" s="42" t="s">
        <v>401</v>
      </c>
      <c r="B17" s="50">
        <v>18</v>
      </c>
      <c r="C17" s="50">
        <v>4</v>
      </c>
      <c r="D17" s="37">
        <v>6</v>
      </c>
      <c r="E17" s="37">
        <v>2</v>
      </c>
      <c r="F17" s="37">
        <f t="shared" si="7"/>
        <v>1</v>
      </c>
      <c r="G17" s="38">
        <v>5</v>
      </c>
      <c r="H17" s="38">
        <v>3</v>
      </c>
      <c r="I17" s="78">
        <f t="shared" si="8"/>
        <v>1</v>
      </c>
      <c r="J17" s="37">
        <v>5</v>
      </c>
      <c r="K17" s="37">
        <v>2</v>
      </c>
      <c r="L17" s="37">
        <f t="shared" si="9"/>
        <v>2</v>
      </c>
      <c r="M17" s="38">
        <v>5</v>
      </c>
      <c r="N17" s="38">
        <v>2</v>
      </c>
      <c r="O17" s="78">
        <f t="shared" si="10"/>
        <v>2</v>
      </c>
      <c r="P17" s="37">
        <v>6</v>
      </c>
      <c r="Q17" s="37">
        <v>2</v>
      </c>
      <c r="R17" s="37">
        <f t="shared" si="11"/>
        <v>1</v>
      </c>
      <c r="S17" s="38">
        <v>4</v>
      </c>
      <c r="T17" s="38">
        <v>2</v>
      </c>
      <c r="U17" s="78">
        <f t="shared" si="12"/>
        <v>2</v>
      </c>
      <c r="V17" s="21"/>
    </row>
    <row r="18" spans="1:22" x14ac:dyDescent="0.2">
      <c r="A18" s="42" t="s">
        <v>402</v>
      </c>
      <c r="B18" s="50">
        <v>2</v>
      </c>
      <c r="C18" s="50">
        <v>5</v>
      </c>
      <c r="D18" s="37">
        <v>6</v>
      </c>
      <c r="E18" s="37">
        <v>2</v>
      </c>
      <c r="F18" s="37">
        <f t="shared" si="7"/>
        <v>2</v>
      </c>
      <c r="G18" s="38">
        <v>7</v>
      </c>
      <c r="H18" s="38">
        <v>3</v>
      </c>
      <c r="I18" s="78">
        <f t="shared" si="8"/>
        <v>1</v>
      </c>
      <c r="J18" s="37">
        <v>8</v>
      </c>
      <c r="K18" s="37">
        <v>2</v>
      </c>
      <c r="L18" s="37">
        <f t="shared" si="9"/>
        <v>1</v>
      </c>
      <c r="M18" s="38">
        <v>7</v>
      </c>
      <c r="N18" s="38">
        <v>2</v>
      </c>
      <c r="O18" s="78">
        <f t="shared" si="10"/>
        <v>2</v>
      </c>
      <c r="P18" s="37">
        <v>6</v>
      </c>
      <c r="Q18" s="37">
        <v>1</v>
      </c>
      <c r="R18" s="37">
        <f t="shared" si="11"/>
        <v>3</v>
      </c>
      <c r="S18" s="38">
        <v>7</v>
      </c>
      <c r="T18" s="38">
        <v>2</v>
      </c>
      <c r="U18" s="78">
        <f t="shared" si="12"/>
        <v>1</v>
      </c>
      <c r="V18" s="21"/>
    </row>
    <row r="19" spans="1:22" x14ac:dyDescent="0.2">
      <c r="A19" s="42" t="s">
        <v>403</v>
      </c>
      <c r="B19" s="50">
        <v>10</v>
      </c>
      <c r="C19" s="50">
        <v>3</v>
      </c>
      <c r="D19" s="37">
        <v>3</v>
      </c>
      <c r="E19" s="37">
        <v>1</v>
      </c>
      <c r="F19" s="37">
        <f t="shared" si="7"/>
        <v>3</v>
      </c>
      <c r="G19" s="38">
        <v>3</v>
      </c>
      <c r="H19" s="38">
        <v>1</v>
      </c>
      <c r="I19" s="78">
        <f t="shared" si="8"/>
        <v>2</v>
      </c>
      <c r="J19" s="37">
        <v>6</v>
      </c>
      <c r="K19" s="37">
        <v>2</v>
      </c>
      <c r="L19" s="37">
        <f t="shared" si="9"/>
        <v>0</v>
      </c>
      <c r="M19" s="38">
        <v>5</v>
      </c>
      <c r="N19" s="38">
        <v>2</v>
      </c>
      <c r="O19" s="78">
        <f t="shared" si="10"/>
        <v>1</v>
      </c>
      <c r="P19" s="37">
        <v>5</v>
      </c>
      <c r="Q19" s="37">
        <v>2</v>
      </c>
      <c r="R19" s="37">
        <f t="shared" si="11"/>
        <v>2</v>
      </c>
      <c r="S19" s="38">
        <v>5</v>
      </c>
      <c r="T19" s="38">
        <v>2</v>
      </c>
      <c r="U19" s="78">
        <f t="shared" si="12"/>
        <v>0</v>
      </c>
      <c r="V19" s="21"/>
    </row>
    <row r="20" spans="1:22" x14ac:dyDescent="0.2">
      <c r="A20" s="42" t="s">
        <v>404</v>
      </c>
      <c r="B20" s="50">
        <v>14</v>
      </c>
      <c r="C20" s="50">
        <v>5</v>
      </c>
      <c r="D20" s="37">
        <v>8</v>
      </c>
      <c r="E20" s="37">
        <v>2</v>
      </c>
      <c r="F20" s="37">
        <f t="shared" si="7"/>
        <v>0</v>
      </c>
      <c r="G20" s="38">
        <v>5</v>
      </c>
      <c r="H20" s="38">
        <v>2</v>
      </c>
      <c r="I20" s="78">
        <f t="shared" si="8"/>
        <v>2</v>
      </c>
      <c r="J20" s="37">
        <v>7</v>
      </c>
      <c r="K20" s="37">
        <v>2</v>
      </c>
      <c r="L20" s="37">
        <f t="shared" si="9"/>
        <v>1</v>
      </c>
      <c r="M20" s="38">
        <v>6</v>
      </c>
      <c r="N20" s="38">
        <v>2</v>
      </c>
      <c r="O20" s="78">
        <f t="shared" si="10"/>
        <v>2</v>
      </c>
      <c r="P20" s="37">
        <v>9</v>
      </c>
      <c r="Q20" s="37">
        <v>2</v>
      </c>
      <c r="R20" s="37">
        <f t="shared" si="11"/>
        <v>0</v>
      </c>
      <c r="S20" s="38">
        <v>10</v>
      </c>
      <c r="T20" s="38">
        <v>2</v>
      </c>
      <c r="U20" s="78">
        <f t="shared" si="12"/>
        <v>0</v>
      </c>
      <c r="V20" s="21"/>
    </row>
    <row r="21" spans="1:22" x14ac:dyDescent="0.2">
      <c r="A21" s="42" t="s">
        <v>405</v>
      </c>
      <c r="B21" s="50">
        <v>4</v>
      </c>
      <c r="C21" s="50">
        <v>4</v>
      </c>
      <c r="D21" s="37">
        <v>10</v>
      </c>
      <c r="E21" s="37">
        <v>2</v>
      </c>
      <c r="F21" s="37">
        <f t="shared" si="7"/>
        <v>0</v>
      </c>
      <c r="G21" s="38">
        <v>5</v>
      </c>
      <c r="H21" s="38">
        <v>1</v>
      </c>
      <c r="I21" s="78">
        <f t="shared" si="8"/>
        <v>2</v>
      </c>
      <c r="J21" s="37">
        <v>6</v>
      </c>
      <c r="K21" s="37">
        <v>2</v>
      </c>
      <c r="L21" s="37">
        <f t="shared" si="9"/>
        <v>2</v>
      </c>
      <c r="M21" s="38">
        <v>6</v>
      </c>
      <c r="N21" s="38">
        <v>2</v>
      </c>
      <c r="O21" s="78">
        <f t="shared" si="10"/>
        <v>2</v>
      </c>
      <c r="P21" s="37">
        <v>8</v>
      </c>
      <c r="Q21" s="37">
        <v>3</v>
      </c>
      <c r="R21" s="37">
        <f t="shared" si="11"/>
        <v>0</v>
      </c>
      <c r="S21" s="38">
        <v>10</v>
      </c>
      <c r="T21" s="38">
        <v>2</v>
      </c>
      <c r="U21" s="78">
        <f t="shared" si="12"/>
        <v>0</v>
      </c>
      <c r="V21" s="21" t="s">
        <v>472</v>
      </c>
    </row>
    <row r="22" spans="1:22" x14ac:dyDescent="0.2">
      <c r="A22" s="42" t="s">
        <v>406</v>
      </c>
      <c r="B22" s="50">
        <v>16</v>
      </c>
      <c r="C22" s="50">
        <v>4</v>
      </c>
      <c r="D22" s="37">
        <v>5</v>
      </c>
      <c r="E22" s="37">
        <v>2</v>
      </c>
      <c r="F22" s="37">
        <f t="shared" si="7"/>
        <v>2</v>
      </c>
      <c r="G22" s="38">
        <v>7</v>
      </c>
      <c r="H22" s="38">
        <v>2</v>
      </c>
      <c r="I22" s="78">
        <f t="shared" si="8"/>
        <v>0</v>
      </c>
      <c r="J22" s="37">
        <v>6</v>
      </c>
      <c r="K22" s="37">
        <v>2</v>
      </c>
      <c r="L22" s="37">
        <f t="shared" si="9"/>
        <v>1</v>
      </c>
      <c r="M22" s="38">
        <v>7</v>
      </c>
      <c r="N22" s="38">
        <v>2</v>
      </c>
      <c r="O22" s="78">
        <f t="shared" si="10"/>
        <v>0</v>
      </c>
      <c r="P22" s="37">
        <v>7</v>
      </c>
      <c r="Q22" s="37">
        <v>3</v>
      </c>
      <c r="R22" s="37">
        <f t="shared" si="11"/>
        <v>0</v>
      </c>
      <c r="S22" s="38">
        <v>10</v>
      </c>
      <c r="T22" s="38">
        <v>2</v>
      </c>
      <c r="U22" s="78">
        <f t="shared" si="12"/>
        <v>0</v>
      </c>
      <c r="V22" s="21" t="s">
        <v>472</v>
      </c>
    </row>
    <row r="23" spans="1:22" ht="13.5" thickBot="1" x14ac:dyDescent="0.25">
      <c r="A23" s="45" t="s">
        <v>407</v>
      </c>
      <c r="B23" s="51">
        <v>6</v>
      </c>
      <c r="C23" s="51">
        <v>4</v>
      </c>
      <c r="D23" s="37">
        <v>6</v>
      </c>
      <c r="E23" s="46">
        <v>2</v>
      </c>
      <c r="F23" s="37">
        <f t="shared" si="7"/>
        <v>1</v>
      </c>
      <c r="G23" s="38">
        <v>5</v>
      </c>
      <c r="H23" s="47">
        <v>2</v>
      </c>
      <c r="I23" s="84">
        <f t="shared" si="8"/>
        <v>2</v>
      </c>
      <c r="J23" s="37">
        <v>5</v>
      </c>
      <c r="K23" s="46">
        <v>2</v>
      </c>
      <c r="L23" s="37">
        <f t="shared" si="9"/>
        <v>3</v>
      </c>
      <c r="M23" s="38">
        <v>6</v>
      </c>
      <c r="N23" s="47">
        <v>2</v>
      </c>
      <c r="O23" s="84">
        <f t="shared" si="10"/>
        <v>1</v>
      </c>
      <c r="P23" s="37">
        <v>6</v>
      </c>
      <c r="Q23" s="46">
        <v>1</v>
      </c>
      <c r="R23" s="37">
        <f t="shared" si="11"/>
        <v>2</v>
      </c>
      <c r="S23" s="38">
        <v>5</v>
      </c>
      <c r="T23" s="47">
        <v>2</v>
      </c>
      <c r="U23" s="84">
        <f t="shared" si="12"/>
        <v>2</v>
      </c>
      <c r="V23" s="21"/>
    </row>
    <row r="24" spans="1:22" ht="13.5" thickBot="1" x14ac:dyDescent="0.25">
      <c r="A24" s="66" t="s">
        <v>413</v>
      </c>
      <c r="B24" s="63"/>
      <c r="C24" s="63">
        <f t="shared" ref="C24:R24" si="13">SUM(C15:C23)</f>
        <v>36</v>
      </c>
      <c r="D24" s="63">
        <f t="shared" si="13"/>
        <v>54</v>
      </c>
      <c r="E24" s="63">
        <f t="shared" si="13"/>
        <v>18</v>
      </c>
      <c r="F24" s="63">
        <f t="shared" si="13"/>
        <v>12</v>
      </c>
      <c r="G24" s="64">
        <f t="shared" si="13"/>
        <v>46</v>
      </c>
      <c r="H24" s="64">
        <f t="shared" si="13"/>
        <v>18</v>
      </c>
      <c r="I24" s="64">
        <f t="shared" si="13"/>
        <v>12</v>
      </c>
      <c r="J24" s="63">
        <f t="shared" si="13"/>
        <v>50</v>
      </c>
      <c r="K24" s="63">
        <f t="shared" si="13"/>
        <v>17</v>
      </c>
      <c r="L24" s="63">
        <f t="shared" si="13"/>
        <v>16</v>
      </c>
      <c r="M24" s="64">
        <f t="shared" si="13"/>
        <v>54</v>
      </c>
      <c r="N24" s="64">
        <f t="shared" si="13"/>
        <v>18</v>
      </c>
      <c r="O24" s="64">
        <f t="shared" si="13"/>
        <v>11</v>
      </c>
      <c r="P24" s="63">
        <f t="shared" si="13"/>
        <v>63</v>
      </c>
      <c r="Q24" s="63">
        <f t="shared" si="13"/>
        <v>17</v>
      </c>
      <c r="R24" s="63">
        <f t="shared" si="13"/>
        <v>8</v>
      </c>
      <c r="S24" s="64">
        <f>SUM(S15:S23)</f>
        <v>58</v>
      </c>
      <c r="T24" s="64">
        <f>SUM(T15:T23)</f>
        <v>18</v>
      </c>
      <c r="U24" s="64">
        <f>SUM(U15:U23)</f>
        <v>9</v>
      </c>
    </row>
    <row r="25" spans="1:22" ht="13.5" thickBot="1" x14ac:dyDescent="0.25">
      <c r="A25" s="70" t="s">
        <v>414</v>
      </c>
      <c r="B25" s="71"/>
      <c r="C25" s="71">
        <f t="shared" ref="C25:R25" si="14">C24+C14</f>
        <v>72</v>
      </c>
      <c r="D25" s="71">
        <f t="shared" si="14"/>
        <v>115</v>
      </c>
      <c r="E25" s="71">
        <f t="shared" si="14"/>
        <v>37</v>
      </c>
      <c r="F25" s="71">
        <f t="shared" si="14"/>
        <v>22</v>
      </c>
      <c r="G25" s="72">
        <f t="shared" si="14"/>
        <v>93</v>
      </c>
      <c r="H25" s="72">
        <f t="shared" si="14"/>
        <v>37</v>
      </c>
      <c r="I25" s="72">
        <f t="shared" si="14"/>
        <v>23</v>
      </c>
      <c r="J25" s="71">
        <f t="shared" si="14"/>
        <v>107</v>
      </c>
      <c r="K25" s="71">
        <f t="shared" si="14"/>
        <v>38</v>
      </c>
      <c r="L25" s="71">
        <f t="shared" si="14"/>
        <v>29</v>
      </c>
      <c r="M25" s="72">
        <f t="shared" si="14"/>
        <v>109</v>
      </c>
      <c r="N25" s="72">
        <f t="shared" si="14"/>
        <v>37</v>
      </c>
      <c r="O25" s="72">
        <f t="shared" si="14"/>
        <v>22</v>
      </c>
      <c r="P25" s="71">
        <f t="shared" si="14"/>
        <v>128</v>
      </c>
      <c r="Q25" s="71">
        <f t="shared" si="14"/>
        <v>34</v>
      </c>
      <c r="R25" s="71">
        <f t="shared" si="14"/>
        <v>14</v>
      </c>
      <c r="S25" s="72">
        <f>S24+S14</f>
        <v>104</v>
      </c>
      <c r="T25" s="72">
        <f>T24+T14</f>
        <v>36</v>
      </c>
      <c r="U25" s="72">
        <f>U24+U14</f>
        <v>22</v>
      </c>
    </row>
    <row r="26" spans="1:22" x14ac:dyDescent="0.2">
      <c r="A26" s="67" t="s">
        <v>350</v>
      </c>
      <c r="B26" s="39"/>
      <c r="C26" s="39"/>
      <c r="D26" s="486">
        <v>3</v>
      </c>
      <c r="E26" s="487"/>
      <c r="F26" s="488"/>
      <c r="G26" s="489">
        <v>2</v>
      </c>
      <c r="H26" s="490"/>
      <c r="I26" s="491"/>
      <c r="J26" s="486">
        <v>1</v>
      </c>
      <c r="K26" s="487"/>
      <c r="L26" s="488"/>
      <c r="M26" s="489">
        <v>4</v>
      </c>
      <c r="N26" s="490"/>
      <c r="O26" s="491"/>
      <c r="P26" s="486">
        <v>6</v>
      </c>
      <c r="Q26" s="487"/>
      <c r="R26" s="488"/>
      <c r="S26" s="489">
        <v>5</v>
      </c>
      <c r="T26" s="490"/>
      <c r="U26" s="491"/>
    </row>
    <row r="27" spans="1:22" ht="13.5" thickBot="1" x14ac:dyDescent="0.25">
      <c r="A27" s="49" t="s">
        <v>415</v>
      </c>
      <c r="B27" s="46"/>
      <c r="C27" s="46"/>
      <c r="D27" s="492">
        <v>7</v>
      </c>
      <c r="E27" s="493"/>
      <c r="F27" s="494"/>
      <c r="G27" s="495">
        <v>11</v>
      </c>
      <c r="H27" s="496"/>
      <c r="I27" s="497"/>
      <c r="J27" s="492">
        <v>16</v>
      </c>
      <c r="K27" s="493"/>
      <c r="L27" s="494"/>
      <c r="M27" s="495">
        <v>4</v>
      </c>
      <c r="N27" s="496"/>
      <c r="O27" s="497"/>
      <c r="P27" s="492">
        <v>1</v>
      </c>
      <c r="Q27" s="493"/>
      <c r="R27" s="494"/>
      <c r="S27" s="495">
        <v>2</v>
      </c>
      <c r="T27" s="496"/>
      <c r="U27" s="497"/>
    </row>
    <row r="28" spans="1:22" x14ac:dyDescent="0.2">
      <c r="D28" s="107"/>
      <c r="E28" s="107"/>
      <c r="F28" s="107"/>
      <c r="P28" s="107"/>
      <c r="Q28" s="107"/>
      <c r="R28" s="107"/>
    </row>
    <row r="30" spans="1:22" x14ac:dyDescent="0.2">
      <c r="A30" s="92"/>
      <c r="B30" s="30" t="s">
        <v>450</v>
      </c>
    </row>
    <row r="31" spans="1:22" x14ac:dyDescent="0.2">
      <c r="A31" s="97"/>
      <c r="B31" s="30" t="s">
        <v>603</v>
      </c>
    </row>
  </sheetData>
  <mergeCells count="24">
    <mergeCell ref="P26:R26"/>
    <mergeCell ref="P27:R27"/>
    <mergeCell ref="S2:U2"/>
    <mergeCell ref="S3:U3"/>
    <mergeCell ref="S26:U26"/>
    <mergeCell ref="S27:U27"/>
    <mergeCell ref="P2:R2"/>
    <mergeCell ref="P3:R3"/>
    <mergeCell ref="D27:F27"/>
    <mergeCell ref="G27:I27"/>
    <mergeCell ref="J27:L27"/>
    <mergeCell ref="M27:O27"/>
    <mergeCell ref="D26:F26"/>
    <mergeCell ref="G26:I26"/>
    <mergeCell ref="J26:L26"/>
    <mergeCell ref="M26:O26"/>
    <mergeCell ref="D2:F2"/>
    <mergeCell ref="G2:I2"/>
    <mergeCell ref="J2:L2"/>
    <mergeCell ref="M2:O2"/>
    <mergeCell ref="D3:F3"/>
    <mergeCell ref="G3:I3"/>
    <mergeCell ref="J3:L3"/>
    <mergeCell ref="M3:O3"/>
  </mergeCells>
  <phoneticPr fontId="21" type="noConversion"/>
  <conditionalFormatting sqref="G5:G13 G15:G23 M5:M13 M15:M23 D5:D13 D15:D23 J5:J13 J15:J23 P5:P13 P15:P23 S5:S13 S15:S23">
    <cfRule type="cellIs" dxfId="51" priority="1" stopIfTrue="1" operator="equal">
      <formula>$C5</formula>
    </cfRule>
    <cfRule type="cellIs" dxfId="50"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H49"/>
  <sheetViews>
    <sheetView workbookViewId="0">
      <selection activeCell="F18" sqref="F18"/>
    </sheetView>
  </sheetViews>
  <sheetFormatPr defaultColWidth="8.85546875" defaultRowHeight="12.75" x14ac:dyDescent="0.2"/>
  <cols>
    <col min="2" max="2" width="26.85546875" customWidth="1"/>
    <col min="3" max="3" width="31.5703125" customWidth="1"/>
    <col min="4" max="4" width="15.5703125" customWidth="1"/>
    <col min="5" max="5" width="27.42578125" customWidth="1"/>
    <col min="7" max="7" width="21" customWidth="1"/>
    <col min="8" max="8" width="10.140625" customWidth="1"/>
    <col min="9" max="9" width="10.5703125" customWidth="1"/>
    <col min="10" max="10" width="16.42578125" customWidth="1"/>
  </cols>
  <sheetData>
    <row r="1" spans="1:8" x14ac:dyDescent="0.2">
      <c r="A1" s="19" t="s">
        <v>639</v>
      </c>
      <c r="B1" s="20"/>
      <c r="C1" s="20"/>
      <c r="D1" s="20"/>
      <c r="E1" s="20"/>
    </row>
    <row r="2" spans="1:8" x14ac:dyDescent="0.2">
      <c r="C2" s="21" t="s">
        <v>355</v>
      </c>
      <c r="D2" s="21" t="s">
        <v>511</v>
      </c>
      <c r="E2" s="21" t="s">
        <v>506</v>
      </c>
    </row>
    <row r="3" spans="1:8" x14ac:dyDescent="0.2">
      <c r="A3" t="s">
        <v>615</v>
      </c>
      <c r="B3" t="s">
        <v>469</v>
      </c>
      <c r="C3" s="101">
        <v>6.5</v>
      </c>
      <c r="D3" s="21" t="s">
        <v>648</v>
      </c>
      <c r="E3" t="s">
        <v>647</v>
      </c>
    </row>
    <row r="4" spans="1:8" x14ac:dyDescent="0.2">
      <c r="A4" t="s">
        <v>474</v>
      </c>
      <c r="B4" t="s">
        <v>475</v>
      </c>
      <c r="C4" s="101">
        <v>16.7</v>
      </c>
      <c r="D4" s="21" t="s">
        <v>517</v>
      </c>
      <c r="E4" t="s">
        <v>507</v>
      </c>
    </row>
    <row r="5" spans="1:8" x14ac:dyDescent="0.2">
      <c r="A5" t="s">
        <v>470</v>
      </c>
      <c r="B5" t="s">
        <v>340</v>
      </c>
      <c r="C5" s="101">
        <v>20.9</v>
      </c>
      <c r="D5" s="21" t="s">
        <v>513</v>
      </c>
      <c r="E5" t="s">
        <v>487</v>
      </c>
    </row>
    <row r="6" spans="1:8" x14ac:dyDescent="0.2">
      <c r="A6" t="s">
        <v>473</v>
      </c>
      <c r="B6" t="s">
        <v>352</v>
      </c>
      <c r="C6" s="101">
        <v>22.8</v>
      </c>
      <c r="D6" s="21" t="s">
        <v>594</v>
      </c>
      <c r="E6" t="s">
        <v>567</v>
      </c>
    </row>
    <row r="7" spans="1:8" x14ac:dyDescent="0.2">
      <c r="A7" t="s">
        <v>471</v>
      </c>
      <c r="B7" t="s">
        <v>472</v>
      </c>
      <c r="C7" s="101">
        <v>25.6</v>
      </c>
      <c r="D7" s="21" t="s">
        <v>593</v>
      </c>
      <c r="E7" t="s">
        <v>567</v>
      </c>
    </row>
    <row r="8" spans="1:8" x14ac:dyDescent="0.2">
      <c r="C8" s="101"/>
    </row>
    <row r="9" spans="1:8" x14ac:dyDescent="0.2">
      <c r="A9" s="19" t="s">
        <v>640</v>
      </c>
      <c r="B9" s="20"/>
      <c r="C9" s="20"/>
      <c r="D9" s="20"/>
      <c r="E9" s="20"/>
    </row>
    <row r="11" spans="1:8" x14ac:dyDescent="0.2">
      <c r="A11" s="3" t="s">
        <v>478</v>
      </c>
      <c r="B11" s="1"/>
      <c r="C11" s="1"/>
      <c r="D11" s="1"/>
      <c r="E11" s="1"/>
    </row>
    <row r="12" spans="1:8" x14ac:dyDescent="0.2">
      <c r="C12" t="s">
        <v>479</v>
      </c>
      <c r="D12" t="s">
        <v>481</v>
      </c>
      <c r="E12" t="s">
        <v>483</v>
      </c>
    </row>
    <row r="13" spans="1:8" x14ac:dyDescent="0.2">
      <c r="A13" s="21">
        <v>1</v>
      </c>
      <c r="B13" t="s">
        <v>433</v>
      </c>
      <c r="C13" t="s">
        <v>642</v>
      </c>
      <c r="D13" t="s">
        <v>340</v>
      </c>
      <c r="E13" t="s">
        <v>567</v>
      </c>
    </row>
    <row r="14" spans="1:8" x14ac:dyDescent="0.2">
      <c r="A14" s="21">
        <v>2</v>
      </c>
      <c r="B14" s="2" t="s">
        <v>612</v>
      </c>
      <c r="C14" s="171" t="s">
        <v>644</v>
      </c>
      <c r="D14" s="102" t="s">
        <v>475</v>
      </c>
      <c r="E14" t="s">
        <v>641</v>
      </c>
      <c r="F14" s="151"/>
      <c r="G14" s="2"/>
      <c r="H14" s="103"/>
    </row>
    <row r="15" spans="1:8" x14ac:dyDescent="0.2">
      <c r="A15" s="21">
        <v>3</v>
      </c>
      <c r="B15" t="s">
        <v>572</v>
      </c>
      <c r="C15" t="s">
        <v>643</v>
      </c>
      <c r="D15" s="102" t="s">
        <v>352</v>
      </c>
      <c r="E15" s="102" t="s">
        <v>616</v>
      </c>
    </row>
    <row r="16" spans="1:8" x14ac:dyDescent="0.2">
      <c r="A16" s="21">
        <v>4</v>
      </c>
      <c r="B16" s="2" t="s">
        <v>573</v>
      </c>
      <c r="C16" t="s">
        <v>646</v>
      </c>
      <c r="D16" s="102" t="s">
        <v>469</v>
      </c>
      <c r="E16" s="102" t="s">
        <v>656</v>
      </c>
    </row>
    <row r="17" spans="1:5" x14ac:dyDescent="0.2">
      <c r="A17" s="21">
        <v>5</v>
      </c>
      <c r="B17" s="2" t="s">
        <v>431</v>
      </c>
      <c r="C17" t="s">
        <v>645</v>
      </c>
      <c r="D17" s="102" t="s">
        <v>472</v>
      </c>
      <c r="E17" t="s">
        <v>710</v>
      </c>
    </row>
    <row r="19" spans="1:5" x14ac:dyDescent="0.2">
      <c r="D19" s="102"/>
      <c r="E19" s="102"/>
    </row>
    <row r="20" spans="1:5" x14ac:dyDescent="0.2">
      <c r="A20" s="3" t="s">
        <v>482</v>
      </c>
      <c r="B20" s="1"/>
      <c r="C20" s="1"/>
      <c r="D20" s="1"/>
      <c r="E20" s="1"/>
    </row>
    <row r="22" spans="1:5" x14ac:dyDescent="0.2">
      <c r="A22" s="21">
        <v>1</v>
      </c>
      <c r="B22" s="152" t="s">
        <v>661</v>
      </c>
      <c r="C22" s="153" t="s">
        <v>662</v>
      </c>
      <c r="D22" s="152" t="s">
        <v>475</v>
      </c>
      <c r="E22" s="152" t="s">
        <v>567</v>
      </c>
    </row>
    <row r="25" spans="1:5" x14ac:dyDescent="0.2">
      <c r="A25" s="19" t="s">
        <v>356</v>
      </c>
      <c r="B25" s="20"/>
      <c r="C25" s="20"/>
      <c r="D25" s="20"/>
      <c r="E25" s="20"/>
    </row>
    <row r="27" spans="1:5" x14ac:dyDescent="0.2">
      <c r="A27" s="4">
        <v>1</v>
      </c>
      <c r="B27" s="1" t="s">
        <v>357</v>
      </c>
      <c r="C27" s="1"/>
      <c r="D27" s="1"/>
      <c r="E27" s="1"/>
    </row>
    <row r="28" spans="1:5" x14ac:dyDescent="0.2">
      <c r="A28" s="21">
        <v>2</v>
      </c>
      <c r="B28" t="s">
        <v>358</v>
      </c>
    </row>
    <row r="29" spans="1:5" x14ac:dyDescent="0.2">
      <c r="A29" s="4">
        <v>3</v>
      </c>
      <c r="B29" s="1" t="s">
        <v>359</v>
      </c>
      <c r="C29" s="1"/>
      <c r="D29" s="1"/>
      <c r="E29" s="1"/>
    </row>
    <row r="30" spans="1:5" x14ac:dyDescent="0.2">
      <c r="A30" s="21">
        <v>4</v>
      </c>
      <c r="B30" t="s">
        <v>360</v>
      </c>
    </row>
    <row r="31" spans="1:5" x14ac:dyDescent="0.2">
      <c r="A31" s="4">
        <v>5</v>
      </c>
      <c r="B31" s="1" t="s">
        <v>386</v>
      </c>
      <c r="C31" s="1"/>
      <c r="D31" s="1"/>
      <c r="E31" s="1"/>
    </row>
    <row r="32" spans="1:5" x14ac:dyDescent="0.2">
      <c r="A32" s="21">
        <v>6</v>
      </c>
      <c r="B32" t="s">
        <v>510</v>
      </c>
    </row>
    <row r="33" spans="1:5" x14ac:dyDescent="0.2">
      <c r="A33" s="4">
        <v>7</v>
      </c>
      <c r="B33" s="1" t="s">
        <v>547</v>
      </c>
      <c r="C33" s="1"/>
      <c r="D33" s="1"/>
      <c r="E33" s="1"/>
    </row>
    <row r="34" spans="1:5" x14ac:dyDescent="0.2">
      <c r="A34" s="21"/>
    </row>
    <row r="35" spans="1:5" x14ac:dyDescent="0.2">
      <c r="A35" s="21"/>
    </row>
    <row r="39" spans="1:5" x14ac:dyDescent="0.2">
      <c r="A39" s="21"/>
      <c r="C39" s="103"/>
    </row>
    <row r="40" spans="1:5" x14ac:dyDescent="0.2">
      <c r="A40" s="21"/>
      <c r="B40" t="s">
        <v>736</v>
      </c>
      <c r="C40" s="103"/>
    </row>
    <row r="41" spans="1:5" x14ac:dyDescent="0.2">
      <c r="A41" s="21"/>
      <c r="B41" s="161" t="s">
        <v>737</v>
      </c>
      <c r="C41" s="103" t="s">
        <v>743</v>
      </c>
      <c r="D41" t="s">
        <v>745</v>
      </c>
    </row>
    <row r="42" spans="1:5" x14ac:dyDescent="0.2">
      <c r="A42" s="21"/>
      <c r="B42" s="161" t="s">
        <v>738</v>
      </c>
      <c r="C42" s="103" t="s">
        <v>663</v>
      </c>
      <c r="D42" t="s">
        <v>440</v>
      </c>
    </row>
    <row r="43" spans="1:5" x14ac:dyDescent="0.2">
      <c r="A43" s="21"/>
      <c r="B43" s="161" t="s">
        <v>739</v>
      </c>
      <c r="C43" s="103" t="s">
        <v>741</v>
      </c>
      <c r="D43" t="s">
        <v>616</v>
      </c>
    </row>
    <row r="44" spans="1:5" x14ac:dyDescent="0.2">
      <c r="A44" s="21"/>
      <c r="B44" s="161" t="s">
        <v>740</v>
      </c>
      <c r="C44" s="103" t="s">
        <v>663</v>
      </c>
      <c r="D44" t="s">
        <v>698</v>
      </c>
    </row>
    <row r="45" spans="1:5" x14ac:dyDescent="0.2">
      <c r="B45" s="21">
        <v>2004</v>
      </c>
      <c r="C45" t="s">
        <v>742</v>
      </c>
      <c r="D45" t="s">
        <v>424</v>
      </c>
    </row>
    <row r="46" spans="1:5" x14ac:dyDescent="0.2">
      <c r="B46" s="21">
        <v>2005</v>
      </c>
      <c r="C46" t="s">
        <v>741</v>
      </c>
      <c r="D46" t="s">
        <v>616</v>
      </c>
    </row>
    <row r="47" spans="1:5" x14ac:dyDescent="0.2">
      <c r="B47" s="21">
        <v>2006</v>
      </c>
      <c r="C47" t="s">
        <v>741</v>
      </c>
      <c r="D47" t="s">
        <v>747</v>
      </c>
    </row>
    <row r="48" spans="1:5" x14ac:dyDescent="0.2">
      <c r="B48" s="21">
        <v>2007</v>
      </c>
      <c r="C48" s="103" t="s">
        <v>743</v>
      </c>
      <c r="D48" t="s">
        <v>746</v>
      </c>
    </row>
    <row r="49" spans="2:2" x14ac:dyDescent="0.2">
      <c r="B49" s="21"/>
    </row>
  </sheetData>
  <phoneticPr fontId="21" type="noConversion"/>
  <pageMargins left="0.75" right="0.75" top="1" bottom="1" header="0" footer="0"/>
  <pageSetup paperSize="9" scale="79" orientation="portrait" r:id="rId1"/>
  <headerFooter alignWithMargins="0"/>
  <legacyDrawing r:id="rId2"/>
  <extLst>
    <ext xmlns:mx="http://schemas.microsoft.com/office/mac/excel/2008/main" uri="http://schemas.microsoft.com/office/mac/excel/2008/main">
      <mx:PLV Mode="0" OnePage="0" WScale="0"/>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E32"/>
  <sheetViews>
    <sheetView workbookViewId="0">
      <selection activeCell="C8" sqref="C8"/>
    </sheetView>
  </sheetViews>
  <sheetFormatPr defaultColWidth="8.85546875" defaultRowHeight="12.75" x14ac:dyDescent="0.2"/>
  <cols>
    <col min="1" max="1" width="14" customWidth="1"/>
    <col min="2" max="2" width="20.42578125" customWidth="1"/>
    <col min="3" max="3" width="18.42578125" customWidth="1"/>
    <col min="4" max="4" width="21.5703125" customWidth="1"/>
    <col min="5" max="5" width="22.42578125" customWidth="1"/>
  </cols>
  <sheetData>
    <row r="1" spans="1:5" ht="13.5" thickBot="1" x14ac:dyDescent="0.25"/>
    <row r="2" spans="1:5" ht="13.5" thickBot="1" x14ac:dyDescent="0.25">
      <c r="A2" s="22" t="s">
        <v>718</v>
      </c>
      <c r="B2" s="23"/>
      <c r="C2" s="23"/>
      <c r="D2" s="24"/>
    </row>
    <row r="3" spans="1:5" x14ac:dyDescent="0.2">
      <c r="A3" s="5" t="s">
        <v>350</v>
      </c>
      <c r="B3" s="6"/>
      <c r="C3" s="6" t="s">
        <v>363</v>
      </c>
      <c r="D3" s="7" t="s">
        <v>364</v>
      </c>
    </row>
    <row r="4" spans="1:5" x14ac:dyDescent="0.2">
      <c r="A4" s="17">
        <v>1</v>
      </c>
      <c r="B4" s="185" t="s">
        <v>469</v>
      </c>
      <c r="C4" s="8">
        <v>67</v>
      </c>
      <c r="D4" s="8">
        <v>5</v>
      </c>
      <c r="E4" t="s">
        <v>733</v>
      </c>
    </row>
    <row r="5" spans="1:5" x14ac:dyDescent="0.2">
      <c r="A5" s="17">
        <v>2</v>
      </c>
      <c r="B5" s="185" t="s">
        <v>475</v>
      </c>
      <c r="C5" s="8">
        <v>60</v>
      </c>
      <c r="D5" s="8">
        <v>4</v>
      </c>
      <c r="E5" t="s">
        <v>732</v>
      </c>
    </row>
    <row r="6" spans="1:5" x14ac:dyDescent="0.2">
      <c r="A6" s="17">
        <v>3</v>
      </c>
      <c r="B6" s="185" t="s">
        <v>340</v>
      </c>
      <c r="C6" s="8">
        <v>57</v>
      </c>
      <c r="D6" s="8">
        <v>4</v>
      </c>
      <c r="E6" t="s">
        <v>732</v>
      </c>
    </row>
    <row r="7" spans="1:5" x14ac:dyDescent="0.2">
      <c r="A7" s="17">
        <v>4</v>
      </c>
      <c r="B7" s="185" t="s">
        <v>472</v>
      </c>
      <c r="C7" s="8">
        <v>42</v>
      </c>
      <c r="D7" s="8">
        <v>4</v>
      </c>
      <c r="E7" t="s">
        <v>732</v>
      </c>
    </row>
    <row r="8" spans="1:5" x14ac:dyDescent="0.2">
      <c r="A8" s="17">
        <v>5</v>
      </c>
      <c r="B8" s="185" t="s">
        <v>352</v>
      </c>
      <c r="C8" s="8">
        <v>40</v>
      </c>
      <c r="D8" s="8">
        <v>4</v>
      </c>
      <c r="E8" t="s">
        <v>732</v>
      </c>
    </row>
    <row r="9" spans="1:5" ht="13.5" thickBot="1" x14ac:dyDescent="0.25">
      <c r="A9" s="18">
        <v>6</v>
      </c>
      <c r="B9" s="185" t="s">
        <v>460</v>
      </c>
      <c r="C9" s="8">
        <v>0</v>
      </c>
      <c r="D9" s="8">
        <v>0</v>
      </c>
    </row>
    <row r="12" spans="1:5" ht="13.5" thickBot="1" x14ac:dyDescent="0.25">
      <c r="A12" s="19" t="s">
        <v>467</v>
      </c>
      <c r="B12" s="20"/>
      <c r="C12" s="20"/>
      <c r="D12" s="20"/>
      <c r="E12" s="20"/>
    </row>
    <row r="13" spans="1:5" ht="13.5" thickBot="1" x14ac:dyDescent="0.25">
      <c r="A13" s="5" t="s">
        <v>350</v>
      </c>
      <c r="B13" s="6" t="s">
        <v>345</v>
      </c>
      <c r="C13" s="6" t="s">
        <v>346</v>
      </c>
      <c r="D13" s="6" t="s">
        <v>347</v>
      </c>
      <c r="E13" s="7" t="s">
        <v>348</v>
      </c>
    </row>
    <row r="14" spans="1:5" x14ac:dyDescent="0.2">
      <c r="A14" s="17">
        <v>1</v>
      </c>
      <c r="B14" s="9">
        <v>16</v>
      </c>
      <c r="C14" s="10">
        <v>22</v>
      </c>
      <c r="D14" s="10">
        <v>29</v>
      </c>
      <c r="E14" s="11">
        <v>36</v>
      </c>
    </row>
    <row r="15" spans="1:5" x14ac:dyDescent="0.2">
      <c r="A15" s="17">
        <v>2</v>
      </c>
      <c r="B15" s="12">
        <v>11</v>
      </c>
      <c r="C15" s="8">
        <v>16</v>
      </c>
      <c r="D15" s="8">
        <v>22</v>
      </c>
      <c r="E15" s="13">
        <v>29</v>
      </c>
    </row>
    <row r="16" spans="1:5" x14ac:dyDescent="0.2">
      <c r="A16" s="17">
        <v>3</v>
      </c>
      <c r="B16" s="12">
        <v>7</v>
      </c>
      <c r="C16" s="8">
        <v>11</v>
      </c>
      <c r="D16" s="8">
        <v>16</v>
      </c>
      <c r="E16" s="13">
        <v>22</v>
      </c>
    </row>
    <row r="17" spans="1:5" x14ac:dyDescent="0.2">
      <c r="A17" s="17">
        <v>4</v>
      </c>
      <c r="B17" s="12">
        <v>4</v>
      </c>
      <c r="C17" s="8">
        <v>7</v>
      </c>
      <c r="D17" s="8">
        <v>11</v>
      </c>
      <c r="E17" s="13">
        <v>16</v>
      </c>
    </row>
    <row r="18" spans="1:5" x14ac:dyDescent="0.2">
      <c r="A18" s="17">
        <v>5</v>
      </c>
      <c r="B18" s="12">
        <v>2</v>
      </c>
      <c r="C18" s="8">
        <v>4</v>
      </c>
      <c r="D18" s="8">
        <v>6</v>
      </c>
      <c r="E18" s="13">
        <v>8</v>
      </c>
    </row>
    <row r="19" spans="1:5" ht="13.5" thickBot="1" x14ac:dyDescent="0.25">
      <c r="A19" s="18">
        <v>6</v>
      </c>
      <c r="B19" s="14">
        <v>1</v>
      </c>
      <c r="C19" s="15">
        <v>2</v>
      </c>
      <c r="D19" s="15">
        <v>3</v>
      </c>
      <c r="E19" s="16">
        <v>4</v>
      </c>
    </row>
    <row r="21" spans="1:5" x14ac:dyDescent="0.2">
      <c r="A21" t="s">
        <v>477</v>
      </c>
    </row>
    <row r="22" spans="1:5" x14ac:dyDescent="0.2">
      <c r="A22" t="s">
        <v>349</v>
      </c>
    </row>
    <row r="25" spans="1:5" x14ac:dyDescent="0.2">
      <c r="A25" s="1" t="s">
        <v>503</v>
      </c>
    </row>
    <row r="27" spans="1:5" x14ac:dyDescent="0.2">
      <c r="B27" t="s">
        <v>352</v>
      </c>
      <c r="C27">
        <f>1</f>
        <v>1</v>
      </c>
      <c r="D27" t="s">
        <v>339</v>
      </c>
    </row>
    <row r="28" spans="1:5" x14ac:dyDescent="0.2">
      <c r="B28" t="s">
        <v>472</v>
      </c>
      <c r="C28">
        <f>2</f>
        <v>2</v>
      </c>
      <c r="D28" t="s">
        <v>339</v>
      </c>
    </row>
    <row r="29" spans="1:5" x14ac:dyDescent="0.2">
      <c r="B29" t="s">
        <v>469</v>
      </c>
      <c r="C29">
        <v>0</v>
      </c>
    </row>
    <row r="30" spans="1:5" x14ac:dyDescent="0.2">
      <c r="B30" t="s">
        <v>475</v>
      </c>
      <c r="C30">
        <v>0</v>
      </c>
    </row>
    <row r="31" spans="1:5" x14ac:dyDescent="0.2">
      <c r="B31" t="s">
        <v>340</v>
      </c>
      <c r="C31">
        <v>0</v>
      </c>
    </row>
    <row r="32" spans="1:5" x14ac:dyDescent="0.2">
      <c r="B32" s="104" t="s">
        <v>505</v>
      </c>
      <c r="C32" s="3">
        <f>SUM(C27:C31)</f>
        <v>3</v>
      </c>
    </row>
  </sheetData>
  <phoneticPr fontId="21" type="noConversion"/>
  <pageMargins left="0.75" right="0.75" top="1" bottom="1" header="0.5" footer="0.5"/>
  <pageSetup paperSize="9" orientation="portrait" r:id="rId1"/>
  <headerFooter alignWithMargins="0"/>
  <extLst>
    <ext xmlns:mx="http://schemas.microsoft.com/office/mac/excel/2008/main" uri="http://schemas.microsoft.com/office/mac/excel/2008/main">
      <mx:PLV Mode="0" OnePage="0" WScale="0"/>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S46"/>
  <sheetViews>
    <sheetView topLeftCell="A21" workbookViewId="0">
      <selection activeCell="L57" sqref="L57"/>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11" customWidth="1"/>
  </cols>
  <sheetData>
    <row r="1" spans="1:19" ht="13.5" thickBot="1" x14ac:dyDescent="0.25">
      <c r="A1" s="31"/>
      <c r="B1" s="32"/>
      <c r="C1" s="32"/>
      <c r="D1" s="32" t="s">
        <v>714</v>
      </c>
      <c r="E1" s="32"/>
      <c r="F1" s="32"/>
      <c r="G1" s="32"/>
      <c r="H1" s="32"/>
      <c r="I1" s="32"/>
      <c r="J1" s="32"/>
      <c r="K1" s="32"/>
      <c r="L1" s="32"/>
      <c r="M1" s="32"/>
      <c r="N1" s="32"/>
      <c r="O1" s="32"/>
      <c r="P1" s="32"/>
      <c r="Q1" s="32"/>
      <c r="R1" s="32"/>
      <c r="S1" s="68" t="s">
        <v>416</v>
      </c>
    </row>
    <row r="2" spans="1:19" x14ac:dyDescent="0.2">
      <c r="A2" s="40"/>
      <c r="B2" s="41"/>
      <c r="C2" s="41"/>
      <c r="D2" s="474" t="s">
        <v>475</v>
      </c>
      <c r="E2" s="475"/>
      <c r="F2" s="476"/>
      <c r="G2" s="477" t="s">
        <v>469</v>
      </c>
      <c r="H2" s="478"/>
      <c r="I2" s="479"/>
      <c r="J2" s="474" t="s">
        <v>352</v>
      </c>
      <c r="K2" s="475"/>
      <c r="L2" s="476"/>
      <c r="M2" s="477" t="s">
        <v>340</v>
      </c>
      <c r="N2" s="478"/>
      <c r="O2" s="479"/>
      <c r="P2" s="474" t="s">
        <v>472</v>
      </c>
      <c r="Q2" s="475"/>
      <c r="R2" s="476"/>
      <c r="S2" s="21"/>
    </row>
    <row r="3" spans="1:19" x14ac:dyDescent="0.2">
      <c r="A3" s="57"/>
      <c r="B3" s="69"/>
      <c r="C3" s="69" t="s">
        <v>538</v>
      </c>
      <c r="D3" s="480">
        <v>20</v>
      </c>
      <c r="E3" s="481"/>
      <c r="F3" s="482"/>
      <c r="G3" s="483">
        <v>8</v>
      </c>
      <c r="H3" s="484"/>
      <c r="I3" s="485"/>
      <c r="J3" s="480">
        <v>27</v>
      </c>
      <c r="K3" s="481"/>
      <c r="L3" s="482"/>
      <c r="M3" s="483">
        <v>25</v>
      </c>
      <c r="N3" s="484"/>
      <c r="O3" s="485"/>
      <c r="P3" s="480">
        <v>30</v>
      </c>
      <c r="Q3" s="481"/>
      <c r="R3" s="482"/>
      <c r="S3" s="21"/>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19" x14ac:dyDescent="0.2">
      <c r="A5" s="42" t="s">
        <v>390</v>
      </c>
      <c r="B5" s="50">
        <v>8</v>
      </c>
      <c r="C5" s="50">
        <v>5</v>
      </c>
      <c r="D5" s="37">
        <v>5</v>
      </c>
      <c r="E5" s="37">
        <v>0</v>
      </c>
      <c r="F5" s="37">
        <f t="shared" ref="F5:F13" si="0">IF(($C5+INT(D$3/18)+IF(((D$3-INT(D$3/18)*18)-$B5)&gt;=0,1,0)-D5+2)&lt;0, 0, $C5+INT(D$3/18)+IF(((D$3-INT(D$3/18)*18)-$B5)&gt;=0,1,0)-D5+2)</f>
        <v>3</v>
      </c>
      <c r="G5" s="38">
        <v>8</v>
      </c>
      <c r="H5" s="38">
        <v>2</v>
      </c>
      <c r="I5" s="78">
        <f t="shared" ref="I5:I13" si="1">IF(($C5+INT(G$3/18)+IF(((G$3-INT(G$3/18)*18)-$B5)&gt;=0,1,0)-G5+2)&lt;0, 0, $C5+INT(G$3/18)+IF(((G$3-INT(G$3/18)*18)-$B5)&gt;=0,1,0)-G5+2)</f>
        <v>0</v>
      </c>
      <c r="J5" s="37">
        <v>8</v>
      </c>
      <c r="K5" s="37">
        <v>3</v>
      </c>
      <c r="L5" s="37">
        <f t="shared" ref="L5:L13" si="2">IF(($C5+INT(J$3/18)+IF(((J$3-INT(J$3/18)*18)-$B5)&gt;=0,1,0)-J5+2)&lt;0, 0, $C5+INT(J$3/18)+IF(((J$3-INT(J$3/18)*18)-$B5)&gt;=0,1,0)-J5+2)</f>
        <v>1</v>
      </c>
      <c r="M5" s="38">
        <v>9</v>
      </c>
      <c r="N5" s="38">
        <v>3</v>
      </c>
      <c r="O5" s="78">
        <f t="shared" ref="O5:O13" si="3">IF(($C5+INT(M$3/18)+IF(((M$3-INT(M$3/18)*18)-$B5)&gt;=0,1,0)-M5+2)&lt;0, 0, $C5+INT(M$3/18)+IF(((M$3-INT(M$3/18)*18)-$B5)&gt;=0,1,0)-M5+2)</f>
        <v>0</v>
      </c>
      <c r="P5" s="37">
        <v>10</v>
      </c>
      <c r="Q5" s="37">
        <v>2</v>
      </c>
      <c r="R5" s="37">
        <f t="shared" ref="R5:R13" si="4">IF(($C5+INT(P$3/18)+IF(((P$3-INT(P$3/18)*18)-$B5)&gt;=0,1,0)-P5+2)&lt;0, 0, $C5+INT(P$3/18)+IF(((P$3-INT(P$3/18)*18)-$B5)&gt;=0,1,0)-P5+2)</f>
        <v>0</v>
      </c>
      <c r="S5" s="21"/>
    </row>
    <row r="6" spans="1:19" x14ac:dyDescent="0.2">
      <c r="A6" s="42" t="s">
        <v>391</v>
      </c>
      <c r="B6" s="50">
        <v>18</v>
      </c>
      <c r="C6" s="50">
        <v>3</v>
      </c>
      <c r="D6" s="37">
        <v>5</v>
      </c>
      <c r="E6" s="37">
        <v>2</v>
      </c>
      <c r="F6" s="37">
        <f t="shared" si="0"/>
        <v>1</v>
      </c>
      <c r="G6" s="38">
        <v>4</v>
      </c>
      <c r="H6" s="38">
        <v>2</v>
      </c>
      <c r="I6" s="78">
        <f t="shared" si="1"/>
        <v>1</v>
      </c>
      <c r="J6" s="37">
        <v>4</v>
      </c>
      <c r="K6" s="37">
        <v>2</v>
      </c>
      <c r="L6" s="37">
        <f t="shared" si="2"/>
        <v>2</v>
      </c>
      <c r="M6" s="38">
        <v>5</v>
      </c>
      <c r="N6" s="38">
        <v>3</v>
      </c>
      <c r="O6" s="78">
        <f t="shared" si="3"/>
        <v>1</v>
      </c>
      <c r="P6" s="37">
        <v>6</v>
      </c>
      <c r="Q6" s="37">
        <v>2</v>
      </c>
      <c r="R6" s="37">
        <f t="shared" si="4"/>
        <v>0</v>
      </c>
      <c r="S6" s="21"/>
    </row>
    <row r="7" spans="1:19" x14ac:dyDescent="0.2">
      <c r="A7" s="42" t="s">
        <v>392</v>
      </c>
      <c r="B7" s="50">
        <v>12</v>
      </c>
      <c r="C7" s="50">
        <v>4</v>
      </c>
      <c r="D7" s="37">
        <v>7</v>
      </c>
      <c r="E7" s="37">
        <v>2</v>
      </c>
      <c r="F7" s="37">
        <f t="shared" si="0"/>
        <v>0</v>
      </c>
      <c r="G7" s="38">
        <v>4</v>
      </c>
      <c r="H7" s="38">
        <v>2</v>
      </c>
      <c r="I7" s="78">
        <f t="shared" si="1"/>
        <v>2</v>
      </c>
      <c r="J7" s="37">
        <v>5</v>
      </c>
      <c r="K7" s="37">
        <v>1</v>
      </c>
      <c r="L7" s="37">
        <f t="shared" si="2"/>
        <v>2</v>
      </c>
      <c r="M7" s="38">
        <v>5</v>
      </c>
      <c r="N7" s="38">
        <v>2</v>
      </c>
      <c r="O7" s="78">
        <f t="shared" si="3"/>
        <v>2</v>
      </c>
      <c r="P7" s="37">
        <v>5</v>
      </c>
      <c r="Q7" s="37">
        <v>2</v>
      </c>
      <c r="R7" s="37">
        <f t="shared" si="4"/>
        <v>3</v>
      </c>
      <c r="S7" s="21"/>
    </row>
    <row r="8" spans="1:19" x14ac:dyDescent="0.2">
      <c r="A8" s="42" t="s">
        <v>393</v>
      </c>
      <c r="B8" s="50">
        <v>10</v>
      </c>
      <c r="C8" s="50">
        <v>4</v>
      </c>
      <c r="D8" s="37">
        <v>8</v>
      </c>
      <c r="E8" s="37">
        <v>4</v>
      </c>
      <c r="F8" s="37">
        <f t="shared" si="0"/>
        <v>0</v>
      </c>
      <c r="G8" s="38">
        <v>4</v>
      </c>
      <c r="H8" s="38">
        <v>1</v>
      </c>
      <c r="I8" s="78">
        <f t="shared" si="1"/>
        <v>2</v>
      </c>
      <c r="J8" s="37">
        <v>6</v>
      </c>
      <c r="K8" s="37">
        <v>2</v>
      </c>
      <c r="L8" s="37">
        <f t="shared" si="2"/>
        <v>1</v>
      </c>
      <c r="M8" s="38">
        <v>5</v>
      </c>
      <c r="N8" s="38">
        <v>2</v>
      </c>
      <c r="O8" s="78">
        <f t="shared" si="3"/>
        <v>2</v>
      </c>
      <c r="P8" s="37">
        <v>10</v>
      </c>
      <c r="Q8" s="37">
        <v>2</v>
      </c>
      <c r="R8" s="37">
        <f t="shared" si="4"/>
        <v>0</v>
      </c>
      <c r="S8" s="21"/>
    </row>
    <row r="9" spans="1:19" x14ac:dyDescent="0.2">
      <c r="A9" s="42" t="s">
        <v>394</v>
      </c>
      <c r="B9" s="50">
        <v>6</v>
      </c>
      <c r="C9" s="50">
        <v>4</v>
      </c>
      <c r="D9" s="37">
        <v>5</v>
      </c>
      <c r="E9" s="37">
        <v>2</v>
      </c>
      <c r="F9" s="37">
        <f t="shared" si="0"/>
        <v>2</v>
      </c>
      <c r="G9" s="38">
        <v>5</v>
      </c>
      <c r="H9" s="38">
        <v>1</v>
      </c>
      <c r="I9" s="78">
        <f t="shared" si="1"/>
        <v>2</v>
      </c>
      <c r="J9" s="37">
        <v>5</v>
      </c>
      <c r="K9" s="37">
        <v>1</v>
      </c>
      <c r="L9" s="37">
        <f t="shared" si="2"/>
        <v>3</v>
      </c>
      <c r="M9" s="38">
        <v>5</v>
      </c>
      <c r="N9" s="38">
        <v>1</v>
      </c>
      <c r="O9" s="78">
        <f t="shared" si="3"/>
        <v>3</v>
      </c>
      <c r="P9" s="37">
        <v>6</v>
      </c>
      <c r="Q9" s="37">
        <v>3</v>
      </c>
      <c r="R9" s="37">
        <f t="shared" si="4"/>
        <v>2</v>
      </c>
      <c r="S9" s="21"/>
    </row>
    <row r="10" spans="1:19" x14ac:dyDescent="0.2">
      <c r="A10" s="42" t="s">
        <v>395</v>
      </c>
      <c r="B10" s="50">
        <v>16</v>
      </c>
      <c r="C10" s="50">
        <v>4</v>
      </c>
      <c r="D10" s="37">
        <v>4</v>
      </c>
      <c r="E10" s="37">
        <v>2</v>
      </c>
      <c r="F10" s="37">
        <f t="shared" si="0"/>
        <v>3</v>
      </c>
      <c r="G10" s="38">
        <v>4</v>
      </c>
      <c r="H10" s="38">
        <v>1</v>
      </c>
      <c r="I10" s="78">
        <f t="shared" si="1"/>
        <v>2</v>
      </c>
      <c r="J10" s="37">
        <v>6</v>
      </c>
      <c r="K10" s="37">
        <v>3</v>
      </c>
      <c r="L10" s="37">
        <f t="shared" si="2"/>
        <v>1</v>
      </c>
      <c r="M10" s="38">
        <v>5</v>
      </c>
      <c r="N10" s="38">
        <v>2</v>
      </c>
      <c r="O10" s="78">
        <f t="shared" si="3"/>
        <v>2</v>
      </c>
      <c r="P10" s="37">
        <v>7</v>
      </c>
      <c r="Q10" s="37">
        <v>3</v>
      </c>
      <c r="R10" s="37">
        <f t="shared" si="4"/>
        <v>0</v>
      </c>
      <c r="S10" s="21"/>
    </row>
    <row r="11" spans="1:19" x14ac:dyDescent="0.2">
      <c r="A11" s="42" t="s">
        <v>396</v>
      </c>
      <c r="B11" s="50">
        <v>14</v>
      </c>
      <c r="C11" s="50">
        <v>3</v>
      </c>
      <c r="D11" s="37">
        <v>3</v>
      </c>
      <c r="E11" s="37">
        <v>2</v>
      </c>
      <c r="F11" s="37">
        <f t="shared" si="0"/>
        <v>3</v>
      </c>
      <c r="G11" s="38">
        <v>3</v>
      </c>
      <c r="H11" s="38">
        <v>1</v>
      </c>
      <c r="I11" s="78">
        <f t="shared" si="1"/>
        <v>2</v>
      </c>
      <c r="J11" s="37">
        <v>6</v>
      </c>
      <c r="K11" s="37">
        <v>3</v>
      </c>
      <c r="L11" s="37">
        <f t="shared" si="2"/>
        <v>0</v>
      </c>
      <c r="M11" s="38">
        <v>5</v>
      </c>
      <c r="N11" s="38">
        <v>1</v>
      </c>
      <c r="O11" s="78">
        <f t="shared" si="3"/>
        <v>1</v>
      </c>
      <c r="P11" s="37">
        <v>6</v>
      </c>
      <c r="Q11" s="37">
        <v>3</v>
      </c>
      <c r="R11" s="37">
        <f t="shared" si="4"/>
        <v>0</v>
      </c>
      <c r="S11" s="21"/>
    </row>
    <row r="12" spans="1:19" x14ac:dyDescent="0.2">
      <c r="A12" s="42" t="s">
        <v>397</v>
      </c>
      <c r="B12" s="50">
        <v>2</v>
      </c>
      <c r="C12" s="50">
        <v>4</v>
      </c>
      <c r="D12" s="37">
        <v>7</v>
      </c>
      <c r="E12" s="37">
        <v>2</v>
      </c>
      <c r="F12" s="37">
        <f t="shared" si="0"/>
        <v>1</v>
      </c>
      <c r="G12" s="38">
        <v>5</v>
      </c>
      <c r="H12" s="38">
        <v>2</v>
      </c>
      <c r="I12" s="78">
        <f t="shared" si="1"/>
        <v>2</v>
      </c>
      <c r="J12" s="37">
        <v>10</v>
      </c>
      <c r="K12" s="37">
        <v>2</v>
      </c>
      <c r="L12" s="37">
        <f t="shared" si="2"/>
        <v>0</v>
      </c>
      <c r="M12" s="38">
        <v>5</v>
      </c>
      <c r="N12" s="38">
        <v>2</v>
      </c>
      <c r="O12" s="78">
        <f t="shared" si="3"/>
        <v>3</v>
      </c>
      <c r="P12" s="37">
        <v>10</v>
      </c>
      <c r="Q12" s="37">
        <v>2</v>
      </c>
      <c r="R12" s="37">
        <f t="shared" si="4"/>
        <v>0</v>
      </c>
      <c r="S12" s="21" t="s">
        <v>474</v>
      </c>
    </row>
    <row r="13" spans="1:19" ht="13.5" thickBot="1" x14ac:dyDescent="0.25">
      <c r="A13" s="52" t="s">
        <v>398</v>
      </c>
      <c r="B13" s="53">
        <v>4</v>
      </c>
      <c r="C13" s="53">
        <v>5</v>
      </c>
      <c r="D13" s="37">
        <v>7</v>
      </c>
      <c r="E13" s="54">
        <v>1</v>
      </c>
      <c r="F13" s="37">
        <f t="shared" si="0"/>
        <v>1</v>
      </c>
      <c r="G13" s="38">
        <v>5</v>
      </c>
      <c r="H13" s="55">
        <v>2</v>
      </c>
      <c r="I13" s="77">
        <f t="shared" si="1"/>
        <v>3</v>
      </c>
      <c r="J13" s="37">
        <v>10</v>
      </c>
      <c r="K13" s="54">
        <v>2</v>
      </c>
      <c r="L13" s="37">
        <f t="shared" si="2"/>
        <v>0</v>
      </c>
      <c r="M13" s="38">
        <v>5</v>
      </c>
      <c r="N13" s="55">
        <v>1</v>
      </c>
      <c r="O13" s="77">
        <f t="shared" si="3"/>
        <v>4</v>
      </c>
      <c r="P13" s="37">
        <v>10</v>
      </c>
      <c r="Q13" s="54">
        <v>2</v>
      </c>
      <c r="R13" s="37">
        <f t="shared" si="4"/>
        <v>0</v>
      </c>
      <c r="S13" s="21"/>
    </row>
    <row r="14" spans="1:19" ht="13.5" thickBot="1" x14ac:dyDescent="0.25">
      <c r="A14" s="61" t="s">
        <v>412</v>
      </c>
      <c r="B14" s="62"/>
      <c r="C14" s="74">
        <f t="shared" ref="C14:R14" si="5">SUM(C5:C13)</f>
        <v>36</v>
      </c>
      <c r="D14" s="63">
        <f t="shared" si="5"/>
        <v>51</v>
      </c>
      <c r="E14" s="63">
        <f t="shared" si="5"/>
        <v>17</v>
      </c>
      <c r="F14" s="63">
        <f t="shared" si="5"/>
        <v>14</v>
      </c>
      <c r="G14" s="64">
        <f t="shared" si="5"/>
        <v>42</v>
      </c>
      <c r="H14" s="64">
        <f t="shared" si="5"/>
        <v>14</v>
      </c>
      <c r="I14" s="89">
        <f t="shared" si="5"/>
        <v>16</v>
      </c>
      <c r="J14" s="63">
        <f t="shared" si="5"/>
        <v>60</v>
      </c>
      <c r="K14" s="63">
        <f t="shared" si="5"/>
        <v>19</v>
      </c>
      <c r="L14" s="88">
        <f t="shared" si="5"/>
        <v>10</v>
      </c>
      <c r="M14" s="64">
        <f t="shared" si="5"/>
        <v>49</v>
      </c>
      <c r="N14" s="64">
        <f t="shared" si="5"/>
        <v>17</v>
      </c>
      <c r="O14" s="89">
        <f t="shared" si="5"/>
        <v>18</v>
      </c>
      <c r="P14" s="63">
        <f t="shared" si="5"/>
        <v>70</v>
      </c>
      <c r="Q14" s="63">
        <f t="shared" si="5"/>
        <v>21</v>
      </c>
      <c r="R14" s="88">
        <f t="shared" si="5"/>
        <v>5</v>
      </c>
      <c r="S14" s="21"/>
    </row>
    <row r="15" spans="1:19" x14ac:dyDescent="0.2">
      <c r="A15" s="57" t="s">
        <v>399</v>
      </c>
      <c r="B15" s="58">
        <v>11</v>
      </c>
      <c r="C15" s="58">
        <v>4</v>
      </c>
      <c r="D15" s="37">
        <v>7</v>
      </c>
      <c r="E15" s="39">
        <v>2</v>
      </c>
      <c r="F15" s="37">
        <f t="shared" ref="F15:F23" si="6">IF(($C15+INT(D$3/18)+IF(((D$3-INT(D$3/18)*18)-$B15)&gt;=0,1,0)-D15+2)&lt;0, 0, $C15+INT(D$3/18)+IF(((D$3-INT(D$3/18)*18)-$B15)&gt;=0,1,0)-D15+2)</f>
        <v>0</v>
      </c>
      <c r="G15" s="38">
        <v>6</v>
      </c>
      <c r="H15" s="59">
        <v>2</v>
      </c>
      <c r="I15" s="82">
        <f t="shared" ref="I15:I23" si="7">IF(($C15+INT(G$3/18)+IF(((G$3-INT(G$3/18)*18)-$B15)&gt;=0,1,0)-G15+2)&lt;0, 0, $C15+INT(G$3/18)+IF(((G$3-INT(G$3/18)*18)-$B15)&gt;=0,1,0)-G15+2)</f>
        <v>0</v>
      </c>
      <c r="J15" s="37">
        <v>6</v>
      </c>
      <c r="K15" s="39">
        <v>1</v>
      </c>
      <c r="L15" s="37">
        <f t="shared" ref="L15:L23" si="8">IF(($C15+INT(J$3/18)+IF(((J$3-INT(J$3/18)*18)-$B15)&gt;=0,1,0)-J15+2)&lt;0, 0, $C15+INT(J$3/18)+IF(((J$3-INT(J$3/18)*18)-$B15)&gt;=0,1,0)-J15+2)</f>
        <v>1</v>
      </c>
      <c r="M15" s="38">
        <v>6</v>
      </c>
      <c r="N15" s="59">
        <v>1</v>
      </c>
      <c r="O15" s="82">
        <f t="shared" ref="O15:O23" si="9">IF(($C15+INT(M$3/18)+IF(((M$3-INT(M$3/18)*18)-$B15)&gt;=0,1,0)-M15+2)&lt;0, 0, $C15+INT(M$3/18)+IF(((M$3-INT(M$3/18)*18)-$B15)&gt;=0,1,0)-M15+2)</f>
        <v>1</v>
      </c>
      <c r="P15" s="37">
        <v>8</v>
      </c>
      <c r="Q15" s="39">
        <v>2</v>
      </c>
      <c r="R15" s="37">
        <f t="shared" ref="R15:R23" si="10">IF(($C15+INT(P$3/18)+IF(((P$3-INT(P$3/18)*18)-$B15)&gt;=0,1,0)-P15+2)&lt;0, 0, $C15+INT(P$3/18)+IF(((P$3-INT(P$3/18)*18)-$B15)&gt;=0,1,0)-P15+2)</f>
        <v>0</v>
      </c>
      <c r="S15" s="21"/>
    </row>
    <row r="16" spans="1:19" x14ac:dyDescent="0.2">
      <c r="A16" s="42" t="s">
        <v>400</v>
      </c>
      <c r="B16" s="50">
        <v>15</v>
      </c>
      <c r="C16" s="50">
        <v>3</v>
      </c>
      <c r="D16" s="37">
        <v>5</v>
      </c>
      <c r="E16" s="37">
        <v>3</v>
      </c>
      <c r="F16" s="37">
        <f t="shared" si="6"/>
        <v>1</v>
      </c>
      <c r="G16" s="38">
        <v>3</v>
      </c>
      <c r="H16" s="38">
        <v>2</v>
      </c>
      <c r="I16" s="78">
        <f t="shared" si="7"/>
        <v>2</v>
      </c>
      <c r="J16" s="37">
        <v>3</v>
      </c>
      <c r="K16" s="37">
        <v>2</v>
      </c>
      <c r="L16" s="37">
        <f t="shared" si="8"/>
        <v>3</v>
      </c>
      <c r="M16" s="38">
        <v>5</v>
      </c>
      <c r="N16" s="38">
        <v>1</v>
      </c>
      <c r="O16" s="78">
        <f t="shared" si="9"/>
        <v>1</v>
      </c>
      <c r="P16" s="37">
        <v>4</v>
      </c>
      <c r="Q16" s="37">
        <v>2</v>
      </c>
      <c r="R16" s="37">
        <f t="shared" si="10"/>
        <v>2</v>
      </c>
      <c r="S16" s="21"/>
    </row>
    <row r="17" spans="1:19" x14ac:dyDescent="0.2">
      <c r="A17" s="42" t="s">
        <v>401</v>
      </c>
      <c r="B17" s="50">
        <v>1</v>
      </c>
      <c r="C17" s="50">
        <v>4</v>
      </c>
      <c r="D17" s="37">
        <v>6</v>
      </c>
      <c r="E17" s="37">
        <v>2</v>
      </c>
      <c r="F17" s="37">
        <f t="shared" si="6"/>
        <v>2</v>
      </c>
      <c r="G17" s="38">
        <v>6</v>
      </c>
      <c r="H17" s="38">
        <v>3</v>
      </c>
      <c r="I17" s="78">
        <f t="shared" si="7"/>
        <v>1</v>
      </c>
      <c r="J17" s="37">
        <v>7</v>
      </c>
      <c r="K17" s="37">
        <v>1</v>
      </c>
      <c r="L17" s="37">
        <f t="shared" si="8"/>
        <v>1</v>
      </c>
      <c r="M17" s="38">
        <v>7</v>
      </c>
      <c r="N17" s="38">
        <v>2</v>
      </c>
      <c r="O17" s="78">
        <f t="shared" si="9"/>
        <v>1</v>
      </c>
      <c r="P17" s="37">
        <v>6</v>
      </c>
      <c r="Q17" s="37">
        <v>2</v>
      </c>
      <c r="R17" s="37">
        <f t="shared" si="10"/>
        <v>2</v>
      </c>
      <c r="S17" s="21"/>
    </row>
    <row r="18" spans="1:19" x14ac:dyDescent="0.2">
      <c r="A18" s="42" t="s">
        <v>402</v>
      </c>
      <c r="B18" s="50">
        <v>17</v>
      </c>
      <c r="C18" s="50">
        <v>3</v>
      </c>
      <c r="D18" s="37">
        <v>5</v>
      </c>
      <c r="E18" s="37">
        <v>2</v>
      </c>
      <c r="F18" s="37">
        <f t="shared" si="6"/>
        <v>1</v>
      </c>
      <c r="G18" s="38">
        <v>3</v>
      </c>
      <c r="H18" s="38">
        <v>2</v>
      </c>
      <c r="I18" s="78">
        <f t="shared" si="7"/>
        <v>2</v>
      </c>
      <c r="J18" s="37">
        <v>4</v>
      </c>
      <c r="K18" s="37">
        <v>2</v>
      </c>
      <c r="L18" s="37">
        <f t="shared" si="8"/>
        <v>2</v>
      </c>
      <c r="M18" s="38">
        <v>5</v>
      </c>
      <c r="N18" s="38">
        <v>3</v>
      </c>
      <c r="O18" s="78">
        <f t="shared" si="9"/>
        <v>1</v>
      </c>
      <c r="P18" s="37">
        <v>6</v>
      </c>
      <c r="Q18" s="37">
        <v>2</v>
      </c>
      <c r="R18" s="37">
        <f t="shared" si="10"/>
        <v>0</v>
      </c>
      <c r="S18" s="21"/>
    </row>
    <row r="19" spans="1:19" x14ac:dyDescent="0.2">
      <c r="A19" s="42" t="s">
        <v>403</v>
      </c>
      <c r="B19" s="50">
        <v>3</v>
      </c>
      <c r="C19" s="50">
        <v>5</v>
      </c>
      <c r="D19" s="37">
        <v>8</v>
      </c>
      <c r="E19" s="37">
        <v>2</v>
      </c>
      <c r="F19" s="37">
        <f t="shared" si="6"/>
        <v>0</v>
      </c>
      <c r="G19" s="38">
        <v>6</v>
      </c>
      <c r="H19" s="38">
        <v>1</v>
      </c>
      <c r="I19" s="78">
        <f t="shared" si="7"/>
        <v>2</v>
      </c>
      <c r="J19" s="37">
        <v>6</v>
      </c>
      <c r="K19" s="37">
        <v>1</v>
      </c>
      <c r="L19" s="37">
        <f t="shared" si="8"/>
        <v>3</v>
      </c>
      <c r="M19" s="38">
        <v>6</v>
      </c>
      <c r="N19" s="38">
        <v>1</v>
      </c>
      <c r="O19" s="78">
        <f t="shared" si="9"/>
        <v>3</v>
      </c>
      <c r="P19" s="37">
        <v>8</v>
      </c>
      <c r="Q19" s="37">
        <v>1</v>
      </c>
      <c r="R19" s="37">
        <f t="shared" si="10"/>
        <v>1</v>
      </c>
      <c r="S19" s="21"/>
    </row>
    <row r="20" spans="1:19" x14ac:dyDescent="0.2">
      <c r="A20" s="42" t="s">
        <v>404</v>
      </c>
      <c r="B20" s="50">
        <v>13</v>
      </c>
      <c r="C20" s="50">
        <v>3</v>
      </c>
      <c r="D20" s="37">
        <v>2</v>
      </c>
      <c r="E20" s="37">
        <v>1</v>
      </c>
      <c r="F20" s="37">
        <f t="shared" si="6"/>
        <v>4</v>
      </c>
      <c r="G20" s="38">
        <v>3</v>
      </c>
      <c r="H20" s="38">
        <v>2</v>
      </c>
      <c r="I20" s="78">
        <f t="shared" si="7"/>
        <v>2</v>
      </c>
      <c r="J20" s="37">
        <v>5</v>
      </c>
      <c r="K20" s="37">
        <v>2</v>
      </c>
      <c r="L20" s="37">
        <f t="shared" si="8"/>
        <v>1</v>
      </c>
      <c r="M20" s="38">
        <v>5</v>
      </c>
      <c r="N20" s="38">
        <v>2</v>
      </c>
      <c r="O20" s="78">
        <f t="shared" si="9"/>
        <v>1</v>
      </c>
      <c r="P20" s="37">
        <v>5</v>
      </c>
      <c r="Q20" s="37">
        <v>2</v>
      </c>
      <c r="R20" s="37">
        <f t="shared" si="10"/>
        <v>1</v>
      </c>
      <c r="S20" s="21"/>
    </row>
    <row r="21" spans="1:19" x14ac:dyDescent="0.2">
      <c r="A21" s="42" t="s">
        <v>405</v>
      </c>
      <c r="B21" s="50">
        <v>7</v>
      </c>
      <c r="C21" s="50">
        <v>5</v>
      </c>
      <c r="D21" s="37">
        <v>8</v>
      </c>
      <c r="E21" s="37">
        <v>2</v>
      </c>
      <c r="F21" s="37">
        <f t="shared" si="6"/>
        <v>0</v>
      </c>
      <c r="G21" s="38">
        <v>6</v>
      </c>
      <c r="H21" s="38">
        <v>1</v>
      </c>
      <c r="I21" s="78">
        <f t="shared" si="7"/>
        <v>2</v>
      </c>
      <c r="J21" s="37">
        <v>8</v>
      </c>
      <c r="K21" s="37">
        <v>2</v>
      </c>
      <c r="L21" s="37">
        <f t="shared" si="8"/>
        <v>1</v>
      </c>
      <c r="M21" s="38">
        <v>7</v>
      </c>
      <c r="N21" s="38">
        <v>2</v>
      </c>
      <c r="O21" s="78">
        <f t="shared" si="9"/>
        <v>2</v>
      </c>
      <c r="P21" s="37">
        <v>10</v>
      </c>
      <c r="Q21" s="37">
        <v>2</v>
      </c>
      <c r="R21" s="37">
        <f t="shared" si="10"/>
        <v>0</v>
      </c>
      <c r="S21" s="21"/>
    </row>
    <row r="22" spans="1:19" x14ac:dyDescent="0.2">
      <c r="A22" s="42" t="s">
        <v>406</v>
      </c>
      <c r="B22" s="50">
        <v>5</v>
      </c>
      <c r="C22" s="50">
        <v>4</v>
      </c>
      <c r="D22" s="37">
        <v>6</v>
      </c>
      <c r="E22" s="37">
        <v>3</v>
      </c>
      <c r="F22" s="37">
        <f t="shared" si="6"/>
        <v>1</v>
      </c>
      <c r="G22" s="38">
        <v>6</v>
      </c>
      <c r="H22" s="38">
        <v>3</v>
      </c>
      <c r="I22" s="78">
        <f t="shared" si="7"/>
        <v>1</v>
      </c>
      <c r="J22" s="37">
        <v>8</v>
      </c>
      <c r="K22" s="37">
        <v>2</v>
      </c>
      <c r="L22" s="37">
        <f t="shared" si="8"/>
        <v>0</v>
      </c>
      <c r="M22" s="38">
        <v>6</v>
      </c>
      <c r="N22" s="38">
        <v>3</v>
      </c>
      <c r="O22" s="78">
        <f t="shared" si="9"/>
        <v>2</v>
      </c>
      <c r="P22" s="37">
        <v>7</v>
      </c>
      <c r="Q22" s="37">
        <v>3</v>
      </c>
      <c r="R22" s="37">
        <f t="shared" si="10"/>
        <v>1</v>
      </c>
      <c r="S22" s="21"/>
    </row>
    <row r="23" spans="1:19" ht="13.5" thickBot="1" x14ac:dyDescent="0.25">
      <c r="A23" s="45" t="s">
        <v>407</v>
      </c>
      <c r="B23" s="51">
        <v>9</v>
      </c>
      <c r="C23" s="51">
        <v>5</v>
      </c>
      <c r="D23" s="37">
        <v>7</v>
      </c>
      <c r="E23" s="46">
        <v>2</v>
      </c>
      <c r="F23" s="37">
        <f t="shared" si="6"/>
        <v>1</v>
      </c>
      <c r="G23" s="38">
        <v>9</v>
      </c>
      <c r="H23" s="47">
        <v>2</v>
      </c>
      <c r="I23" s="84">
        <f t="shared" si="7"/>
        <v>0</v>
      </c>
      <c r="J23" s="37">
        <v>7</v>
      </c>
      <c r="K23" s="46">
        <v>2</v>
      </c>
      <c r="L23" s="37">
        <f t="shared" si="8"/>
        <v>2</v>
      </c>
      <c r="M23" s="38">
        <v>7</v>
      </c>
      <c r="N23" s="47">
        <v>3</v>
      </c>
      <c r="O23" s="84">
        <f t="shared" si="9"/>
        <v>1</v>
      </c>
      <c r="P23" s="37">
        <v>6</v>
      </c>
      <c r="Q23" s="46">
        <v>2</v>
      </c>
      <c r="R23" s="37">
        <f t="shared" si="10"/>
        <v>3</v>
      </c>
      <c r="S23" s="21"/>
    </row>
    <row r="24" spans="1:19" ht="13.5" thickBot="1" x14ac:dyDescent="0.25">
      <c r="A24" s="66" t="s">
        <v>413</v>
      </c>
      <c r="B24" s="63"/>
      <c r="C24" s="63">
        <f t="shared" ref="C24:R24" si="11">SUM(C15:C23)</f>
        <v>36</v>
      </c>
      <c r="D24" s="63">
        <f t="shared" si="11"/>
        <v>54</v>
      </c>
      <c r="E24" s="63">
        <f t="shared" si="11"/>
        <v>19</v>
      </c>
      <c r="F24" s="63">
        <f t="shared" si="11"/>
        <v>10</v>
      </c>
      <c r="G24" s="64">
        <f t="shared" si="11"/>
        <v>48</v>
      </c>
      <c r="H24" s="64">
        <f t="shared" si="11"/>
        <v>18</v>
      </c>
      <c r="I24" s="64">
        <f t="shared" si="11"/>
        <v>12</v>
      </c>
      <c r="J24" s="63">
        <f t="shared" si="11"/>
        <v>54</v>
      </c>
      <c r="K24" s="63">
        <f t="shared" si="11"/>
        <v>15</v>
      </c>
      <c r="L24" s="63">
        <f t="shared" si="11"/>
        <v>14</v>
      </c>
      <c r="M24" s="64">
        <f t="shared" si="11"/>
        <v>54</v>
      </c>
      <c r="N24" s="64">
        <f t="shared" si="11"/>
        <v>18</v>
      </c>
      <c r="O24" s="64">
        <f t="shared" si="11"/>
        <v>13</v>
      </c>
      <c r="P24" s="63">
        <f t="shared" si="11"/>
        <v>60</v>
      </c>
      <c r="Q24" s="63">
        <f t="shared" si="11"/>
        <v>18</v>
      </c>
      <c r="R24" s="63">
        <f t="shared" si="11"/>
        <v>10</v>
      </c>
    </row>
    <row r="25" spans="1:19" ht="13.5" thickBot="1" x14ac:dyDescent="0.25">
      <c r="A25" s="70" t="s">
        <v>414</v>
      </c>
      <c r="B25" s="71"/>
      <c r="C25" s="71">
        <f t="shared" ref="C25:R25" si="12">C24+C14</f>
        <v>72</v>
      </c>
      <c r="D25" s="71">
        <f t="shared" si="12"/>
        <v>105</v>
      </c>
      <c r="E25" s="71">
        <f t="shared" si="12"/>
        <v>36</v>
      </c>
      <c r="F25" s="71">
        <f t="shared" si="12"/>
        <v>24</v>
      </c>
      <c r="G25" s="72">
        <f t="shared" si="12"/>
        <v>90</v>
      </c>
      <c r="H25" s="72">
        <f t="shared" si="12"/>
        <v>32</v>
      </c>
      <c r="I25" s="72">
        <f t="shared" si="12"/>
        <v>28</v>
      </c>
      <c r="J25" s="71">
        <f t="shared" si="12"/>
        <v>114</v>
      </c>
      <c r="K25" s="71">
        <f t="shared" si="12"/>
        <v>34</v>
      </c>
      <c r="L25" s="71">
        <f t="shared" si="12"/>
        <v>24</v>
      </c>
      <c r="M25" s="72">
        <f t="shared" si="12"/>
        <v>103</v>
      </c>
      <c r="N25" s="72">
        <f t="shared" si="12"/>
        <v>35</v>
      </c>
      <c r="O25" s="72">
        <f t="shared" si="12"/>
        <v>31</v>
      </c>
      <c r="P25" s="71">
        <f t="shared" si="12"/>
        <v>130</v>
      </c>
      <c r="Q25" s="71">
        <f t="shared" si="12"/>
        <v>39</v>
      </c>
      <c r="R25" s="71">
        <f t="shared" si="12"/>
        <v>15</v>
      </c>
    </row>
    <row r="26" spans="1:19" x14ac:dyDescent="0.2">
      <c r="A26" s="113"/>
      <c r="B26" s="113"/>
      <c r="C26" s="113"/>
      <c r="D26" s="113"/>
      <c r="E26" s="113"/>
      <c r="F26" s="113"/>
      <c r="P26" s="113"/>
      <c r="Q26" s="113"/>
      <c r="R26" s="113"/>
    </row>
    <row r="27" spans="1:19" x14ac:dyDescent="0.2">
      <c r="A27" s="113"/>
      <c r="B27" s="113"/>
      <c r="C27" s="113"/>
      <c r="D27" s="113"/>
      <c r="E27" s="113"/>
      <c r="F27" s="113"/>
      <c r="P27" s="113"/>
      <c r="Q27" s="113"/>
      <c r="R27" s="113"/>
    </row>
    <row r="28" spans="1:19" ht="13.5" thickBot="1" x14ac:dyDescent="0.25"/>
    <row r="29" spans="1:19" x14ac:dyDescent="0.2">
      <c r="A29" s="162" t="s">
        <v>716</v>
      </c>
      <c r="B29" s="163"/>
      <c r="C29" s="163"/>
      <c r="D29" s="474" t="s">
        <v>475</v>
      </c>
      <c r="E29" s="475"/>
      <c r="F29" s="476"/>
      <c r="G29" s="477" t="s">
        <v>469</v>
      </c>
      <c r="H29" s="478"/>
      <c r="I29" s="479"/>
      <c r="J29" s="474" t="s">
        <v>352</v>
      </c>
      <c r="K29" s="475"/>
      <c r="L29" s="476"/>
      <c r="M29" s="477" t="s">
        <v>340</v>
      </c>
      <c r="N29" s="478"/>
      <c r="O29" s="479"/>
      <c r="P29" s="474" t="s">
        <v>472</v>
      </c>
      <c r="Q29" s="475"/>
      <c r="R29" s="476"/>
    </row>
    <row r="30" spans="1:19" x14ac:dyDescent="0.2">
      <c r="A30" s="37"/>
      <c r="B30" s="37"/>
      <c r="C30" s="37"/>
      <c r="D30" s="35" t="s">
        <v>409</v>
      </c>
      <c r="E30" s="35" t="s">
        <v>410</v>
      </c>
      <c r="F30" s="35" t="s">
        <v>363</v>
      </c>
      <c r="G30" s="36" t="s">
        <v>409</v>
      </c>
      <c r="H30" s="36" t="s">
        <v>410</v>
      </c>
      <c r="I30" s="36" t="s">
        <v>363</v>
      </c>
      <c r="J30" s="35" t="s">
        <v>409</v>
      </c>
      <c r="K30" s="35" t="s">
        <v>410</v>
      </c>
      <c r="L30" s="35" t="s">
        <v>363</v>
      </c>
      <c r="M30" s="36" t="s">
        <v>409</v>
      </c>
      <c r="N30" s="36" t="s">
        <v>410</v>
      </c>
      <c r="O30" s="36" t="s">
        <v>363</v>
      </c>
      <c r="P30" s="35" t="s">
        <v>409</v>
      </c>
      <c r="Q30" s="35" t="s">
        <v>410</v>
      </c>
      <c r="R30" s="35" t="s">
        <v>363</v>
      </c>
    </row>
    <row r="31" spans="1:19" x14ac:dyDescent="0.2">
      <c r="A31" s="37" t="s">
        <v>711</v>
      </c>
      <c r="B31" s="37"/>
      <c r="C31" s="37">
        <f>'Asserbo 20 september 2008'!C25</f>
        <v>72</v>
      </c>
      <c r="D31" s="37">
        <f>'Asserbo 20 september 2008'!D25</f>
        <v>100</v>
      </c>
      <c r="E31" s="37">
        <f>'Asserbo 20 september 2008'!E25</f>
        <v>31</v>
      </c>
      <c r="F31" s="37">
        <f>'Asserbo 20 september 2008'!F25</f>
        <v>29</v>
      </c>
      <c r="G31" s="38">
        <f>'Asserbo 20 september 2008'!G25</f>
        <v>80</v>
      </c>
      <c r="H31" s="38">
        <f>'Asserbo 20 september 2008'!H25</f>
        <v>33</v>
      </c>
      <c r="I31" s="38">
        <f>'Asserbo 20 september 2008'!I25</f>
        <v>35</v>
      </c>
      <c r="J31" s="37">
        <f>'Asserbo 20 september 2008'!J25</f>
        <v>0</v>
      </c>
      <c r="K31" s="37">
        <f>'Asserbo 20 september 2008'!K25</f>
        <v>0</v>
      </c>
      <c r="L31" s="37">
        <v>0</v>
      </c>
      <c r="M31" s="38">
        <f>'Asserbo 20 september 2008'!M25</f>
        <v>0</v>
      </c>
      <c r="N31" s="38">
        <f>'Asserbo 20 september 2008'!N25</f>
        <v>0</v>
      </c>
      <c r="O31" s="38">
        <v>0</v>
      </c>
      <c r="P31" s="37">
        <f>'Asserbo 20 september 2008'!P25</f>
        <v>123</v>
      </c>
      <c r="Q31" s="37">
        <f>'Asserbo 20 september 2008'!Q25</f>
        <v>32</v>
      </c>
      <c r="R31" s="37">
        <f>'Asserbo 20 september 2008'!R25</f>
        <v>28</v>
      </c>
    </row>
    <row r="32" spans="1:19" x14ac:dyDescent="0.2">
      <c r="A32" s="37" t="s">
        <v>712</v>
      </c>
      <c r="B32" s="37"/>
      <c r="C32" s="37">
        <f t="shared" ref="C32:R32" si="13">C25</f>
        <v>72</v>
      </c>
      <c r="D32" s="37">
        <f t="shared" si="13"/>
        <v>105</v>
      </c>
      <c r="E32" s="37">
        <f t="shared" si="13"/>
        <v>36</v>
      </c>
      <c r="F32" s="37">
        <f t="shared" si="13"/>
        <v>24</v>
      </c>
      <c r="G32" s="38">
        <f t="shared" si="13"/>
        <v>90</v>
      </c>
      <c r="H32" s="38">
        <f t="shared" si="13"/>
        <v>32</v>
      </c>
      <c r="I32" s="38">
        <f t="shared" si="13"/>
        <v>28</v>
      </c>
      <c r="J32" s="37">
        <f t="shared" si="13"/>
        <v>114</v>
      </c>
      <c r="K32" s="37">
        <f t="shared" si="13"/>
        <v>34</v>
      </c>
      <c r="L32" s="37">
        <f t="shared" si="13"/>
        <v>24</v>
      </c>
      <c r="M32" s="38">
        <f t="shared" si="13"/>
        <v>103</v>
      </c>
      <c r="N32" s="38">
        <f t="shared" si="13"/>
        <v>35</v>
      </c>
      <c r="O32" s="38">
        <f t="shared" si="13"/>
        <v>31</v>
      </c>
      <c r="P32" s="37">
        <f t="shared" si="13"/>
        <v>130</v>
      </c>
      <c r="Q32" s="37">
        <f t="shared" si="13"/>
        <v>39</v>
      </c>
      <c r="R32" s="37">
        <f t="shared" si="13"/>
        <v>15</v>
      </c>
    </row>
    <row r="33" spans="1:18" ht="13.5" thickBot="1" x14ac:dyDescent="0.25">
      <c r="A33" s="139" t="s">
        <v>562</v>
      </c>
      <c r="B33" s="139"/>
      <c r="C33" s="139">
        <f t="shared" ref="C33:M33" si="14">SUM(C31:C32)</f>
        <v>144</v>
      </c>
      <c r="D33" s="139">
        <f t="shared" si="14"/>
        <v>205</v>
      </c>
      <c r="E33" s="139">
        <f t="shared" si="14"/>
        <v>67</v>
      </c>
      <c r="F33" s="139">
        <f t="shared" si="14"/>
        <v>53</v>
      </c>
      <c r="G33" s="188">
        <f t="shared" si="14"/>
        <v>170</v>
      </c>
      <c r="H33" s="188">
        <f t="shared" si="14"/>
        <v>65</v>
      </c>
      <c r="I33" s="188">
        <f t="shared" si="14"/>
        <v>63</v>
      </c>
      <c r="J33" s="139">
        <f t="shared" si="14"/>
        <v>114</v>
      </c>
      <c r="K33" s="139">
        <f t="shared" si="14"/>
        <v>34</v>
      </c>
      <c r="L33" s="139">
        <f t="shared" si="14"/>
        <v>24</v>
      </c>
      <c r="M33" s="188">
        <f t="shared" si="14"/>
        <v>103</v>
      </c>
      <c r="N33" s="188">
        <v>35</v>
      </c>
      <c r="O33" s="188">
        <f>SUM(O31:O32)</f>
        <v>31</v>
      </c>
      <c r="P33" s="139">
        <f>SUM(P31:P32)</f>
        <v>253</v>
      </c>
      <c r="Q33" s="139">
        <f>SUM(Q31:Q32)</f>
        <v>71</v>
      </c>
      <c r="R33" s="139">
        <f>SUM(R31:R32)</f>
        <v>43</v>
      </c>
    </row>
    <row r="34" spans="1:18" x14ac:dyDescent="0.2">
      <c r="A34" s="67" t="s">
        <v>350</v>
      </c>
      <c r="B34" s="39"/>
      <c r="C34" s="39"/>
      <c r="D34" s="486">
        <v>2</v>
      </c>
      <c r="E34" s="487"/>
      <c r="F34" s="488"/>
      <c r="G34" s="489">
        <v>1</v>
      </c>
      <c r="H34" s="490"/>
      <c r="I34" s="491"/>
      <c r="J34" s="486">
        <v>5</v>
      </c>
      <c r="K34" s="487"/>
      <c r="L34" s="488"/>
      <c r="M34" s="489">
        <v>4</v>
      </c>
      <c r="N34" s="490"/>
      <c r="O34" s="491"/>
      <c r="P34" s="486">
        <v>3</v>
      </c>
      <c r="Q34" s="487"/>
      <c r="R34" s="488"/>
    </row>
    <row r="35" spans="1:18" ht="13.5" thickBot="1" x14ac:dyDescent="0.25">
      <c r="A35" s="49" t="s">
        <v>415</v>
      </c>
      <c r="B35" s="46"/>
      <c r="C35" s="46"/>
      <c r="D35" s="492">
        <v>16</v>
      </c>
      <c r="E35" s="493"/>
      <c r="F35" s="494"/>
      <c r="G35" s="495">
        <v>22</v>
      </c>
      <c r="H35" s="496"/>
      <c r="I35" s="497"/>
      <c r="J35" s="492">
        <v>4</v>
      </c>
      <c r="K35" s="493"/>
      <c r="L35" s="494"/>
      <c r="M35" s="495">
        <v>7</v>
      </c>
      <c r="N35" s="496"/>
      <c r="O35" s="497"/>
      <c r="P35" s="492">
        <v>11</v>
      </c>
      <c r="Q35" s="493"/>
      <c r="R35" s="494"/>
    </row>
    <row r="36" spans="1:18" x14ac:dyDescent="0.2">
      <c r="D36" s="107"/>
      <c r="E36" s="107"/>
      <c r="F36" s="107"/>
      <c r="P36" s="107"/>
      <c r="Q36" s="107"/>
      <c r="R36" s="107"/>
    </row>
    <row r="37" spans="1:18" ht="13.5" thickBot="1" x14ac:dyDescent="0.25"/>
    <row r="38" spans="1:18" x14ac:dyDescent="0.2">
      <c r="A38" s="162" t="s">
        <v>715</v>
      </c>
      <c r="B38" s="163"/>
      <c r="C38" s="163"/>
      <c r="D38" s="474" t="s">
        <v>475</v>
      </c>
      <c r="E38" s="475"/>
      <c r="F38" s="476"/>
      <c r="G38" s="477" t="s">
        <v>469</v>
      </c>
      <c r="H38" s="478"/>
      <c r="I38" s="479"/>
      <c r="J38" s="474" t="s">
        <v>352</v>
      </c>
      <c r="K38" s="475"/>
      <c r="L38" s="476"/>
      <c r="M38" s="477" t="s">
        <v>340</v>
      </c>
      <c r="N38" s="478"/>
      <c r="O38" s="479"/>
      <c r="P38" s="474" t="s">
        <v>472</v>
      </c>
      <c r="Q38" s="475"/>
      <c r="R38" s="476"/>
    </row>
    <row r="39" spans="1:18" x14ac:dyDescent="0.2">
      <c r="A39" s="561" t="s">
        <v>717</v>
      </c>
      <c r="B39" s="540"/>
      <c r="C39" s="540"/>
      <c r="D39" s="510">
        <v>44</v>
      </c>
      <c r="E39" s="510"/>
      <c r="F39" s="510"/>
      <c r="G39" s="513">
        <v>49</v>
      </c>
      <c r="H39" s="513"/>
      <c r="I39" s="513"/>
      <c r="J39" s="510">
        <v>36</v>
      </c>
      <c r="K39" s="510"/>
      <c r="L39" s="510"/>
      <c r="M39" s="513">
        <v>50</v>
      </c>
      <c r="N39" s="513"/>
      <c r="O39" s="513"/>
      <c r="P39" s="543">
        <v>31</v>
      </c>
      <c r="Q39" s="543"/>
      <c r="R39" s="543"/>
    </row>
    <row r="40" spans="1:18" ht="13.5" thickBot="1" x14ac:dyDescent="0.25">
      <c r="A40" s="550" t="s">
        <v>710</v>
      </c>
      <c r="B40" s="551"/>
      <c r="C40" s="551"/>
      <c r="D40" s="526">
        <f>D35</f>
        <v>16</v>
      </c>
      <c r="E40" s="526"/>
      <c r="F40" s="526"/>
      <c r="G40" s="527">
        <f>G35</f>
        <v>22</v>
      </c>
      <c r="H40" s="527"/>
      <c r="I40" s="527"/>
      <c r="J40" s="526">
        <f>J35</f>
        <v>4</v>
      </c>
      <c r="K40" s="526"/>
      <c r="L40" s="526"/>
      <c r="M40" s="527">
        <f>M35</f>
        <v>7</v>
      </c>
      <c r="N40" s="527"/>
      <c r="O40" s="527"/>
      <c r="P40" s="526">
        <f>P35</f>
        <v>11</v>
      </c>
      <c r="Q40" s="526"/>
      <c r="R40" s="526"/>
    </row>
    <row r="41" spans="1:18" x14ac:dyDescent="0.2">
      <c r="A41" s="569" t="s">
        <v>505</v>
      </c>
      <c r="B41" s="570"/>
      <c r="C41" s="570"/>
      <c r="D41" s="543">
        <f>SUM(D39:F40)</f>
        <v>60</v>
      </c>
      <c r="E41" s="543"/>
      <c r="F41" s="543"/>
      <c r="G41" s="544">
        <f>SUM(G39:I40)</f>
        <v>71</v>
      </c>
      <c r="H41" s="544"/>
      <c r="I41" s="544"/>
      <c r="J41" s="543">
        <f>SUM(J39:L40)</f>
        <v>40</v>
      </c>
      <c r="K41" s="543"/>
      <c r="L41" s="543"/>
      <c r="M41" s="544">
        <f>SUM(M39:O40)</f>
        <v>57</v>
      </c>
      <c r="N41" s="544"/>
      <c r="O41" s="544"/>
      <c r="P41" s="543">
        <f>SUM(P39:R40)</f>
        <v>42</v>
      </c>
      <c r="Q41" s="543"/>
      <c r="R41" s="543"/>
    </row>
    <row r="42" spans="1:18" ht="13.5" thickBot="1" x14ac:dyDescent="0.25">
      <c r="A42" s="550" t="s">
        <v>350</v>
      </c>
      <c r="B42" s="551"/>
      <c r="C42" s="551"/>
      <c r="D42" s="526"/>
      <c r="E42" s="526"/>
      <c r="F42" s="526"/>
      <c r="G42" s="527"/>
      <c r="H42" s="527"/>
      <c r="I42" s="527"/>
      <c r="J42" s="526"/>
      <c r="K42" s="526"/>
      <c r="L42" s="526"/>
      <c r="M42" s="527"/>
      <c r="N42" s="527"/>
      <c r="O42" s="527"/>
      <c r="P42" s="526"/>
      <c r="Q42" s="526"/>
      <c r="R42" s="526"/>
    </row>
    <row r="45" spans="1:18" x14ac:dyDescent="0.2">
      <c r="A45" s="92"/>
      <c r="B45" s="30" t="s">
        <v>450</v>
      </c>
    </row>
    <row r="46" spans="1:18" x14ac:dyDescent="0.2">
      <c r="A46" s="97"/>
      <c r="B46" s="30" t="s">
        <v>603</v>
      </c>
    </row>
  </sheetData>
  <mergeCells count="54">
    <mergeCell ref="P42:R42"/>
    <mergeCell ref="A41:C41"/>
    <mergeCell ref="D41:F41"/>
    <mergeCell ref="A42:C42"/>
    <mergeCell ref="D42:F42"/>
    <mergeCell ref="G42:I42"/>
    <mergeCell ref="J42:L42"/>
    <mergeCell ref="M42:O42"/>
    <mergeCell ref="P41:R41"/>
    <mergeCell ref="G41:I41"/>
    <mergeCell ref="J41:L41"/>
    <mergeCell ref="M41:O41"/>
    <mergeCell ref="D35:F35"/>
    <mergeCell ref="G35:I35"/>
    <mergeCell ref="G39:I39"/>
    <mergeCell ref="D38:F38"/>
    <mergeCell ref="G38:I38"/>
    <mergeCell ref="A40:C40"/>
    <mergeCell ref="D40:F40"/>
    <mergeCell ref="G40:I40"/>
    <mergeCell ref="J40:L40"/>
    <mergeCell ref="J39:L39"/>
    <mergeCell ref="A39:C39"/>
    <mergeCell ref="D39:F39"/>
    <mergeCell ref="P40:R40"/>
    <mergeCell ref="J35:L35"/>
    <mergeCell ref="M35:O35"/>
    <mergeCell ref="P39:R39"/>
    <mergeCell ref="M40:O40"/>
    <mergeCell ref="M39:O39"/>
    <mergeCell ref="P35:R35"/>
    <mergeCell ref="J38:L38"/>
    <mergeCell ref="M38:O38"/>
    <mergeCell ref="P38:R38"/>
    <mergeCell ref="D2:F2"/>
    <mergeCell ref="G2:I2"/>
    <mergeCell ref="J2:L2"/>
    <mergeCell ref="M2:O2"/>
    <mergeCell ref="P2:R2"/>
    <mergeCell ref="P29:R29"/>
    <mergeCell ref="P34:R34"/>
    <mergeCell ref="J3:L3"/>
    <mergeCell ref="M3:O3"/>
    <mergeCell ref="D3:F3"/>
    <mergeCell ref="G3:I3"/>
    <mergeCell ref="P3:R3"/>
    <mergeCell ref="D29:F29"/>
    <mergeCell ref="G29:I29"/>
    <mergeCell ref="J29:L29"/>
    <mergeCell ref="M29:O29"/>
    <mergeCell ref="G34:I34"/>
    <mergeCell ref="J34:L34"/>
    <mergeCell ref="M34:O34"/>
    <mergeCell ref="D34:F34"/>
  </mergeCells>
  <phoneticPr fontId="21" type="noConversion"/>
  <conditionalFormatting sqref="G5:G13 G15:G23 M5:M13 M15:M23 D5:D13 D15:D23 J5:J13 J15:J23 P5:P13 P15:P23">
    <cfRule type="cellIs" dxfId="49" priority="1" stopIfTrue="1" operator="equal">
      <formula>$C5</formula>
    </cfRule>
    <cfRule type="cellIs" dxfId="48"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S30"/>
  <sheetViews>
    <sheetView workbookViewId="0">
      <selection activeCell="A28" sqref="A28"/>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11" customWidth="1"/>
  </cols>
  <sheetData>
    <row r="1" spans="1:19" ht="13.5" thickBot="1" x14ac:dyDescent="0.25">
      <c r="A1" s="31"/>
      <c r="B1" s="32"/>
      <c r="C1" s="32"/>
      <c r="D1" s="32" t="s">
        <v>713</v>
      </c>
      <c r="E1" s="32"/>
      <c r="F1" s="32"/>
      <c r="G1" s="32"/>
      <c r="H1" s="32"/>
      <c r="I1" s="32"/>
      <c r="J1" s="32"/>
      <c r="K1" s="32"/>
      <c r="L1" s="32"/>
      <c r="M1" s="32"/>
      <c r="N1" s="32"/>
      <c r="O1" s="32"/>
      <c r="P1" s="32"/>
      <c r="Q1" s="32"/>
      <c r="R1" s="32"/>
      <c r="S1" s="68" t="s">
        <v>416</v>
      </c>
    </row>
    <row r="2" spans="1:19" x14ac:dyDescent="0.2">
      <c r="A2" s="40"/>
      <c r="B2" s="41"/>
      <c r="C2" s="41"/>
      <c r="D2" s="474" t="s">
        <v>475</v>
      </c>
      <c r="E2" s="475"/>
      <c r="F2" s="476"/>
      <c r="G2" s="477" t="s">
        <v>469</v>
      </c>
      <c r="H2" s="478"/>
      <c r="I2" s="479"/>
      <c r="J2" s="474" t="s">
        <v>352</v>
      </c>
      <c r="K2" s="475"/>
      <c r="L2" s="476"/>
      <c r="M2" s="477" t="s">
        <v>340</v>
      </c>
      <c r="N2" s="478"/>
      <c r="O2" s="479"/>
      <c r="P2" s="474" t="s">
        <v>472</v>
      </c>
      <c r="Q2" s="475"/>
      <c r="R2" s="476"/>
      <c r="S2" s="21"/>
    </row>
    <row r="3" spans="1:19" x14ac:dyDescent="0.2">
      <c r="A3" s="57"/>
      <c r="B3" s="69"/>
      <c r="C3" s="69" t="s">
        <v>538</v>
      </c>
      <c r="D3" s="480">
        <v>19</v>
      </c>
      <c r="E3" s="481"/>
      <c r="F3" s="482"/>
      <c r="G3" s="483">
        <v>7</v>
      </c>
      <c r="H3" s="484"/>
      <c r="I3" s="485"/>
      <c r="J3" s="480">
        <v>26</v>
      </c>
      <c r="K3" s="481"/>
      <c r="L3" s="482"/>
      <c r="M3" s="483">
        <v>24</v>
      </c>
      <c r="N3" s="484"/>
      <c r="O3" s="485"/>
      <c r="P3" s="480">
        <v>30</v>
      </c>
      <c r="Q3" s="481"/>
      <c r="R3" s="482"/>
      <c r="S3" s="21"/>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19" x14ac:dyDescent="0.2">
      <c r="A5" s="42" t="s">
        <v>390</v>
      </c>
      <c r="B5" s="50">
        <v>9</v>
      </c>
      <c r="C5" s="50">
        <v>4</v>
      </c>
      <c r="D5" s="37">
        <v>5</v>
      </c>
      <c r="E5" s="37">
        <v>1</v>
      </c>
      <c r="F5" s="37">
        <f t="shared" ref="F5:F13" si="0">IF(($C5+INT(D$3/18)+IF(((D$3-INT(D$3/18)*18)-$B5)&gt;=0,1,0)-D5+2)&lt;0, 0, $C5+INT(D$3/18)+IF(((D$3-INT(D$3/18)*18)-$B5)&gt;=0,1,0)-D5+2)</f>
        <v>2</v>
      </c>
      <c r="G5" s="38">
        <v>4</v>
      </c>
      <c r="H5" s="38">
        <v>2</v>
      </c>
      <c r="I5" s="78">
        <f t="shared" ref="I5:I13" si="1">IF(($C5+INT(G$3/18)+IF(((G$3-INT(G$3/18)*18)-$B5)&gt;=0,1,0)-G5+2)&lt;0, 0, $C5+INT(G$3/18)+IF(((G$3-INT(G$3/18)*18)-$B5)&gt;=0,1,0)-G5+2)</f>
        <v>2</v>
      </c>
      <c r="J5" s="37"/>
      <c r="K5" s="37"/>
      <c r="L5" s="37">
        <f t="shared" ref="L5:L13" si="2">IF(($C5+INT(J$3/18)+IF(((J$3-INT(J$3/18)*18)-$B5)&gt;=0,1,0)-J5+2)&lt;0, 0, $C5+INT(J$3/18)+IF(((J$3-INT(J$3/18)*18)-$B5)&gt;=0,1,0)-J5+2)</f>
        <v>7</v>
      </c>
      <c r="M5" s="38"/>
      <c r="N5" s="38"/>
      <c r="O5" s="78">
        <f t="shared" ref="O5:O13" si="3">IF(($C5+INT(M$3/18)+IF(((M$3-INT(M$3/18)*18)-$B5)&gt;=0,1,0)-M5+2)&lt;0, 0, $C5+INT(M$3/18)+IF(((M$3-INT(M$3/18)*18)-$B5)&gt;=0,1,0)-M5+2)</f>
        <v>7</v>
      </c>
      <c r="P5" s="37">
        <v>7</v>
      </c>
      <c r="Q5" s="37">
        <v>1</v>
      </c>
      <c r="R5" s="37">
        <f t="shared" ref="R5:R13" si="4">IF(($C5+INT(P$3/18)+IF(((P$3-INT(P$3/18)*18)-$B5)&gt;=0,1,0)-P5+2)&lt;0, 0, $C5+INT(P$3/18)+IF(((P$3-INT(P$3/18)*18)-$B5)&gt;=0,1,0)-P5+2)</f>
        <v>1</v>
      </c>
      <c r="S5" s="21"/>
    </row>
    <row r="6" spans="1:19" x14ac:dyDescent="0.2">
      <c r="A6" s="42" t="s">
        <v>391</v>
      </c>
      <c r="B6" s="50">
        <v>11</v>
      </c>
      <c r="C6" s="50">
        <v>4</v>
      </c>
      <c r="D6" s="37">
        <v>7</v>
      </c>
      <c r="E6" s="37">
        <v>1</v>
      </c>
      <c r="F6" s="37">
        <f t="shared" si="0"/>
        <v>0</v>
      </c>
      <c r="G6" s="38">
        <v>5</v>
      </c>
      <c r="H6" s="38">
        <v>2</v>
      </c>
      <c r="I6" s="78">
        <f t="shared" si="1"/>
        <v>1</v>
      </c>
      <c r="J6" s="37"/>
      <c r="K6" s="37"/>
      <c r="L6" s="37">
        <f t="shared" si="2"/>
        <v>7</v>
      </c>
      <c r="M6" s="38"/>
      <c r="N6" s="38"/>
      <c r="O6" s="78">
        <f t="shared" si="3"/>
        <v>7</v>
      </c>
      <c r="P6" s="37">
        <v>5</v>
      </c>
      <c r="Q6" s="37">
        <v>2</v>
      </c>
      <c r="R6" s="37">
        <f t="shared" si="4"/>
        <v>3</v>
      </c>
      <c r="S6" s="21"/>
    </row>
    <row r="7" spans="1:19" x14ac:dyDescent="0.2">
      <c r="A7" s="42" t="s">
        <v>392</v>
      </c>
      <c r="B7" s="50">
        <v>3</v>
      </c>
      <c r="C7" s="50">
        <v>4</v>
      </c>
      <c r="D7" s="37">
        <v>6</v>
      </c>
      <c r="E7" s="37">
        <v>1</v>
      </c>
      <c r="F7" s="37">
        <f t="shared" si="0"/>
        <v>1</v>
      </c>
      <c r="G7" s="38">
        <v>5</v>
      </c>
      <c r="H7" s="38">
        <v>2</v>
      </c>
      <c r="I7" s="78">
        <f t="shared" si="1"/>
        <v>2</v>
      </c>
      <c r="J7" s="37"/>
      <c r="K7" s="37"/>
      <c r="L7" s="37">
        <f t="shared" si="2"/>
        <v>8</v>
      </c>
      <c r="M7" s="38"/>
      <c r="N7" s="38"/>
      <c r="O7" s="78">
        <f t="shared" si="3"/>
        <v>8</v>
      </c>
      <c r="P7" s="37">
        <v>10</v>
      </c>
      <c r="Q7" s="37">
        <v>2</v>
      </c>
      <c r="R7" s="37">
        <f t="shared" si="4"/>
        <v>0</v>
      </c>
      <c r="S7" s="21" t="s">
        <v>472</v>
      </c>
    </row>
    <row r="8" spans="1:19" x14ac:dyDescent="0.2">
      <c r="A8" s="42" t="s">
        <v>393</v>
      </c>
      <c r="B8" s="50">
        <v>13</v>
      </c>
      <c r="C8" s="50">
        <v>3</v>
      </c>
      <c r="D8" s="37">
        <v>5</v>
      </c>
      <c r="E8" s="37">
        <v>2</v>
      </c>
      <c r="F8" s="37">
        <f t="shared" si="0"/>
        <v>1</v>
      </c>
      <c r="G8" s="38">
        <v>4</v>
      </c>
      <c r="H8" s="38">
        <v>2</v>
      </c>
      <c r="I8" s="78">
        <f t="shared" si="1"/>
        <v>1</v>
      </c>
      <c r="J8" s="37"/>
      <c r="K8" s="37"/>
      <c r="L8" s="37">
        <f t="shared" si="2"/>
        <v>6</v>
      </c>
      <c r="M8" s="38"/>
      <c r="N8" s="38"/>
      <c r="O8" s="78">
        <f t="shared" si="3"/>
        <v>6</v>
      </c>
      <c r="P8" s="37">
        <v>10</v>
      </c>
      <c r="Q8" s="37">
        <v>2</v>
      </c>
      <c r="R8" s="37">
        <f t="shared" si="4"/>
        <v>0</v>
      </c>
      <c r="S8" s="21"/>
    </row>
    <row r="9" spans="1:19" x14ac:dyDescent="0.2">
      <c r="A9" s="42" t="s">
        <v>394</v>
      </c>
      <c r="B9" s="50">
        <v>1</v>
      </c>
      <c r="C9" s="50">
        <v>5</v>
      </c>
      <c r="D9" s="37">
        <v>7</v>
      </c>
      <c r="E9" s="37">
        <v>2</v>
      </c>
      <c r="F9" s="37">
        <f t="shared" si="0"/>
        <v>2</v>
      </c>
      <c r="G9" s="38">
        <v>5</v>
      </c>
      <c r="H9" s="38">
        <v>2</v>
      </c>
      <c r="I9" s="78">
        <f t="shared" si="1"/>
        <v>3</v>
      </c>
      <c r="J9" s="37"/>
      <c r="K9" s="37"/>
      <c r="L9" s="37">
        <f t="shared" si="2"/>
        <v>9</v>
      </c>
      <c r="M9" s="38"/>
      <c r="N9" s="38"/>
      <c r="O9" s="78">
        <f t="shared" si="3"/>
        <v>9</v>
      </c>
      <c r="P9" s="37">
        <v>7</v>
      </c>
      <c r="Q9" s="37">
        <v>3</v>
      </c>
      <c r="R9" s="37">
        <f t="shared" si="4"/>
        <v>2</v>
      </c>
      <c r="S9" s="21"/>
    </row>
    <row r="10" spans="1:19" x14ac:dyDescent="0.2">
      <c r="A10" s="42" t="s">
        <v>395</v>
      </c>
      <c r="B10" s="50">
        <v>7</v>
      </c>
      <c r="C10" s="50">
        <v>4</v>
      </c>
      <c r="D10" s="37">
        <v>6</v>
      </c>
      <c r="E10" s="37">
        <v>2</v>
      </c>
      <c r="F10" s="37">
        <f t="shared" si="0"/>
        <v>1</v>
      </c>
      <c r="G10" s="38">
        <v>5</v>
      </c>
      <c r="H10" s="38">
        <v>2</v>
      </c>
      <c r="I10" s="78">
        <f t="shared" si="1"/>
        <v>2</v>
      </c>
      <c r="J10" s="37"/>
      <c r="K10" s="37"/>
      <c r="L10" s="37">
        <f t="shared" si="2"/>
        <v>8</v>
      </c>
      <c r="M10" s="38"/>
      <c r="N10" s="38"/>
      <c r="O10" s="78">
        <f t="shared" si="3"/>
        <v>7</v>
      </c>
      <c r="P10" s="37">
        <v>6</v>
      </c>
      <c r="Q10" s="37">
        <v>2</v>
      </c>
      <c r="R10" s="37">
        <f t="shared" si="4"/>
        <v>2</v>
      </c>
      <c r="S10" s="21"/>
    </row>
    <row r="11" spans="1:19" x14ac:dyDescent="0.2">
      <c r="A11" s="42" t="s">
        <v>396</v>
      </c>
      <c r="B11" s="50">
        <v>17</v>
      </c>
      <c r="C11" s="50">
        <v>3</v>
      </c>
      <c r="D11" s="37">
        <v>3</v>
      </c>
      <c r="E11" s="37">
        <v>2</v>
      </c>
      <c r="F11" s="37">
        <f t="shared" si="0"/>
        <v>3</v>
      </c>
      <c r="G11" s="38">
        <v>3</v>
      </c>
      <c r="H11" s="38">
        <v>2</v>
      </c>
      <c r="I11" s="78">
        <f t="shared" si="1"/>
        <v>2</v>
      </c>
      <c r="J11" s="37"/>
      <c r="K11" s="37"/>
      <c r="L11" s="37">
        <f t="shared" si="2"/>
        <v>6</v>
      </c>
      <c r="M11" s="38"/>
      <c r="N11" s="38"/>
      <c r="O11" s="78">
        <f t="shared" si="3"/>
        <v>6</v>
      </c>
      <c r="P11" s="37">
        <v>4</v>
      </c>
      <c r="Q11" s="37">
        <v>1</v>
      </c>
      <c r="R11" s="37">
        <f t="shared" si="4"/>
        <v>2</v>
      </c>
      <c r="S11" s="21"/>
    </row>
    <row r="12" spans="1:19" x14ac:dyDescent="0.2">
      <c r="A12" s="42" t="s">
        <v>397</v>
      </c>
      <c r="B12" s="50">
        <v>15</v>
      </c>
      <c r="C12" s="50">
        <v>4</v>
      </c>
      <c r="D12" s="37">
        <v>4</v>
      </c>
      <c r="E12" s="37">
        <v>1</v>
      </c>
      <c r="F12" s="37">
        <f t="shared" si="0"/>
        <v>3</v>
      </c>
      <c r="G12" s="38">
        <v>4</v>
      </c>
      <c r="H12" s="38">
        <v>1</v>
      </c>
      <c r="I12" s="78">
        <f t="shared" si="1"/>
        <v>2</v>
      </c>
      <c r="J12" s="37"/>
      <c r="K12" s="37"/>
      <c r="L12" s="37">
        <f t="shared" si="2"/>
        <v>7</v>
      </c>
      <c r="M12" s="38"/>
      <c r="N12" s="38"/>
      <c r="O12" s="78">
        <f t="shared" si="3"/>
        <v>7</v>
      </c>
      <c r="P12" s="37">
        <v>6</v>
      </c>
      <c r="Q12" s="37">
        <v>2</v>
      </c>
      <c r="R12" s="37">
        <f t="shared" si="4"/>
        <v>1</v>
      </c>
      <c r="S12" s="21"/>
    </row>
    <row r="13" spans="1:19" ht="13.5" thickBot="1" x14ac:dyDescent="0.25">
      <c r="A13" s="52" t="s">
        <v>398</v>
      </c>
      <c r="B13" s="53">
        <v>5</v>
      </c>
      <c r="C13" s="53">
        <v>5</v>
      </c>
      <c r="D13" s="37">
        <v>5</v>
      </c>
      <c r="E13" s="54">
        <v>1</v>
      </c>
      <c r="F13" s="37">
        <f t="shared" si="0"/>
        <v>3</v>
      </c>
      <c r="G13" s="38">
        <v>5</v>
      </c>
      <c r="H13" s="55">
        <v>1</v>
      </c>
      <c r="I13" s="77">
        <f t="shared" si="1"/>
        <v>3</v>
      </c>
      <c r="J13" s="37"/>
      <c r="K13" s="54"/>
      <c r="L13" s="37">
        <f t="shared" si="2"/>
        <v>9</v>
      </c>
      <c r="M13" s="38"/>
      <c r="N13" s="55"/>
      <c r="O13" s="77">
        <f t="shared" si="3"/>
        <v>9</v>
      </c>
      <c r="P13" s="37">
        <v>10</v>
      </c>
      <c r="Q13" s="54">
        <v>2</v>
      </c>
      <c r="R13" s="37">
        <f t="shared" si="4"/>
        <v>0</v>
      </c>
      <c r="S13" s="21"/>
    </row>
    <row r="14" spans="1:19" ht="13.5" thickBot="1" x14ac:dyDescent="0.25">
      <c r="A14" s="61" t="s">
        <v>412</v>
      </c>
      <c r="B14" s="62"/>
      <c r="C14" s="74">
        <f t="shared" ref="C14:R14" si="5">SUM(C5:C13)</f>
        <v>36</v>
      </c>
      <c r="D14" s="63">
        <f t="shared" si="5"/>
        <v>48</v>
      </c>
      <c r="E14" s="63">
        <f t="shared" si="5"/>
        <v>13</v>
      </c>
      <c r="F14" s="63">
        <f t="shared" si="5"/>
        <v>16</v>
      </c>
      <c r="G14" s="64">
        <f t="shared" si="5"/>
        <v>40</v>
      </c>
      <c r="H14" s="64">
        <f t="shared" si="5"/>
        <v>16</v>
      </c>
      <c r="I14" s="89">
        <f t="shared" si="5"/>
        <v>18</v>
      </c>
      <c r="J14" s="63">
        <f t="shared" si="5"/>
        <v>0</v>
      </c>
      <c r="K14" s="63">
        <f t="shared" si="5"/>
        <v>0</v>
      </c>
      <c r="L14" s="88">
        <f t="shared" si="5"/>
        <v>67</v>
      </c>
      <c r="M14" s="64">
        <f t="shared" si="5"/>
        <v>0</v>
      </c>
      <c r="N14" s="64">
        <f t="shared" si="5"/>
        <v>0</v>
      </c>
      <c r="O14" s="89">
        <f t="shared" si="5"/>
        <v>66</v>
      </c>
      <c r="P14" s="63">
        <f t="shared" si="5"/>
        <v>65</v>
      </c>
      <c r="Q14" s="63">
        <f t="shared" si="5"/>
        <v>17</v>
      </c>
      <c r="R14" s="88">
        <f t="shared" si="5"/>
        <v>11</v>
      </c>
      <c r="S14" s="21"/>
    </row>
    <row r="15" spans="1:19" x14ac:dyDescent="0.2">
      <c r="A15" s="57" t="s">
        <v>399</v>
      </c>
      <c r="B15" s="58">
        <v>16</v>
      </c>
      <c r="C15" s="58">
        <v>4</v>
      </c>
      <c r="D15" s="37">
        <v>3</v>
      </c>
      <c r="E15" s="39">
        <v>1</v>
      </c>
      <c r="F15" s="37">
        <f t="shared" ref="F15:F23" si="6">IF(($C15+INT(D$3/18)+IF(((D$3-INT(D$3/18)*18)-$B15)&gt;=0,1,0)-D15+2)&lt;0, 0, $C15+INT(D$3/18)+IF(((D$3-INT(D$3/18)*18)-$B15)&gt;=0,1,0)-D15+2)</f>
        <v>4</v>
      </c>
      <c r="G15" s="38">
        <v>4</v>
      </c>
      <c r="H15" s="59">
        <v>2</v>
      </c>
      <c r="I15" s="82">
        <f t="shared" ref="I15:I23" si="7">IF(($C15+INT(G$3/18)+IF(((G$3-INT(G$3/18)*18)-$B15)&gt;=0,1,0)-G15+2)&lt;0, 0, $C15+INT(G$3/18)+IF(((G$3-INT(G$3/18)*18)-$B15)&gt;=0,1,0)-G15+2)</f>
        <v>2</v>
      </c>
      <c r="J15" s="37"/>
      <c r="K15" s="39"/>
      <c r="L15" s="37">
        <f t="shared" ref="L15:L23" si="8">IF(($C15+INT(J$3/18)+IF(((J$3-INT(J$3/18)*18)-$B15)&gt;=0,1,0)-J15+2)&lt;0, 0, $C15+INT(J$3/18)+IF(((J$3-INT(J$3/18)*18)-$B15)&gt;=0,1,0)-J15+2)</f>
        <v>7</v>
      </c>
      <c r="M15" s="38"/>
      <c r="N15" s="59"/>
      <c r="O15" s="82">
        <f t="shared" ref="O15:O23" si="9">IF(($C15+INT(M$3/18)+IF(((M$3-INT(M$3/18)*18)-$B15)&gt;=0,1,0)-M15+2)&lt;0, 0, $C15+INT(M$3/18)+IF(((M$3-INT(M$3/18)*18)-$B15)&gt;=0,1,0)-M15+2)</f>
        <v>7</v>
      </c>
      <c r="P15" s="37">
        <v>10</v>
      </c>
      <c r="Q15" s="39">
        <v>2</v>
      </c>
      <c r="R15" s="37">
        <f t="shared" ref="R15:R23" si="10">IF(($C15+INT(P$3/18)+IF(((P$3-INT(P$3/18)*18)-$B15)&gt;=0,1,0)-P15+2)&lt;0, 0, $C15+INT(P$3/18)+IF(((P$3-INT(P$3/18)*18)-$B15)&gt;=0,1,0)-P15+2)</f>
        <v>0</v>
      </c>
      <c r="S15" s="21"/>
    </row>
    <row r="16" spans="1:19" x14ac:dyDescent="0.2">
      <c r="A16" s="42" t="s">
        <v>400</v>
      </c>
      <c r="B16" s="50">
        <v>18</v>
      </c>
      <c r="C16" s="50">
        <v>3</v>
      </c>
      <c r="D16" s="37">
        <v>4</v>
      </c>
      <c r="E16" s="37">
        <v>3</v>
      </c>
      <c r="F16" s="37">
        <f t="shared" si="6"/>
        <v>2</v>
      </c>
      <c r="G16" s="38">
        <v>4</v>
      </c>
      <c r="H16" s="38">
        <v>3</v>
      </c>
      <c r="I16" s="78">
        <f t="shared" si="7"/>
        <v>1</v>
      </c>
      <c r="J16" s="37"/>
      <c r="K16" s="37"/>
      <c r="L16" s="37">
        <f t="shared" si="8"/>
        <v>6</v>
      </c>
      <c r="M16" s="38"/>
      <c r="N16" s="38"/>
      <c r="O16" s="78">
        <f t="shared" si="9"/>
        <v>6</v>
      </c>
      <c r="P16" s="37">
        <v>3</v>
      </c>
      <c r="Q16" s="37">
        <v>2</v>
      </c>
      <c r="R16" s="37">
        <f t="shared" si="10"/>
        <v>3</v>
      </c>
      <c r="S16" s="21"/>
    </row>
    <row r="17" spans="1:19" x14ac:dyDescent="0.2">
      <c r="A17" s="42" t="s">
        <v>401</v>
      </c>
      <c r="B17" s="50">
        <v>10</v>
      </c>
      <c r="C17" s="50">
        <v>4</v>
      </c>
      <c r="D17" s="37">
        <v>6</v>
      </c>
      <c r="E17" s="37">
        <v>2</v>
      </c>
      <c r="F17" s="37">
        <f t="shared" si="6"/>
        <v>1</v>
      </c>
      <c r="G17" s="38">
        <v>4</v>
      </c>
      <c r="H17" s="38">
        <v>1</v>
      </c>
      <c r="I17" s="78">
        <f t="shared" si="7"/>
        <v>2</v>
      </c>
      <c r="J17" s="37"/>
      <c r="K17" s="37"/>
      <c r="L17" s="37">
        <f t="shared" si="8"/>
        <v>7</v>
      </c>
      <c r="M17" s="38"/>
      <c r="N17" s="38"/>
      <c r="O17" s="78">
        <f t="shared" si="9"/>
        <v>7</v>
      </c>
      <c r="P17" s="37">
        <v>6</v>
      </c>
      <c r="Q17" s="37">
        <v>1</v>
      </c>
      <c r="R17" s="37">
        <f t="shared" si="10"/>
        <v>2</v>
      </c>
      <c r="S17" s="21"/>
    </row>
    <row r="18" spans="1:19" x14ac:dyDescent="0.2">
      <c r="A18" s="42" t="s">
        <v>402</v>
      </c>
      <c r="B18" s="50">
        <v>12</v>
      </c>
      <c r="C18" s="50">
        <v>3</v>
      </c>
      <c r="D18" s="37">
        <v>4</v>
      </c>
      <c r="E18" s="37">
        <v>2</v>
      </c>
      <c r="F18" s="37">
        <f t="shared" si="6"/>
        <v>2</v>
      </c>
      <c r="G18" s="38">
        <v>4</v>
      </c>
      <c r="H18" s="38">
        <v>2</v>
      </c>
      <c r="I18" s="78">
        <f t="shared" si="7"/>
        <v>1</v>
      </c>
      <c r="J18" s="37"/>
      <c r="K18" s="37"/>
      <c r="L18" s="37">
        <f t="shared" si="8"/>
        <v>6</v>
      </c>
      <c r="M18" s="38"/>
      <c r="N18" s="38"/>
      <c r="O18" s="78">
        <f t="shared" si="9"/>
        <v>6</v>
      </c>
      <c r="P18" s="37">
        <v>6</v>
      </c>
      <c r="Q18" s="37">
        <v>3</v>
      </c>
      <c r="R18" s="37">
        <f t="shared" si="10"/>
        <v>1</v>
      </c>
      <c r="S18" s="21"/>
    </row>
    <row r="19" spans="1:19" x14ac:dyDescent="0.2">
      <c r="A19" s="42" t="s">
        <v>403</v>
      </c>
      <c r="B19" s="50">
        <v>2</v>
      </c>
      <c r="C19" s="50">
        <v>4</v>
      </c>
      <c r="D19" s="37">
        <v>5</v>
      </c>
      <c r="E19" s="37">
        <v>2</v>
      </c>
      <c r="F19" s="37">
        <f t="shared" si="6"/>
        <v>2</v>
      </c>
      <c r="G19" s="38">
        <v>5</v>
      </c>
      <c r="H19" s="38">
        <v>2</v>
      </c>
      <c r="I19" s="78">
        <f t="shared" si="7"/>
        <v>2</v>
      </c>
      <c r="J19" s="37"/>
      <c r="K19" s="37"/>
      <c r="L19" s="37">
        <f t="shared" si="8"/>
        <v>8</v>
      </c>
      <c r="M19" s="38"/>
      <c r="N19" s="38"/>
      <c r="O19" s="78">
        <f t="shared" si="9"/>
        <v>8</v>
      </c>
      <c r="P19" s="37">
        <v>6</v>
      </c>
      <c r="Q19" s="37">
        <v>1</v>
      </c>
      <c r="R19" s="37">
        <f t="shared" si="10"/>
        <v>2</v>
      </c>
      <c r="S19" s="21"/>
    </row>
    <row r="20" spans="1:19" x14ac:dyDescent="0.2">
      <c r="A20" s="42" t="s">
        <v>404</v>
      </c>
      <c r="B20" s="50">
        <v>8</v>
      </c>
      <c r="C20" s="50">
        <v>5</v>
      </c>
      <c r="D20" s="37">
        <v>7</v>
      </c>
      <c r="E20" s="37">
        <v>2</v>
      </c>
      <c r="F20" s="37">
        <f t="shared" si="6"/>
        <v>1</v>
      </c>
      <c r="G20" s="38">
        <v>5</v>
      </c>
      <c r="H20" s="38">
        <v>2</v>
      </c>
      <c r="I20" s="78">
        <f t="shared" si="7"/>
        <v>2</v>
      </c>
      <c r="J20" s="37"/>
      <c r="K20" s="37"/>
      <c r="L20" s="37">
        <f t="shared" si="8"/>
        <v>9</v>
      </c>
      <c r="M20" s="38"/>
      <c r="N20" s="38"/>
      <c r="O20" s="78">
        <f t="shared" si="9"/>
        <v>8</v>
      </c>
      <c r="P20" s="37">
        <v>5</v>
      </c>
      <c r="Q20" s="37">
        <v>1</v>
      </c>
      <c r="R20" s="37">
        <f t="shared" si="10"/>
        <v>4</v>
      </c>
      <c r="S20" s="21"/>
    </row>
    <row r="21" spans="1:19" x14ac:dyDescent="0.2">
      <c r="A21" s="42" t="s">
        <v>405</v>
      </c>
      <c r="B21" s="50">
        <v>6</v>
      </c>
      <c r="C21" s="50">
        <v>4</v>
      </c>
      <c r="D21" s="37">
        <v>6</v>
      </c>
      <c r="E21" s="37">
        <v>1</v>
      </c>
      <c r="F21" s="37">
        <f t="shared" si="6"/>
        <v>1</v>
      </c>
      <c r="G21" s="38">
        <v>5</v>
      </c>
      <c r="H21" s="38">
        <v>2</v>
      </c>
      <c r="I21" s="78">
        <f t="shared" si="7"/>
        <v>2</v>
      </c>
      <c r="J21" s="37"/>
      <c r="K21" s="37"/>
      <c r="L21" s="37">
        <f t="shared" si="8"/>
        <v>8</v>
      </c>
      <c r="M21" s="38"/>
      <c r="N21" s="38"/>
      <c r="O21" s="78">
        <f t="shared" si="9"/>
        <v>8</v>
      </c>
      <c r="P21" s="37">
        <v>5</v>
      </c>
      <c r="Q21" s="37">
        <v>1</v>
      </c>
      <c r="R21" s="37">
        <f t="shared" si="10"/>
        <v>3</v>
      </c>
      <c r="S21" s="21"/>
    </row>
    <row r="22" spans="1:19" x14ac:dyDescent="0.2">
      <c r="A22" s="42" t="s">
        <v>406</v>
      </c>
      <c r="B22" s="50">
        <v>14</v>
      </c>
      <c r="C22" s="50">
        <v>4</v>
      </c>
      <c r="D22" s="37">
        <v>8</v>
      </c>
      <c r="E22" s="37">
        <v>3</v>
      </c>
      <c r="F22" s="37">
        <f t="shared" si="6"/>
        <v>0</v>
      </c>
      <c r="G22" s="38">
        <v>4</v>
      </c>
      <c r="H22" s="38">
        <v>2</v>
      </c>
      <c r="I22" s="78">
        <f t="shared" si="7"/>
        <v>2</v>
      </c>
      <c r="J22" s="37"/>
      <c r="K22" s="37"/>
      <c r="L22" s="37">
        <f t="shared" si="8"/>
        <v>7</v>
      </c>
      <c r="M22" s="38"/>
      <c r="N22" s="38"/>
      <c r="O22" s="78">
        <f t="shared" si="9"/>
        <v>7</v>
      </c>
      <c r="P22" s="37">
        <v>10</v>
      </c>
      <c r="Q22" s="37">
        <v>2</v>
      </c>
      <c r="R22" s="37">
        <f t="shared" si="10"/>
        <v>0</v>
      </c>
      <c r="S22" s="21"/>
    </row>
    <row r="23" spans="1:19" ht="13.5" thickBot="1" x14ac:dyDescent="0.25">
      <c r="A23" s="45" t="s">
        <v>407</v>
      </c>
      <c r="B23" s="51">
        <v>4</v>
      </c>
      <c r="C23" s="51">
        <v>5</v>
      </c>
      <c r="D23" s="37">
        <v>9</v>
      </c>
      <c r="E23" s="46">
        <v>2</v>
      </c>
      <c r="F23" s="37">
        <f t="shared" si="6"/>
        <v>0</v>
      </c>
      <c r="G23" s="38">
        <v>5</v>
      </c>
      <c r="H23" s="47">
        <v>1</v>
      </c>
      <c r="I23" s="84">
        <f t="shared" si="7"/>
        <v>3</v>
      </c>
      <c r="J23" s="37"/>
      <c r="K23" s="46"/>
      <c r="L23" s="37">
        <f t="shared" si="8"/>
        <v>9</v>
      </c>
      <c r="M23" s="38"/>
      <c r="N23" s="47"/>
      <c r="O23" s="84">
        <f t="shared" si="9"/>
        <v>9</v>
      </c>
      <c r="P23" s="37">
        <v>7</v>
      </c>
      <c r="Q23" s="46">
        <v>2</v>
      </c>
      <c r="R23" s="37">
        <f t="shared" si="10"/>
        <v>2</v>
      </c>
      <c r="S23" s="21"/>
    </row>
    <row r="24" spans="1:19" ht="13.5" thickBot="1" x14ac:dyDescent="0.25">
      <c r="A24" s="66" t="s">
        <v>413</v>
      </c>
      <c r="B24" s="63"/>
      <c r="C24" s="63">
        <f t="shared" ref="C24:R24" si="11">SUM(C15:C23)</f>
        <v>36</v>
      </c>
      <c r="D24" s="63">
        <f t="shared" si="11"/>
        <v>52</v>
      </c>
      <c r="E24" s="63">
        <f t="shared" si="11"/>
        <v>18</v>
      </c>
      <c r="F24" s="63">
        <f t="shared" si="11"/>
        <v>13</v>
      </c>
      <c r="G24" s="64">
        <f t="shared" si="11"/>
        <v>40</v>
      </c>
      <c r="H24" s="64">
        <f t="shared" si="11"/>
        <v>17</v>
      </c>
      <c r="I24" s="64">
        <f t="shared" si="11"/>
        <v>17</v>
      </c>
      <c r="J24" s="63">
        <f t="shared" si="11"/>
        <v>0</v>
      </c>
      <c r="K24" s="63">
        <f t="shared" si="11"/>
        <v>0</v>
      </c>
      <c r="L24" s="63">
        <f t="shared" si="11"/>
        <v>67</v>
      </c>
      <c r="M24" s="64">
        <f t="shared" si="11"/>
        <v>0</v>
      </c>
      <c r="N24" s="64">
        <f t="shared" si="11"/>
        <v>0</v>
      </c>
      <c r="O24" s="64">
        <f t="shared" si="11"/>
        <v>66</v>
      </c>
      <c r="P24" s="63">
        <f t="shared" si="11"/>
        <v>58</v>
      </c>
      <c r="Q24" s="63">
        <f t="shared" si="11"/>
        <v>15</v>
      </c>
      <c r="R24" s="63">
        <f t="shared" si="11"/>
        <v>17</v>
      </c>
    </row>
    <row r="25" spans="1:19" ht="13.5" thickBot="1" x14ac:dyDescent="0.25">
      <c r="A25" s="70" t="s">
        <v>414</v>
      </c>
      <c r="B25" s="71"/>
      <c r="C25" s="71">
        <f t="shared" ref="C25:R25" si="12">C24+C14</f>
        <v>72</v>
      </c>
      <c r="D25" s="71">
        <f t="shared" si="12"/>
        <v>100</v>
      </c>
      <c r="E25" s="71">
        <f t="shared" si="12"/>
        <v>31</v>
      </c>
      <c r="F25" s="71">
        <f t="shared" si="12"/>
        <v>29</v>
      </c>
      <c r="G25" s="72">
        <f t="shared" si="12"/>
        <v>80</v>
      </c>
      <c r="H25" s="72">
        <f t="shared" si="12"/>
        <v>33</v>
      </c>
      <c r="I25" s="72">
        <f t="shared" si="12"/>
        <v>35</v>
      </c>
      <c r="J25" s="71">
        <f t="shared" si="12"/>
        <v>0</v>
      </c>
      <c r="K25" s="71">
        <f t="shared" si="12"/>
        <v>0</v>
      </c>
      <c r="L25" s="71">
        <f t="shared" si="12"/>
        <v>134</v>
      </c>
      <c r="M25" s="72">
        <f t="shared" si="12"/>
        <v>0</v>
      </c>
      <c r="N25" s="72">
        <f t="shared" si="12"/>
        <v>0</v>
      </c>
      <c r="O25" s="72">
        <f t="shared" si="12"/>
        <v>132</v>
      </c>
      <c r="P25" s="71">
        <f t="shared" si="12"/>
        <v>123</v>
      </c>
      <c r="Q25" s="71">
        <f t="shared" si="12"/>
        <v>32</v>
      </c>
      <c r="R25" s="71">
        <f t="shared" si="12"/>
        <v>28</v>
      </c>
    </row>
    <row r="29" spans="1:19" x14ac:dyDescent="0.2">
      <c r="A29" s="92"/>
      <c r="B29" s="30" t="s">
        <v>450</v>
      </c>
    </row>
    <row r="30" spans="1:19" x14ac:dyDescent="0.2">
      <c r="A30" s="97"/>
      <c r="B30" s="30" t="s">
        <v>603</v>
      </c>
    </row>
  </sheetData>
  <mergeCells count="10">
    <mergeCell ref="P2:R2"/>
    <mergeCell ref="P3:R3"/>
    <mergeCell ref="D2:F2"/>
    <mergeCell ref="G2:I2"/>
    <mergeCell ref="J2:L2"/>
    <mergeCell ref="M2:O2"/>
    <mergeCell ref="D3:F3"/>
    <mergeCell ref="G3:I3"/>
    <mergeCell ref="J3:L3"/>
    <mergeCell ref="M3:O3"/>
  </mergeCells>
  <phoneticPr fontId="21" type="noConversion"/>
  <conditionalFormatting sqref="G5:G13 G15:G23 M5:M13 M15:M23 D5:D13 D15:D23 J5:J13 J15:J23 P5:P13 P15:P23">
    <cfRule type="cellIs" dxfId="47" priority="1" stopIfTrue="1" operator="equal">
      <formula>$C5</formula>
    </cfRule>
    <cfRule type="cellIs" dxfId="46"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2:O73"/>
  <sheetViews>
    <sheetView topLeftCell="A37" workbookViewId="0">
      <selection activeCell="A22" sqref="A22"/>
    </sheetView>
  </sheetViews>
  <sheetFormatPr defaultColWidth="8.85546875" defaultRowHeight="12.75" x14ac:dyDescent="0.2"/>
  <cols>
    <col min="2" max="2" width="13.5703125" customWidth="1"/>
    <col min="3" max="3" width="12.42578125" customWidth="1"/>
    <col min="4" max="4" width="15.5703125" customWidth="1"/>
    <col min="5" max="5" width="14.42578125" customWidth="1"/>
    <col min="7" max="7" width="10.42578125" customWidth="1"/>
    <col min="8" max="8" width="10.140625" customWidth="1"/>
    <col min="9" max="9" width="10.5703125" customWidth="1"/>
    <col min="10" max="10" width="6.42578125" customWidth="1"/>
  </cols>
  <sheetData>
    <row r="2" spans="1:8" x14ac:dyDescent="0.2">
      <c r="A2" s="19" t="s">
        <v>664</v>
      </c>
      <c r="B2" s="20"/>
      <c r="C2" s="20"/>
      <c r="D2" s="20"/>
      <c r="E2" s="20"/>
      <c r="G2" s="161"/>
      <c r="H2" s="161"/>
    </row>
    <row r="3" spans="1:8" x14ac:dyDescent="0.2">
      <c r="C3" s="21" t="s">
        <v>355</v>
      </c>
      <c r="D3" s="21" t="s">
        <v>511</v>
      </c>
      <c r="E3" s="21" t="s">
        <v>506</v>
      </c>
      <c r="G3" s="101"/>
      <c r="H3" s="101"/>
    </row>
    <row r="4" spans="1:8" x14ac:dyDescent="0.2">
      <c r="A4" t="s">
        <v>665</v>
      </c>
      <c r="C4" s="186">
        <v>5.9</v>
      </c>
      <c r="D4" s="21" t="s">
        <v>666</v>
      </c>
      <c r="E4" t="s">
        <v>647</v>
      </c>
      <c r="G4" s="101"/>
      <c r="H4" t="s">
        <v>667</v>
      </c>
    </row>
    <row r="5" spans="1:8" x14ac:dyDescent="0.2">
      <c r="A5" t="s">
        <v>615</v>
      </c>
      <c r="C5" s="101">
        <v>6.5</v>
      </c>
      <c r="D5" s="21" t="s">
        <v>648</v>
      </c>
      <c r="E5" t="s">
        <v>647</v>
      </c>
      <c r="G5" s="101"/>
      <c r="H5" t="s">
        <v>469</v>
      </c>
    </row>
    <row r="6" spans="1:8" x14ac:dyDescent="0.2">
      <c r="A6" t="s">
        <v>474</v>
      </c>
      <c r="C6" s="101">
        <v>16.7</v>
      </c>
      <c r="D6" s="21" t="s">
        <v>517</v>
      </c>
      <c r="E6" t="s">
        <v>507</v>
      </c>
      <c r="G6" s="101"/>
      <c r="H6" t="s">
        <v>475</v>
      </c>
    </row>
    <row r="7" spans="1:8" x14ac:dyDescent="0.2">
      <c r="A7" t="s">
        <v>470</v>
      </c>
      <c r="C7" s="101">
        <v>20.9</v>
      </c>
      <c r="D7" s="21" t="s">
        <v>513</v>
      </c>
      <c r="E7" t="s">
        <v>487</v>
      </c>
      <c r="G7" s="101"/>
      <c r="H7" t="s">
        <v>340</v>
      </c>
    </row>
    <row r="8" spans="1:8" x14ac:dyDescent="0.2">
      <c r="A8" t="s">
        <v>473</v>
      </c>
      <c r="C8" s="101">
        <v>22.8</v>
      </c>
      <c r="D8" s="21" t="s">
        <v>594</v>
      </c>
      <c r="E8" t="s">
        <v>567</v>
      </c>
      <c r="G8" s="101"/>
      <c r="H8" t="s">
        <v>352</v>
      </c>
    </row>
    <row r="9" spans="1:8" x14ac:dyDescent="0.2">
      <c r="A9" t="s">
        <v>471</v>
      </c>
      <c r="C9" s="101">
        <v>25.6</v>
      </c>
      <c r="D9" s="21" t="s">
        <v>593</v>
      </c>
      <c r="E9" t="s">
        <v>567</v>
      </c>
      <c r="G9" s="101"/>
      <c r="H9" t="s">
        <v>472</v>
      </c>
    </row>
    <row r="10" spans="1:8" x14ac:dyDescent="0.2">
      <c r="C10" s="101"/>
    </row>
    <row r="12" spans="1:8" x14ac:dyDescent="0.2">
      <c r="A12" t="s">
        <v>668</v>
      </c>
      <c r="C12" s="101">
        <v>4.8</v>
      </c>
      <c r="D12" s="21" t="s">
        <v>669</v>
      </c>
      <c r="E12" t="s">
        <v>567</v>
      </c>
      <c r="G12" s="101"/>
      <c r="H12" s="101"/>
    </row>
    <row r="13" spans="1:8" x14ac:dyDescent="0.2">
      <c r="A13" t="s">
        <v>670</v>
      </c>
      <c r="B13" s="2"/>
      <c r="C13" s="101">
        <v>5.7</v>
      </c>
      <c r="D13" s="187" t="s">
        <v>671</v>
      </c>
      <c r="E13" t="s">
        <v>567</v>
      </c>
      <c r="G13" s="101"/>
      <c r="H13" s="101"/>
    </row>
    <row r="14" spans="1:8" x14ac:dyDescent="0.2">
      <c r="A14" t="s">
        <v>672</v>
      </c>
      <c r="B14" s="2"/>
      <c r="C14" s="101">
        <v>7.9</v>
      </c>
      <c r="D14" s="187" t="s">
        <v>673</v>
      </c>
      <c r="E14" t="s">
        <v>567</v>
      </c>
      <c r="G14" s="101"/>
      <c r="H14" s="101"/>
    </row>
    <row r="15" spans="1:8" x14ac:dyDescent="0.2">
      <c r="A15" t="s">
        <v>674</v>
      </c>
      <c r="C15" s="101">
        <v>8.9</v>
      </c>
      <c r="D15" s="187" t="s">
        <v>675</v>
      </c>
      <c r="E15" t="s">
        <v>567</v>
      </c>
      <c r="F15" s="151"/>
      <c r="G15" s="101"/>
      <c r="H15" s="101"/>
    </row>
    <row r="16" spans="1:8" x14ac:dyDescent="0.2">
      <c r="A16" t="s">
        <v>676</v>
      </c>
      <c r="C16" s="101">
        <v>10.199999999999999</v>
      </c>
      <c r="D16" s="21" t="s">
        <v>677</v>
      </c>
      <c r="E16" t="s">
        <v>567</v>
      </c>
      <c r="G16" s="101"/>
      <c r="H16" s="101"/>
    </row>
    <row r="17" spans="1:13" x14ac:dyDescent="0.2">
      <c r="A17" t="s">
        <v>678</v>
      </c>
      <c r="C17" s="101">
        <v>11.5</v>
      </c>
      <c r="D17" s="21" t="s">
        <v>679</v>
      </c>
      <c r="E17" t="s">
        <v>680</v>
      </c>
      <c r="G17" s="101"/>
      <c r="H17" s="101"/>
    </row>
    <row r="20" spans="1:13" x14ac:dyDescent="0.2">
      <c r="B20" s="2"/>
    </row>
    <row r="21" spans="1:13" x14ac:dyDescent="0.2">
      <c r="A21" s="87"/>
    </row>
    <row r="23" spans="1:13" x14ac:dyDescent="0.2">
      <c r="A23" s="21"/>
      <c r="B23" s="152"/>
      <c r="C23" s="153"/>
      <c r="D23" s="152"/>
      <c r="E23" s="152"/>
    </row>
    <row r="26" spans="1:13" x14ac:dyDescent="0.2">
      <c r="A26" s="19" t="s">
        <v>356</v>
      </c>
      <c r="B26" s="20"/>
      <c r="C26" s="20"/>
      <c r="D26" s="20"/>
      <c r="E26" s="20"/>
    </row>
    <row r="28" spans="1:13" x14ac:dyDescent="0.2">
      <c r="A28" s="4">
        <v>1</v>
      </c>
      <c r="B28" s="1" t="s">
        <v>681</v>
      </c>
      <c r="C28" s="1"/>
      <c r="D28" s="1"/>
      <c r="E28" s="1"/>
      <c r="F28" s="1"/>
      <c r="G28" s="1"/>
      <c r="H28" s="1"/>
      <c r="I28" s="1"/>
      <c r="J28" s="1"/>
      <c r="K28" s="1"/>
      <c r="L28" s="1"/>
      <c r="M28" s="1"/>
    </row>
    <row r="29" spans="1:13" x14ac:dyDescent="0.2">
      <c r="A29" s="21">
        <v>2</v>
      </c>
      <c r="B29" t="s">
        <v>803</v>
      </c>
    </row>
    <row r="30" spans="1:13" x14ac:dyDescent="0.2">
      <c r="A30" s="4">
        <v>3</v>
      </c>
      <c r="B30" s="1" t="s">
        <v>804</v>
      </c>
      <c r="C30" s="1"/>
      <c r="D30" s="1"/>
      <c r="E30" s="1"/>
      <c r="F30" s="1"/>
      <c r="G30" s="1"/>
      <c r="H30" s="1"/>
      <c r="I30" s="1"/>
      <c r="J30" s="1"/>
      <c r="K30" s="1"/>
      <c r="L30" s="1"/>
      <c r="M30" s="1"/>
    </row>
    <row r="31" spans="1:13" x14ac:dyDescent="0.2">
      <c r="A31" s="21">
        <v>4</v>
      </c>
      <c r="B31" t="s">
        <v>805</v>
      </c>
    </row>
    <row r="32" spans="1:13" x14ac:dyDescent="0.2">
      <c r="A32" s="4">
        <v>5</v>
      </c>
      <c r="B32" s="1" t="s">
        <v>806</v>
      </c>
      <c r="C32" s="1"/>
      <c r="D32" s="1"/>
      <c r="E32" s="1"/>
      <c r="F32" s="1"/>
      <c r="G32" s="1"/>
      <c r="H32" s="1"/>
      <c r="I32" s="1"/>
      <c r="J32" s="1"/>
      <c r="K32" s="1"/>
      <c r="L32" s="1"/>
      <c r="M32" s="1"/>
    </row>
    <row r="33" spans="1:15" x14ac:dyDescent="0.2">
      <c r="A33" s="21">
        <v>6</v>
      </c>
      <c r="B33" t="s">
        <v>807</v>
      </c>
    </row>
    <row r="34" spans="1:15" x14ac:dyDescent="0.2">
      <c r="A34" s="4">
        <v>7</v>
      </c>
      <c r="B34" s="1" t="s">
        <v>808</v>
      </c>
      <c r="C34" s="1"/>
      <c r="D34" s="1"/>
      <c r="E34" s="1"/>
      <c r="F34" s="1"/>
      <c r="G34" s="1"/>
      <c r="H34" s="1"/>
      <c r="I34" s="1"/>
      <c r="J34" s="1"/>
      <c r="K34" s="1"/>
      <c r="L34" s="1"/>
      <c r="M34" s="1"/>
    </row>
    <row r="35" spans="1:15" x14ac:dyDescent="0.2">
      <c r="A35" s="21">
        <v>8</v>
      </c>
      <c r="B35" t="s">
        <v>809</v>
      </c>
    </row>
    <row r="36" spans="1:15" x14ac:dyDescent="0.2">
      <c r="A36" s="4">
        <v>9</v>
      </c>
      <c r="B36" s="1" t="s">
        <v>701</v>
      </c>
      <c r="C36" s="1"/>
      <c r="D36" s="1"/>
      <c r="E36" s="1"/>
      <c r="F36" s="1"/>
      <c r="G36" s="1"/>
      <c r="H36" s="1"/>
      <c r="I36" s="1"/>
      <c r="J36" s="1"/>
      <c r="K36" s="1"/>
      <c r="L36" s="1"/>
      <c r="M36" s="1"/>
    </row>
    <row r="37" spans="1:15" x14ac:dyDescent="0.2">
      <c r="A37" s="21">
        <v>10</v>
      </c>
      <c r="B37" t="s">
        <v>702</v>
      </c>
    </row>
    <row r="38" spans="1:15" x14ac:dyDescent="0.2">
      <c r="A38" s="4">
        <v>11</v>
      </c>
      <c r="B38" s="1" t="s">
        <v>703</v>
      </c>
      <c r="C38" s="1"/>
      <c r="D38" s="1"/>
      <c r="E38" s="1"/>
      <c r="F38" s="1"/>
      <c r="G38" s="1"/>
      <c r="H38" s="1"/>
      <c r="I38" s="1"/>
      <c r="J38" s="1"/>
      <c r="K38" s="1"/>
      <c r="L38" s="1"/>
      <c r="M38" s="1"/>
    </row>
    <row r="39" spans="1:15" x14ac:dyDescent="0.2">
      <c r="A39" s="21">
        <v>12</v>
      </c>
      <c r="B39" t="s">
        <v>704</v>
      </c>
    </row>
    <row r="40" spans="1:15" x14ac:dyDescent="0.2">
      <c r="A40" s="4">
        <v>13</v>
      </c>
      <c r="B40" s="1" t="s">
        <v>705</v>
      </c>
      <c r="C40" s="1"/>
      <c r="D40" s="1"/>
      <c r="E40" s="1"/>
      <c r="F40" s="1"/>
      <c r="G40" s="1"/>
      <c r="H40" s="1"/>
      <c r="I40" s="1"/>
      <c r="J40" s="1"/>
      <c r="K40" s="1"/>
      <c r="L40" s="1"/>
      <c r="M40" s="1"/>
    </row>
    <row r="41" spans="1:15" x14ac:dyDescent="0.2">
      <c r="A41" s="21">
        <v>14</v>
      </c>
      <c r="B41" t="s">
        <v>706</v>
      </c>
    </row>
    <row r="42" spans="1:15" x14ac:dyDescent="0.2">
      <c r="A42" s="4">
        <v>15</v>
      </c>
      <c r="B42" s="1" t="s">
        <v>707</v>
      </c>
      <c r="C42" s="1"/>
      <c r="D42" s="1"/>
      <c r="E42" s="1"/>
      <c r="F42" s="1"/>
      <c r="G42" s="1"/>
      <c r="H42" s="1"/>
      <c r="I42" s="1"/>
      <c r="J42" s="1"/>
      <c r="K42" s="1"/>
      <c r="L42" s="1"/>
      <c r="M42" s="1"/>
    </row>
    <row r="43" spans="1:15" x14ac:dyDescent="0.2">
      <c r="A43" s="21">
        <v>16</v>
      </c>
      <c r="B43" t="s">
        <v>708</v>
      </c>
    </row>
    <row r="44" spans="1:15" x14ac:dyDescent="0.2">
      <c r="A44" s="4">
        <v>17</v>
      </c>
      <c r="B44" s="1" t="s">
        <v>709</v>
      </c>
      <c r="C44" s="1"/>
      <c r="D44" s="1"/>
      <c r="E44" s="1"/>
      <c r="F44" s="1"/>
      <c r="G44" s="1"/>
      <c r="H44" s="1"/>
      <c r="I44" s="1"/>
      <c r="J44" s="1"/>
      <c r="K44" s="1"/>
      <c r="L44" s="1"/>
      <c r="M44" s="1"/>
    </row>
    <row r="45" spans="1:15" x14ac:dyDescent="0.2">
      <c r="A45" s="21"/>
    </row>
    <row r="46" spans="1:15" ht="13.5" thickBot="1" x14ac:dyDescent="0.25"/>
    <row r="47" spans="1:15" ht="13.5" thickBot="1" x14ac:dyDescent="0.25">
      <c r="A47" s="31"/>
      <c r="B47" s="32"/>
      <c r="C47" s="32"/>
      <c r="D47" s="32"/>
      <c r="E47" s="32"/>
      <c r="F47" s="32"/>
      <c r="G47" s="32"/>
      <c r="H47" s="32"/>
      <c r="I47" s="32"/>
      <c r="J47" s="32"/>
      <c r="K47" s="32"/>
      <c r="L47" s="32"/>
      <c r="M47" s="32"/>
      <c r="N47" s="32"/>
      <c r="O47" s="32"/>
    </row>
    <row r="48" spans="1:15" x14ac:dyDescent="0.2">
      <c r="A48" s="40"/>
      <c r="B48" s="41"/>
      <c r="C48" s="41"/>
      <c r="D48" s="474"/>
      <c r="E48" s="475"/>
      <c r="F48" s="476"/>
      <c r="G48" s="474"/>
      <c r="H48" s="475"/>
      <c r="I48" s="476"/>
      <c r="J48" s="474"/>
      <c r="K48" s="475"/>
      <c r="L48" s="476"/>
      <c r="M48" s="474"/>
      <c r="N48" s="475"/>
      <c r="O48" s="476"/>
    </row>
    <row r="49" spans="1:15" x14ac:dyDescent="0.2">
      <c r="A49" s="57"/>
      <c r="B49" s="69"/>
      <c r="C49" s="69" t="s">
        <v>538</v>
      </c>
      <c r="D49" s="480"/>
      <c r="E49" s="481"/>
      <c r="F49" s="482"/>
      <c r="G49" s="480"/>
      <c r="H49" s="481"/>
      <c r="I49" s="482"/>
      <c r="J49" s="480"/>
      <c r="K49" s="481"/>
      <c r="L49" s="482"/>
      <c r="M49" s="480"/>
      <c r="N49" s="481"/>
      <c r="O49" s="482"/>
    </row>
    <row r="50" spans="1:15" x14ac:dyDescent="0.2">
      <c r="A50" s="42"/>
      <c r="B50" s="34" t="s">
        <v>355</v>
      </c>
      <c r="C50" s="34" t="s">
        <v>408</v>
      </c>
      <c r="D50" s="35"/>
      <c r="E50" s="35"/>
      <c r="F50" s="35"/>
      <c r="G50" s="35"/>
      <c r="H50" s="35"/>
      <c r="I50" s="35"/>
      <c r="J50" s="35"/>
      <c r="K50" s="35"/>
      <c r="L50" s="35"/>
      <c r="M50" s="35"/>
      <c r="N50" s="35"/>
      <c r="O50" s="35"/>
    </row>
    <row r="51" spans="1:15" x14ac:dyDescent="0.2">
      <c r="A51" s="42" t="s">
        <v>390</v>
      </c>
      <c r="B51" s="50"/>
      <c r="C51" s="50"/>
      <c r="D51" s="37"/>
      <c r="E51" s="37"/>
      <c r="F51" s="37"/>
      <c r="G51" s="37"/>
      <c r="H51" s="37"/>
      <c r="I51" s="37"/>
      <c r="J51" s="37"/>
      <c r="K51" s="37"/>
      <c r="L51" s="79"/>
      <c r="M51" s="37"/>
      <c r="N51" s="37"/>
      <c r="O51" s="37"/>
    </row>
    <row r="52" spans="1:15" x14ac:dyDescent="0.2">
      <c r="A52" s="42" t="s">
        <v>391</v>
      </c>
      <c r="B52" s="50"/>
      <c r="C52" s="50"/>
      <c r="D52" s="37"/>
      <c r="E52" s="37"/>
      <c r="F52" s="37"/>
      <c r="G52" s="37"/>
      <c r="H52" s="37"/>
      <c r="I52" s="37"/>
      <c r="J52" s="37"/>
      <c r="K52" s="37"/>
      <c r="L52" s="79"/>
      <c r="M52" s="37"/>
      <c r="N52" s="37"/>
      <c r="O52" s="37"/>
    </row>
    <row r="53" spans="1:15" x14ac:dyDescent="0.2">
      <c r="A53" s="42" t="s">
        <v>392</v>
      </c>
      <c r="B53" s="50"/>
      <c r="C53" s="50"/>
      <c r="D53" s="37"/>
      <c r="E53" s="37"/>
      <c r="F53" s="37"/>
      <c r="G53" s="37"/>
      <c r="H53" s="37"/>
      <c r="I53" s="37"/>
      <c r="J53" s="37"/>
      <c r="K53" s="37"/>
      <c r="L53" s="79"/>
      <c r="M53" s="37"/>
      <c r="N53" s="37"/>
      <c r="O53" s="37"/>
    </row>
    <row r="54" spans="1:15" x14ac:dyDescent="0.2">
      <c r="A54" s="42" t="s">
        <v>393</v>
      </c>
      <c r="B54" s="50"/>
      <c r="C54" s="50"/>
      <c r="D54" s="37"/>
      <c r="E54" s="37"/>
      <c r="F54" s="37"/>
      <c r="G54" s="37"/>
      <c r="H54" s="37"/>
      <c r="I54" s="37"/>
      <c r="J54" s="37"/>
      <c r="K54" s="37"/>
      <c r="L54" s="79"/>
      <c r="M54" s="37"/>
      <c r="N54" s="37"/>
      <c r="O54" s="37"/>
    </row>
    <row r="55" spans="1:15" x14ac:dyDescent="0.2">
      <c r="A55" s="42" t="s">
        <v>394</v>
      </c>
      <c r="B55" s="50"/>
      <c r="C55" s="50"/>
      <c r="D55" s="37"/>
      <c r="E55" s="37"/>
      <c r="F55" s="37"/>
      <c r="G55" s="37"/>
      <c r="H55" s="37"/>
      <c r="I55" s="37"/>
      <c r="J55" s="37"/>
      <c r="K55" s="37"/>
      <c r="L55" s="79"/>
      <c r="M55" s="37"/>
      <c r="N55" s="37"/>
      <c r="O55" s="37"/>
    </row>
    <row r="56" spans="1:15" x14ac:dyDescent="0.2">
      <c r="A56" s="42" t="s">
        <v>395</v>
      </c>
      <c r="B56" s="50"/>
      <c r="C56" s="50"/>
      <c r="D56" s="37"/>
      <c r="E56" s="37"/>
      <c r="F56" s="37"/>
      <c r="G56" s="37"/>
      <c r="H56" s="37"/>
      <c r="I56" s="37"/>
      <c r="J56" s="37"/>
      <c r="K56" s="37"/>
      <c r="L56" s="79"/>
      <c r="M56" s="37"/>
      <c r="N56" s="37"/>
      <c r="O56" s="37"/>
    </row>
    <row r="57" spans="1:15" x14ac:dyDescent="0.2">
      <c r="A57" s="42" t="s">
        <v>396</v>
      </c>
      <c r="B57" s="50"/>
      <c r="C57" s="50"/>
      <c r="D57" s="37"/>
      <c r="E57" s="37"/>
      <c r="F57" s="37"/>
      <c r="G57" s="37"/>
      <c r="H57" s="37"/>
      <c r="I57" s="37"/>
      <c r="J57" s="37"/>
      <c r="K57" s="37"/>
      <c r="L57" s="79"/>
      <c r="M57" s="37"/>
      <c r="N57" s="37"/>
      <c r="O57" s="37"/>
    </row>
    <row r="58" spans="1:15" x14ac:dyDescent="0.2">
      <c r="A58" s="42" t="s">
        <v>397</v>
      </c>
      <c r="B58" s="50"/>
      <c r="C58" s="50"/>
      <c r="D58" s="37"/>
      <c r="E58" s="37"/>
      <c r="F58" s="37"/>
      <c r="G58" s="37"/>
      <c r="H58" s="37"/>
      <c r="I58" s="37"/>
      <c r="J58" s="37"/>
      <c r="K58" s="37"/>
      <c r="L58" s="79"/>
      <c r="M58" s="37"/>
      <c r="N58" s="37"/>
      <c r="O58" s="37"/>
    </row>
    <row r="59" spans="1:15" ht="13.5" thickBot="1" x14ac:dyDescent="0.25">
      <c r="A59" s="52" t="s">
        <v>398</v>
      </c>
      <c r="B59" s="53"/>
      <c r="C59" s="53"/>
      <c r="D59" s="37"/>
      <c r="E59" s="54"/>
      <c r="F59" s="37"/>
      <c r="G59" s="37"/>
      <c r="H59" s="54"/>
      <c r="I59" s="37"/>
      <c r="J59" s="37"/>
      <c r="K59" s="54"/>
      <c r="L59" s="80"/>
      <c r="M59" s="37"/>
      <c r="N59" s="54"/>
      <c r="O59" s="37"/>
    </row>
    <row r="60" spans="1:15" ht="13.5" thickBot="1" x14ac:dyDescent="0.25">
      <c r="A60" s="61" t="s">
        <v>412</v>
      </c>
      <c r="B60" s="62"/>
      <c r="C60" s="74">
        <f>SUM(C51:C59)</f>
        <v>0</v>
      </c>
      <c r="D60" s="63"/>
      <c r="E60" s="63"/>
      <c r="F60" s="63"/>
      <c r="G60" s="63"/>
      <c r="H60" s="63"/>
      <c r="I60" s="88"/>
      <c r="J60" s="63"/>
      <c r="K60" s="63"/>
      <c r="L60" s="88"/>
      <c r="M60" s="63"/>
      <c r="N60" s="63"/>
      <c r="O60" s="88"/>
    </row>
    <row r="61" spans="1:15" x14ac:dyDescent="0.2">
      <c r="A61" s="57" t="s">
        <v>399</v>
      </c>
      <c r="B61" s="58"/>
      <c r="C61" s="58"/>
      <c r="D61" s="37"/>
      <c r="E61" s="39"/>
      <c r="F61" s="37"/>
      <c r="G61" s="37"/>
      <c r="H61" s="39"/>
      <c r="I61" s="37"/>
      <c r="J61" s="37"/>
      <c r="K61" s="39"/>
      <c r="L61" s="81"/>
      <c r="M61" s="37"/>
      <c r="N61" s="39"/>
      <c r="O61" s="37"/>
    </row>
    <row r="62" spans="1:15" x14ac:dyDescent="0.2">
      <c r="A62" s="42" t="s">
        <v>400</v>
      </c>
      <c r="B62" s="50"/>
      <c r="C62" s="50"/>
      <c r="D62" s="37"/>
      <c r="E62" s="37"/>
      <c r="F62" s="37"/>
      <c r="G62" s="37"/>
      <c r="H62" s="37"/>
      <c r="I62" s="37"/>
      <c r="J62" s="37"/>
      <c r="K62" s="37"/>
      <c r="L62" s="79"/>
      <c r="M62" s="37"/>
      <c r="N62" s="37"/>
      <c r="O62" s="37"/>
    </row>
    <row r="63" spans="1:15" x14ac:dyDescent="0.2">
      <c r="A63" s="42" t="s">
        <v>401</v>
      </c>
      <c r="B63" s="50"/>
      <c r="C63" s="50"/>
      <c r="D63" s="37"/>
      <c r="E63" s="37"/>
      <c r="F63" s="37"/>
      <c r="G63" s="37"/>
      <c r="H63" s="37"/>
      <c r="I63" s="37"/>
      <c r="J63" s="37"/>
      <c r="K63" s="37"/>
      <c r="L63" s="79"/>
      <c r="M63" s="37"/>
      <c r="N63" s="37"/>
      <c r="O63" s="37"/>
    </row>
    <row r="64" spans="1:15" x14ac:dyDescent="0.2">
      <c r="A64" s="42" t="s">
        <v>402</v>
      </c>
      <c r="B64" s="50"/>
      <c r="C64" s="50"/>
      <c r="D64" s="37"/>
      <c r="E64" s="37"/>
      <c r="F64" s="37"/>
      <c r="G64" s="37"/>
      <c r="H64" s="37"/>
      <c r="I64" s="37"/>
      <c r="J64" s="37"/>
      <c r="K64" s="37"/>
      <c r="L64" s="79"/>
      <c r="M64" s="37"/>
      <c r="N64" s="37"/>
      <c r="O64" s="37"/>
    </row>
    <row r="65" spans="1:15" x14ac:dyDescent="0.2">
      <c r="A65" s="42" t="s">
        <v>403</v>
      </c>
      <c r="B65" s="50"/>
      <c r="C65" s="50"/>
      <c r="D65" s="37"/>
      <c r="E65" s="37"/>
      <c r="F65" s="37"/>
      <c r="G65" s="37"/>
      <c r="H65" s="37"/>
      <c r="I65" s="37"/>
      <c r="J65" s="37"/>
      <c r="K65" s="37"/>
      <c r="L65" s="79"/>
      <c r="M65" s="37"/>
      <c r="N65" s="37"/>
      <c r="O65" s="37"/>
    </row>
    <row r="66" spans="1:15" x14ac:dyDescent="0.2">
      <c r="A66" s="42" t="s">
        <v>404</v>
      </c>
      <c r="B66" s="50"/>
      <c r="C66" s="50"/>
      <c r="D66" s="37"/>
      <c r="E66" s="37"/>
      <c r="F66" s="37"/>
      <c r="G66" s="37"/>
      <c r="H66" s="37"/>
      <c r="I66" s="37"/>
      <c r="J66" s="37"/>
      <c r="K66" s="37"/>
      <c r="L66" s="79"/>
      <c r="M66" s="37"/>
      <c r="N66" s="37"/>
      <c r="O66" s="37"/>
    </row>
    <row r="67" spans="1:15" x14ac:dyDescent="0.2">
      <c r="A67" s="42" t="s">
        <v>405</v>
      </c>
      <c r="B67" s="50"/>
      <c r="C67" s="50"/>
      <c r="D67" s="37"/>
      <c r="E67" s="37"/>
      <c r="F67" s="37"/>
      <c r="G67" s="37"/>
      <c r="H67" s="37"/>
      <c r="I67" s="37"/>
      <c r="J67" s="37"/>
      <c r="K67" s="37"/>
      <c r="L67" s="79"/>
      <c r="M67" s="37"/>
      <c r="N67" s="37"/>
      <c r="O67" s="37"/>
    </row>
    <row r="68" spans="1:15" x14ac:dyDescent="0.2">
      <c r="A68" s="42" t="s">
        <v>406</v>
      </c>
      <c r="B68" s="50"/>
      <c r="C68" s="50"/>
      <c r="D68" s="37"/>
      <c r="E68" s="37"/>
      <c r="F68" s="37"/>
      <c r="G68" s="37"/>
      <c r="H68" s="37"/>
      <c r="I68" s="37"/>
      <c r="J68" s="37"/>
      <c r="K68" s="37"/>
      <c r="L68" s="79"/>
      <c r="M68" s="37"/>
      <c r="N68" s="37"/>
      <c r="O68" s="37"/>
    </row>
    <row r="69" spans="1:15" ht="13.5" thickBot="1" x14ac:dyDescent="0.25">
      <c r="A69" s="45" t="s">
        <v>407</v>
      </c>
      <c r="B69" s="51"/>
      <c r="C69" s="51"/>
      <c r="D69" s="37"/>
      <c r="E69" s="46"/>
      <c r="F69" s="37"/>
      <c r="G69" s="37"/>
      <c r="H69" s="46"/>
      <c r="I69" s="37"/>
      <c r="J69" s="37"/>
      <c r="K69" s="46"/>
      <c r="L69" s="83"/>
      <c r="M69" s="37"/>
      <c r="N69" s="46"/>
      <c r="O69" s="37"/>
    </row>
    <row r="70" spans="1:15" ht="13.5" thickBot="1" x14ac:dyDescent="0.25">
      <c r="A70" s="66" t="s">
        <v>413</v>
      </c>
      <c r="B70" s="63"/>
      <c r="C70" s="63">
        <f>SUM(C61:C69)</f>
        <v>0</v>
      </c>
      <c r="D70" s="63"/>
      <c r="E70" s="63"/>
      <c r="F70" s="63"/>
      <c r="G70" s="63"/>
      <c r="H70" s="63"/>
      <c r="I70" s="63"/>
      <c r="J70" s="63"/>
      <c r="K70" s="63"/>
      <c r="L70" s="63"/>
      <c r="M70" s="63"/>
      <c r="N70" s="63"/>
      <c r="O70" s="63"/>
    </row>
    <row r="71" spans="1:15" ht="13.5" thickBot="1" x14ac:dyDescent="0.25">
      <c r="A71" s="70" t="s">
        <v>414</v>
      </c>
      <c r="B71" s="71"/>
      <c r="C71" s="71">
        <f>C70+C60</f>
        <v>0</v>
      </c>
      <c r="D71" s="71"/>
      <c r="E71" s="71"/>
      <c r="F71" s="71"/>
      <c r="G71" s="71"/>
      <c r="H71" s="71"/>
      <c r="I71" s="71"/>
      <c r="J71" s="71"/>
      <c r="K71" s="71"/>
      <c r="L71" s="71"/>
      <c r="M71" s="71"/>
      <c r="N71" s="71"/>
      <c r="O71" s="71"/>
    </row>
    <row r="72" spans="1:15" x14ac:dyDescent="0.2">
      <c r="A72" s="67" t="s">
        <v>350</v>
      </c>
      <c r="B72" s="39"/>
      <c r="C72" s="39"/>
      <c r="D72" s="486"/>
      <c r="E72" s="487"/>
      <c r="F72" s="488"/>
      <c r="G72" s="486"/>
      <c r="H72" s="487"/>
      <c r="I72" s="488"/>
      <c r="J72" s="486"/>
      <c r="K72" s="487"/>
      <c r="L72" s="488"/>
      <c r="M72" s="486"/>
      <c r="N72" s="487"/>
      <c r="O72" s="488"/>
    </row>
    <row r="73" spans="1:15" ht="13.5" thickBot="1" x14ac:dyDescent="0.25">
      <c r="A73" s="49" t="s">
        <v>415</v>
      </c>
      <c r="B73" s="46"/>
      <c r="C73" s="46"/>
      <c r="D73" s="492"/>
      <c r="E73" s="493"/>
      <c r="F73" s="494"/>
      <c r="G73" s="492"/>
      <c r="H73" s="493"/>
      <c r="I73" s="494"/>
      <c r="J73" s="492"/>
      <c r="K73" s="493"/>
      <c r="L73" s="494"/>
      <c r="M73" s="492"/>
      <c r="N73" s="493"/>
      <c r="O73" s="494"/>
    </row>
  </sheetData>
  <mergeCells count="16">
    <mergeCell ref="D48:F48"/>
    <mergeCell ref="G48:I48"/>
    <mergeCell ref="J48:L48"/>
    <mergeCell ref="M48:O48"/>
    <mergeCell ref="D73:F73"/>
    <mergeCell ref="G73:I73"/>
    <mergeCell ref="J73:L73"/>
    <mergeCell ref="M73:O73"/>
    <mergeCell ref="J49:L49"/>
    <mergeCell ref="M49:O49"/>
    <mergeCell ref="D72:F72"/>
    <mergeCell ref="G72:I72"/>
    <mergeCell ref="J72:L72"/>
    <mergeCell ref="M72:O72"/>
    <mergeCell ref="D49:F49"/>
    <mergeCell ref="G49:I49"/>
  </mergeCells>
  <phoneticPr fontId="21" type="noConversion"/>
  <conditionalFormatting sqref="J51:J59 J61:J69 D51:D59 D61:D69 G51:G59 G61:G69 M51:M59 M61:M69">
    <cfRule type="cellIs" dxfId="45" priority="1" stopIfTrue="1" operator="equal">
      <formula>$C51</formula>
    </cfRule>
    <cfRule type="cellIs" dxfId="44" priority="2" stopIfTrue="1" operator="equal">
      <formula>$C51-1</formula>
    </cfRule>
  </conditionalFormatting>
  <pageMargins left="0.75" right="0.75" top="1" bottom="1" header="0" footer="0"/>
  <pageSetup paperSize="9" scale="56" orientation="portrait" r:id="rId1"/>
  <headerFooter alignWithMargins="0"/>
  <extLst>
    <ext xmlns:mx="http://schemas.microsoft.com/office/mac/excel/2008/main" uri="http://schemas.microsoft.com/office/mac/excel/2008/main">
      <mx:PLV Mode="0" OnePage="0" WScale="0"/>
    </ext>
  </extLs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P32"/>
  <sheetViews>
    <sheetView workbookViewId="0">
      <selection activeCell="F5" sqref="F5:F13"/>
    </sheetView>
  </sheetViews>
  <sheetFormatPr defaultColWidth="8.85546875" defaultRowHeight="12.75" x14ac:dyDescent="0.2"/>
  <cols>
    <col min="1" max="15" width="8.5703125" customWidth="1"/>
  </cols>
  <sheetData>
    <row r="1" spans="1:16" ht="13.5" thickBot="1" x14ac:dyDescent="0.25">
      <c r="A1" s="31"/>
      <c r="B1" s="32"/>
      <c r="C1" s="32"/>
      <c r="D1" s="32"/>
      <c r="E1" s="32"/>
      <c r="F1" s="32"/>
      <c r="G1" s="32"/>
      <c r="H1" s="32" t="s">
        <v>657</v>
      </c>
      <c r="I1" s="32"/>
      <c r="J1" s="32"/>
      <c r="K1" s="32"/>
      <c r="L1" s="32"/>
      <c r="M1" s="32"/>
      <c r="N1" s="32"/>
      <c r="O1" s="32"/>
      <c r="P1" t="s">
        <v>659</v>
      </c>
    </row>
    <row r="2" spans="1:16" x14ac:dyDescent="0.2">
      <c r="A2" s="40"/>
      <c r="B2" s="41"/>
      <c r="C2" s="41"/>
      <c r="D2" s="474" t="s">
        <v>352</v>
      </c>
      <c r="E2" s="475"/>
      <c r="F2" s="476"/>
      <c r="G2" s="477" t="s">
        <v>340</v>
      </c>
      <c r="H2" s="478"/>
      <c r="I2" s="479"/>
      <c r="J2" s="474" t="s">
        <v>469</v>
      </c>
      <c r="K2" s="475"/>
      <c r="L2" s="476"/>
      <c r="M2" s="477" t="s">
        <v>472</v>
      </c>
      <c r="N2" s="478"/>
      <c r="O2" s="479"/>
    </row>
    <row r="3" spans="1:16" x14ac:dyDescent="0.2">
      <c r="A3" s="57"/>
      <c r="B3" s="69"/>
      <c r="C3" s="69" t="s">
        <v>538</v>
      </c>
      <c r="D3" s="480">
        <v>26</v>
      </c>
      <c r="E3" s="481"/>
      <c r="F3" s="482"/>
      <c r="G3" s="483">
        <v>24</v>
      </c>
      <c r="H3" s="484"/>
      <c r="I3" s="485"/>
      <c r="J3" s="480">
        <v>7</v>
      </c>
      <c r="K3" s="481"/>
      <c r="L3" s="482"/>
      <c r="M3" s="483">
        <v>29</v>
      </c>
      <c r="N3" s="484"/>
      <c r="O3" s="485"/>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row>
    <row r="5" spans="1:16" x14ac:dyDescent="0.2">
      <c r="A5" s="42" t="s">
        <v>390</v>
      </c>
      <c r="B5" s="50">
        <v>11</v>
      </c>
      <c r="C5" s="50">
        <v>4</v>
      </c>
      <c r="D5" s="37">
        <v>6</v>
      </c>
      <c r="E5" s="37">
        <v>3</v>
      </c>
      <c r="F5" s="37">
        <f t="shared" ref="F5:F13" si="0">IF(($C5+INT(D$3/18)+IF(((D$3-INT(D$3/18)*18)-$B5)&gt;=0,1,0)-D5+2)&lt;0, 0, $C5+INT(D$3/18)+IF(((D$3-INT(D$3/18)*18)-$B5)&gt;=0,1,0)-D5+2)</f>
        <v>1</v>
      </c>
      <c r="G5" s="38">
        <v>6</v>
      </c>
      <c r="H5" s="38">
        <v>2</v>
      </c>
      <c r="I5" s="78">
        <f t="shared" ref="I5:I13" si="1">IF(($C5+INT(G$3/18)+IF(((G$3-INT(G$3/18)*18)-$B5)&gt;=0,1,0)-G5+2)&lt;0, 0, $C5+INT(G$3/18)+IF(((G$3-INT(G$3/18)*18)-$B5)&gt;=0,1,0)-G5+2)</f>
        <v>1</v>
      </c>
      <c r="J5" s="37">
        <v>5</v>
      </c>
      <c r="K5" s="37">
        <v>3</v>
      </c>
      <c r="L5" s="37">
        <f t="shared" ref="L5:L13" si="2">IF(($C5+INT(J$3/18)+IF(((J$3-INT(J$3/18)*18)-$B5)&gt;=0,1,0)-J5+2)&lt;0, 0, $C5+INT(J$3/18)+IF(((J$3-INT(J$3/18)*18)-$B5)&gt;=0,1,0)-J5+2)</f>
        <v>1</v>
      </c>
      <c r="M5" s="38">
        <v>7</v>
      </c>
      <c r="N5" s="38">
        <v>2</v>
      </c>
      <c r="O5" s="78">
        <f t="shared" ref="O5:O13" si="3">IF(($C5+INT(M$3/18)+IF(((M$3-INT(M$3/18)*18)-$B5)&gt;=0,1,0)-M5+2)&lt;0, 0, $C5+INT(M$3/18)+IF(((M$3-INT(M$3/18)*18)-$B5)&gt;=0,1,0)-M5+2)</f>
        <v>1</v>
      </c>
    </row>
    <row r="6" spans="1:16" x14ac:dyDescent="0.2">
      <c r="A6" s="42" t="s">
        <v>391</v>
      </c>
      <c r="B6" s="50">
        <v>17</v>
      </c>
      <c r="C6" s="50">
        <v>3</v>
      </c>
      <c r="D6" s="37">
        <v>3</v>
      </c>
      <c r="E6" s="37">
        <v>1</v>
      </c>
      <c r="F6" s="37">
        <f t="shared" si="0"/>
        <v>3</v>
      </c>
      <c r="G6" s="38">
        <v>4</v>
      </c>
      <c r="H6" s="38">
        <v>2</v>
      </c>
      <c r="I6" s="78">
        <f t="shared" si="1"/>
        <v>2</v>
      </c>
      <c r="J6" s="37">
        <v>3</v>
      </c>
      <c r="K6" s="37">
        <v>2</v>
      </c>
      <c r="L6" s="37">
        <f t="shared" si="2"/>
        <v>2</v>
      </c>
      <c r="M6" s="38">
        <v>3</v>
      </c>
      <c r="N6" s="38">
        <v>1</v>
      </c>
      <c r="O6" s="78">
        <f t="shared" si="3"/>
        <v>3</v>
      </c>
    </row>
    <row r="7" spans="1:16" x14ac:dyDescent="0.2">
      <c r="A7" s="42" t="s">
        <v>392</v>
      </c>
      <c r="B7" s="50">
        <v>1</v>
      </c>
      <c r="C7" s="50">
        <v>5</v>
      </c>
      <c r="D7" s="37">
        <v>9</v>
      </c>
      <c r="E7" s="37">
        <v>2</v>
      </c>
      <c r="F7" s="37">
        <f t="shared" si="0"/>
        <v>0</v>
      </c>
      <c r="G7" s="38">
        <v>6</v>
      </c>
      <c r="H7" s="38">
        <v>1</v>
      </c>
      <c r="I7" s="78">
        <f t="shared" si="1"/>
        <v>3</v>
      </c>
      <c r="J7" s="37">
        <v>5</v>
      </c>
      <c r="K7" s="37">
        <v>2</v>
      </c>
      <c r="L7" s="37">
        <f t="shared" si="2"/>
        <v>3</v>
      </c>
      <c r="M7" s="38">
        <v>5</v>
      </c>
      <c r="N7" s="38">
        <v>0</v>
      </c>
      <c r="O7" s="78">
        <f t="shared" si="3"/>
        <v>4</v>
      </c>
    </row>
    <row r="8" spans="1:16" x14ac:dyDescent="0.2">
      <c r="A8" s="42" t="s">
        <v>393</v>
      </c>
      <c r="B8" s="50">
        <v>5</v>
      </c>
      <c r="C8" s="50">
        <v>4</v>
      </c>
      <c r="D8" s="37">
        <v>5</v>
      </c>
      <c r="E8" s="37">
        <v>2</v>
      </c>
      <c r="F8" s="37">
        <f t="shared" si="0"/>
        <v>3</v>
      </c>
      <c r="G8" s="38">
        <v>6</v>
      </c>
      <c r="H8" s="38">
        <v>2</v>
      </c>
      <c r="I8" s="78">
        <f t="shared" si="1"/>
        <v>2</v>
      </c>
      <c r="J8" s="37">
        <v>4</v>
      </c>
      <c r="K8" s="37">
        <v>2</v>
      </c>
      <c r="L8" s="37">
        <f t="shared" si="2"/>
        <v>3</v>
      </c>
      <c r="M8" s="38">
        <v>6</v>
      </c>
      <c r="N8" s="38">
        <v>2</v>
      </c>
      <c r="O8" s="78">
        <f t="shared" si="3"/>
        <v>2</v>
      </c>
    </row>
    <row r="9" spans="1:16" x14ac:dyDescent="0.2">
      <c r="A9" s="42" t="s">
        <v>394</v>
      </c>
      <c r="B9" s="50">
        <v>13</v>
      </c>
      <c r="C9" s="50">
        <v>3</v>
      </c>
      <c r="D9" s="37">
        <v>6</v>
      </c>
      <c r="E9" s="37">
        <v>2</v>
      </c>
      <c r="F9" s="37">
        <f t="shared" si="0"/>
        <v>0</v>
      </c>
      <c r="G9" s="38">
        <v>4</v>
      </c>
      <c r="H9" s="38">
        <v>2</v>
      </c>
      <c r="I9" s="78">
        <f t="shared" si="1"/>
        <v>2</v>
      </c>
      <c r="J9" s="37">
        <v>3</v>
      </c>
      <c r="K9" s="37">
        <v>2</v>
      </c>
      <c r="L9" s="37">
        <f t="shared" si="2"/>
        <v>2</v>
      </c>
      <c r="M9" s="38">
        <v>4</v>
      </c>
      <c r="N9" s="38">
        <v>2</v>
      </c>
      <c r="O9" s="78">
        <f t="shared" si="3"/>
        <v>2</v>
      </c>
    </row>
    <row r="10" spans="1:16" x14ac:dyDescent="0.2">
      <c r="A10" s="42" t="s">
        <v>395</v>
      </c>
      <c r="B10" s="50">
        <v>3</v>
      </c>
      <c r="C10" s="50">
        <v>5</v>
      </c>
      <c r="D10" s="37">
        <v>8</v>
      </c>
      <c r="E10" s="37">
        <v>1</v>
      </c>
      <c r="F10" s="37">
        <f t="shared" si="0"/>
        <v>1</v>
      </c>
      <c r="G10" s="38">
        <v>8</v>
      </c>
      <c r="H10" s="38">
        <v>2</v>
      </c>
      <c r="I10" s="78">
        <f t="shared" si="1"/>
        <v>1</v>
      </c>
      <c r="J10" s="37">
        <v>6</v>
      </c>
      <c r="K10" s="37">
        <v>2</v>
      </c>
      <c r="L10" s="37">
        <f t="shared" si="2"/>
        <v>2</v>
      </c>
      <c r="M10" s="38">
        <v>7</v>
      </c>
      <c r="N10" s="38">
        <v>1</v>
      </c>
      <c r="O10" s="78">
        <f t="shared" si="3"/>
        <v>2</v>
      </c>
    </row>
    <row r="11" spans="1:16" x14ac:dyDescent="0.2">
      <c r="A11" s="42" t="s">
        <v>396</v>
      </c>
      <c r="B11" s="50">
        <v>7</v>
      </c>
      <c r="C11" s="50">
        <v>4</v>
      </c>
      <c r="D11" s="37">
        <v>7</v>
      </c>
      <c r="E11" s="37">
        <v>1</v>
      </c>
      <c r="F11" s="37">
        <f t="shared" si="0"/>
        <v>1</v>
      </c>
      <c r="G11" s="38">
        <v>7</v>
      </c>
      <c r="H11" s="38">
        <v>0</v>
      </c>
      <c r="I11" s="78">
        <f t="shared" si="1"/>
        <v>0</v>
      </c>
      <c r="J11" s="37">
        <v>5</v>
      </c>
      <c r="K11" s="37">
        <v>2</v>
      </c>
      <c r="L11" s="37">
        <f t="shared" si="2"/>
        <v>2</v>
      </c>
      <c r="M11" s="38">
        <v>5</v>
      </c>
      <c r="N11" s="38">
        <v>1</v>
      </c>
      <c r="O11" s="78">
        <f t="shared" si="3"/>
        <v>3</v>
      </c>
    </row>
    <row r="12" spans="1:16" x14ac:dyDescent="0.2">
      <c r="A12" s="42" t="s">
        <v>397</v>
      </c>
      <c r="B12" s="50">
        <v>9</v>
      </c>
      <c r="C12" s="50">
        <v>4</v>
      </c>
      <c r="D12" s="37">
        <v>7</v>
      </c>
      <c r="E12" s="37">
        <v>1</v>
      </c>
      <c r="F12" s="37">
        <f t="shared" si="0"/>
        <v>0</v>
      </c>
      <c r="G12" s="38">
        <v>6</v>
      </c>
      <c r="H12" s="38">
        <v>1</v>
      </c>
      <c r="I12" s="78">
        <f t="shared" si="1"/>
        <v>1</v>
      </c>
      <c r="J12" s="37">
        <v>8</v>
      </c>
      <c r="K12" s="37">
        <v>2</v>
      </c>
      <c r="L12" s="37">
        <f t="shared" si="2"/>
        <v>0</v>
      </c>
      <c r="M12" s="38">
        <v>5</v>
      </c>
      <c r="N12" s="38">
        <v>2</v>
      </c>
      <c r="O12" s="78">
        <f t="shared" si="3"/>
        <v>3</v>
      </c>
    </row>
    <row r="13" spans="1:16" ht="13.5" thickBot="1" x14ac:dyDescent="0.25">
      <c r="A13" s="52" t="s">
        <v>398</v>
      </c>
      <c r="B13" s="53">
        <v>15</v>
      </c>
      <c r="C13" s="53">
        <v>3</v>
      </c>
      <c r="D13" s="37">
        <v>6</v>
      </c>
      <c r="E13" s="54">
        <v>2</v>
      </c>
      <c r="F13" s="37">
        <f t="shared" si="0"/>
        <v>0</v>
      </c>
      <c r="G13" s="38">
        <v>5</v>
      </c>
      <c r="H13" s="55">
        <v>2</v>
      </c>
      <c r="I13" s="77">
        <f t="shared" si="1"/>
        <v>1</v>
      </c>
      <c r="J13" s="37">
        <v>4</v>
      </c>
      <c r="K13" s="54">
        <v>2</v>
      </c>
      <c r="L13" s="37">
        <f t="shared" si="2"/>
        <v>1</v>
      </c>
      <c r="M13" s="38">
        <v>5</v>
      </c>
      <c r="N13" s="55">
        <v>3</v>
      </c>
      <c r="O13" s="77">
        <f t="shared" si="3"/>
        <v>1</v>
      </c>
      <c r="P13" t="s">
        <v>352</v>
      </c>
    </row>
    <row r="14" spans="1:16" ht="13.5" thickBot="1" x14ac:dyDescent="0.25">
      <c r="A14" s="61" t="s">
        <v>412</v>
      </c>
      <c r="B14" s="62"/>
      <c r="C14" s="74">
        <f t="shared" ref="C14:L14" si="4">SUM(C5:C13)</f>
        <v>35</v>
      </c>
      <c r="D14" s="63">
        <f t="shared" si="4"/>
        <v>57</v>
      </c>
      <c r="E14" s="63">
        <f t="shared" si="4"/>
        <v>15</v>
      </c>
      <c r="F14" s="63">
        <f t="shared" si="4"/>
        <v>9</v>
      </c>
      <c r="G14" s="64">
        <f t="shared" si="4"/>
        <v>52</v>
      </c>
      <c r="H14" s="64">
        <f t="shared" si="4"/>
        <v>14</v>
      </c>
      <c r="I14" s="89">
        <f t="shared" si="4"/>
        <v>13</v>
      </c>
      <c r="J14" s="63">
        <f t="shared" si="4"/>
        <v>43</v>
      </c>
      <c r="K14" s="63">
        <f t="shared" si="4"/>
        <v>19</v>
      </c>
      <c r="L14" s="88">
        <f t="shared" si="4"/>
        <v>16</v>
      </c>
      <c r="M14" s="64">
        <f>SUM(M5:M13)</f>
        <v>47</v>
      </c>
      <c r="N14" s="64">
        <f>SUM(N5:N13)</f>
        <v>14</v>
      </c>
      <c r="O14" s="89">
        <f>SUM(O5:O13)</f>
        <v>21</v>
      </c>
    </row>
    <row r="15" spans="1:16" x14ac:dyDescent="0.2">
      <c r="A15" s="57" t="s">
        <v>399</v>
      </c>
      <c r="B15" s="58">
        <v>4</v>
      </c>
      <c r="C15" s="58">
        <v>5</v>
      </c>
      <c r="D15" s="37">
        <v>6</v>
      </c>
      <c r="E15" s="39">
        <v>1</v>
      </c>
      <c r="F15" s="37">
        <f t="shared" ref="F15:F23" si="5">IF(($C15+INT(D$3/18)+IF(((D$3-INT(D$3/18)*18)-$B15)&gt;=0,1,0)-D15+2)&lt;0, 0, $C15+INT(D$3/18)+IF(((D$3-INT(D$3/18)*18)-$B15)&gt;=0,1,0)-D15+2)</f>
        <v>3</v>
      </c>
      <c r="G15" s="38">
        <v>7</v>
      </c>
      <c r="H15" s="59">
        <v>2</v>
      </c>
      <c r="I15" s="82">
        <f t="shared" ref="I15:I23" si="6">IF(($C15+INT(G$3/18)+IF(((G$3-INT(G$3/18)*18)-$B15)&gt;=0,1,0)-G15+2)&lt;0, 0, $C15+INT(G$3/18)+IF(((G$3-INT(G$3/18)*18)-$B15)&gt;=0,1,0)-G15+2)</f>
        <v>2</v>
      </c>
      <c r="J15" s="37">
        <v>5</v>
      </c>
      <c r="K15" s="39">
        <v>2</v>
      </c>
      <c r="L15" s="37">
        <f t="shared" ref="L15:L23" si="7">IF(($C15+INT(J$3/18)+IF(((J$3-INT(J$3/18)*18)-$B15)&gt;=0,1,0)-J15+2)&lt;0, 0, $C15+INT(J$3/18)+IF(((J$3-INT(J$3/18)*18)-$B15)&gt;=0,1,0)-J15+2)</f>
        <v>3</v>
      </c>
      <c r="M15" s="38">
        <v>9</v>
      </c>
      <c r="N15" s="59">
        <v>2</v>
      </c>
      <c r="O15" s="82">
        <f t="shared" ref="O15:O23" si="8">IF(($C15+INT(M$3/18)+IF(((M$3-INT(M$3/18)*18)-$B15)&gt;=0,1,0)-M15+2)&lt;0, 0, $C15+INT(M$3/18)+IF(((M$3-INT(M$3/18)*18)-$B15)&gt;=0,1,0)-M15+2)</f>
        <v>0</v>
      </c>
      <c r="P15" t="s">
        <v>472</v>
      </c>
    </row>
    <row r="16" spans="1:16" x14ac:dyDescent="0.2">
      <c r="A16" s="42" t="s">
        <v>400</v>
      </c>
      <c r="B16" s="50">
        <v>2</v>
      </c>
      <c r="C16" s="50">
        <v>5</v>
      </c>
      <c r="D16" s="37">
        <v>8</v>
      </c>
      <c r="E16" s="37">
        <v>3</v>
      </c>
      <c r="F16" s="37">
        <f t="shared" si="5"/>
        <v>1</v>
      </c>
      <c r="G16" s="38">
        <v>7</v>
      </c>
      <c r="H16" s="38">
        <v>3</v>
      </c>
      <c r="I16" s="78">
        <f t="shared" si="6"/>
        <v>2</v>
      </c>
      <c r="J16" s="37">
        <v>6</v>
      </c>
      <c r="K16" s="37">
        <v>3</v>
      </c>
      <c r="L16" s="37">
        <f t="shared" si="7"/>
        <v>2</v>
      </c>
      <c r="M16" s="38">
        <v>9</v>
      </c>
      <c r="N16" s="38">
        <v>2</v>
      </c>
      <c r="O16" s="78">
        <f t="shared" si="8"/>
        <v>0</v>
      </c>
    </row>
    <row r="17" spans="1:16" x14ac:dyDescent="0.2">
      <c r="A17" s="42" t="s">
        <v>401</v>
      </c>
      <c r="B17" s="50">
        <v>18</v>
      </c>
      <c r="C17" s="50">
        <v>3</v>
      </c>
      <c r="D17" s="37">
        <v>5</v>
      </c>
      <c r="E17" s="37">
        <v>1</v>
      </c>
      <c r="F17" s="37">
        <f t="shared" si="5"/>
        <v>1</v>
      </c>
      <c r="G17" s="38">
        <v>4</v>
      </c>
      <c r="H17" s="38">
        <v>1</v>
      </c>
      <c r="I17" s="78">
        <f t="shared" si="6"/>
        <v>2</v>
      </c>
      <c r="J17" s="37">
        <v>4</v>
      </c>
      <c r="K17" s="37">
        <v>2</v>
      </c>
      <c r="L17" s="37">
        <f t="shared" si="7"/>
        <v>1</v>
      </c>
      <c r="M17" s="38">
        <v>5</v>
      </c>
      <c r="N17" s="38">
        <v>3</v>
      </c>
      <c r="O17" s="78">
        <f t="shared" si="8"/>
        <v>1</v>
      </c>
    </row>
    <row r="18" spans="1:16" x14ac:dyDescent="0.2">
      <c r="A18" s="42" t="s">
        <v>402</v>
      </c>
      <c r="B18" s="50">
        <v>12</v>
      </c>
      <c r="C18" s="50">
        <v>4</v>
      </c>
      <c r="D18" s="37">
        <v>6</v>
      </c>
      <c r="E18" s="37">
        <v>1</v>
      </c>
      <c r="F18" s="37">
        <f t="shared" si="5"/>
        <v>1</v>
      </c>
      <c r="G18" s="38">
        <v>6</v>
      </c>
      <c r="H18" s="38">
        <v>2</v>
      </c>
      <c r="I18" s="78">
        <f t="shared" si="6"/>
        <v>1</v>
      </c>
      <c r="J18" s="37">
        <v>5</v>
      </c>
      <c r="K18" s="37">
        <v>2</v>
      </c>
      <c r="L18" s="37">
        <f t="shared" si="7"/>
        <v>1</v>
      </c>
      <c r="M18" s="38">
        <v>5</v>
      </c>
      <c r="N18" s="38">
        <v>1</v>
      </c>
      <c r="O18" s="78">
        <f t="shared" si="8"/>
        <v>2</v>
      </c>
    </row>
    <row r="19" spans="1:16" x14ac:dyDescent="0.2">
      <c r="A19" s="42" t="s">
        <v>403</v>
      </c>
      <c r="B19" s="50">
        <v>10</v>
      </c>
      <c r="C19" s="50">
        <v>4</v>
      </c>
      <c r="D19" s="37">
        <v>5</v>
      </c>
      <c r="E19" s="37">
        <v>1</v>
      </c>
      <c r="F19" s="37">
        <f t="shared" si="5"/>
        <v>2</v>
      </c>
      <c r="G19" s="38">
        <v>7</v>
      </c>
      <c r="H19" s="38">
        <v>2</v>
      </c>
      <c r="I19" s="78">
        <f t="shared" si="6"/>
        <v>0</v>
      </c>
      <c r="J19" s="37">
        <v>5</v>
      </c>
      <c r="K19" s="37">
        <v>3</v>
      </c>
      <c r="L19" s="37">
        <f t="shared" si="7"/>
        <v>1</v>
      </c>
      <c r="M19" s="38">
        <v>6</v>
      </c>
      <c r="N19" s="38">
        <v>2</v>
      </c>
      <c r="O19" s="78">
        <f t="shared" si="8"/>
        <v>2</v>
      </c>
    </row>
    <row r="20" spans="1:16" x14ac:dyDescent="0.2">
      <c r="A20" s="42" t="s">
        <v>404</v>
      </c>
      <c r="B20" s="50">
        <v>6</v>
      </c>
      <c r="C20" s="50">
        <v>4</v>
      </c>
      <c r="D20" s="37">
        <v>7</v>
      </c>
      <c r="E20" s="37">
        <v>2</v>
      </c>
      <c r="F20" s="37">
        <f t="shared" si="5"/>
        <v>1</v>
      </c>
      <c r="G20" s="38">
        <v>10</v>
      </c>
      <c r="H20" s="38">
        <v>2</v>
      </c>
      <c r="I20" s="78">
        <f t="shared" si="6"/>
        <v>0</v>
      </c>
      <c r="J20" s="37">
        <v>5</v>
      </c>
      <c r="K20" s="37">
        <v>2</v>
      </c>
      <c r="L20" s="37">
        <f t="shared" si="7"/>
        <v>2</v>
      </c>
      <c r="M20" s="38">
        <v>8</v>
      </c>
      <c r="N20" s="38">
        <v>2</v>
      </c>
      <c r="O20" s="78">
        <f t="shared" si="8"/>
        <v>0</v>
      </c>
      <c r="P20" t="s">
        <v>472</v>
      </c>
    </row>
    <row r="21" spans="1:16" x14ac:dyDescent="0.2">
      <c r="A21" s="42" t="s">
        <v>405</v>
      </c>
      <c r="B21" s="50">
        <v>14</v>
      </c>
      <c r="C21" s="50">
        <v>4</v>
      </c>
      <c r="D21" s="37">
        <v>5</v>
      </c>
      <c r="E21" s="37">
        <v>1</v>
      </c>
      <c r="F21" s="37">
        <f t="shared" si="5"/>
        <v>2</v>
      </c>
      <c r="G21" s="38">
        <v>5</v>
      </c>
      <c r="H21" s="38">
        <v>1</v>
      </c>
      <c r="I21" s="78">
        <f t="shared" si="6"/>
        <v>2</v>
      </c>
      <c r="J21" s="37">
        <v>4</v>
      </c>
      <c r="K21" s="37">
        <v>1</v>
      </c>
      <c r="L21" s="37">
        <f t="shared" si="7"/>
        <v>2</v>
      </c>
      <c r="M21" s="38">
        <v>6</v>
      </c>
      <c r="N21" s="38">
        <v>2</v>
      </c>
      <c r="O21" s="78">
        <f t="shared" si="8"/>
        <v>1</v>
      </c>
    </row>
    <row r="22" spans="1:16" x14ac:dyDescent="0.2">
      <c r="A22" s="42" t="s">
        <v>406</v>
      </c>
      <c r="B22" s="50">
        <v>16</v>
      </c>
      <c r="C22" s="50">
        <v>3</v>
      </c>
      <c r="D22" s="37">
        <v>4</v>
      </c>
      <c r="E22" s="37">
        <v>2</v>
      </c>
      <c r="F22" s="37">
        <f t="shared" si="5"/>
        <v>2</v>
      </c>
      <c r="G22" s="38">
        <v>3</v>
      </c>
      <c r="H22" s="38">
        <v>1</v>
      </c>
      <c r="I22" s="78">
        <f t="shared" si="6"/>
        <v>3</v>
      </c>
      <c r="J22" s="37">
        <v>4</v>
      </c>
      <c r="K22" s="37">
        <v>2</v>
      </c>
      <c r="L22" s="37">
        <f t="shared" si="7"/>
        <v>1</v>
      </c>
      <c r="M22" s="38">
        <v>7</v>
      </c>
      <c r="N22" s="38">
        <v>2</v>
      </c>
      <c r="O22" s="78">
        <f t="shared" si="8"/>
        <v>0</v>
      </c>
    </row>
    <row r="23" spans="1:16" ht="13.5" thickBot="1" x14ac:dyDescent="0.25">
      <c r="A23" s="45" t="s">
        <v>407</v>
      </c>
      <c r="B23" s="51">
        <v>8</v>
      </c>
      <c r="C23" s="51">
        <v>4</v>
      </c>
      <c r="D23" s="37">
        <v>7</v>
      </c>
      <c r="E23" s="46">
        <v>2</v>
      </c>
      <c r="F23" s="37">
        <f t="shared" si="5"/>
        <v>1</v>
      </c>
      <c r="G23" s="38">
        <v>10</v>
      </c>
      <c r="H23" s="47">
        <v>2</v>
      </c>
      <c r="I23" s="84">
        <f t="shared" si="6"/>
        <v>0</v>
      </c>
      <c r="J23" s="37">
        <v>5</v>
      </c>
      <c r="K23" s="46">
        <v>2</v>
      </c>
      <c r="L23" s="37">
        <f t="shared" si="7"/>
        <v>1</v>
      </c>
      <c r="M23" s="38">
        <v>8</v>
      </c>
      <c r="N23" s="47">
        <v>2</v>
      </c>
      <c r="O23" s="84">
        <f t="shared" si="8"/>
        <v>0</v>
      </c>
    </row>
    <row r="24" spans="1:16" ht="13.5" thickBot="1" x14ac:dyDescent="0.25">
      <c r="A24" s="66" t="s">
        <v>413</v>
      </c>
      <c r="B24" s="63"/>
      <c r="C24" s="63">
        <f t="shared" ref="C24:L24" si="9">SUM(C15:C23)</f>
        <v>36</v>
      </c>
      <c r="D24" s="63">
        <f t="shared" si="9"/>
        <v>53</v>
      </c>
      <c r="E24" s="63">
        <f t="shared" si="9"/>
        <v>14</v>
      </c>
      <c r="F24" s="63">
        <f t="shared" si="9"/>
        <v>14</v>
      </c>
      <c r="G24" s="64">
        <f t="shared" si="9"/>
        <v>59</v>
      </c>
      <c r="H24" s="64">
        <f t="shared" si="9"/>
        <v>16</v>
      </c>
      <c r="I24" s="64">
        <f t="shared" si="9"/>
        <v>12</v>
      </c>
      <c r="J24" s="63">
        <f t="shared" si="9"/>
        <v>43</v>
      </c>
      <c r="K24" s="63">
        <f t="shared" si="9"/>
        <v>19</v>
      </c>
      <c r="L24" s="63">
        <f t="shared" si="9"/>
        <v>14</v>
      </c>
      <c r="M24" s="64">
        <f>SUM(M15:M23)</f>
        <v>63</v>
      </c>
      <c r="N24" s="64">
        <f>SUM(N15:N23)</f>
        <v>18</v>
      </c>
      <c r="O24" s="64">
        <f>SUM(O15:O23)</f>
        <v>6</v>
      </c>
    </row>
    <row r="25" spans="1:16" ht="13.5" thickBot="1" x14ac:dyDescent="0.25">
      <c r="A25" s="70" t="s">
        <v>414</v>
      </c>
      <c r="B25" s="71"/>
      <c r="C25" s="71">
        <f t="shared" ref="C25:L25" si="10">C24+C14</f>
        <v>71</v>
      </c>
      <c r="D25" s="71">
        <f t="shared" si="10"/>
        <v>110</v>
      </c>
      <c r="E25" s="71">
        <f t="shared" si="10"/>
        <v>29</v>
      </c>
      <c r="F25" s="71">
        <f t="shared" si="10"/>
        <v>23</v>
      </c>
      <c r="G25" s="72">
        <f t="shared" si="10"/>
        <v>111</v>
      </c>
      <c r="H25" s="72">
        <f t="shared" si="10"/>
        <v>30</v>
      </c>
      <c r="I25" s="72">
        <f t="shared" si="10"/>
        <v>25</v>
      </c>
      <c r="J25" s="71">
        <f t="shared" si="10"/>
        <v>86</v>
      </c>
      <c r="K25" s="71">
        <f t="shared" si="10"/>
        <v>38</v>
      </c>
      <c r="L25" s="71">
        <f t="shared" si="10"/>
        <v>30</v>
      </c>
      <c r="M25" s="72">
        <f>M24+M14</f>
        <v>110</v>
      </c>
      <c r="N25" s="72">
        <f>N24+N14</f>
        <v>32</v>
      </c>
      <c r="O25" s="72">
        <f>O24+O14</f>
        <v>27</v>
      </c>
    </row>
    <row r="26" spans="1:16" x14ac:dyDescent="0.2">
      <c r="A26" s="67" t="s">
        <v>350</v>
      </c>
      <c r="B26" s="39"/>
      <c r="C26" s="39"/>
      <c r="D26" s="486">
        <v>4</v>
      </c>
      <c r="E26" s="487"/>
      <c r="F26" s="488"/>
      <c r="G26" s="489">
        <v>3</v>
      </c>
      <c r="H26" s="490"/>
      <c r="I26" s="491"/>
      <c r="J26" s="486">
        <v>1</v>
      </c>
      <c r="K26" s="487"/>
      <c r="L26" s="488"/>
      <c r="M26" s="489">
        <v>2</v>
      </c>
      <c r="N26" s="490"/>
      <c r="O26" s="491"/>
    </row>
    <row r="27" spans="1:16" ht="13.5" thickBot="1" x14ac:dyDescent="0.25">
      <c r="A27" s="49" t="s">
        <v>415</v>
      </c>
      <c r="B27" s="46"/>
      <c r="C27" s="46"/>
      <c r="D27" s="492">
        <v>7</v>
      </c>
      <c r="E27" s="493"/>
      <c r="F27" s="494"/>
      <c r="G27" s="495">
        <v>11</v>
      </c>
      <c r="H27" s="496"/>
      <c r="I27" s="497"/>
      <c r="J27" s="492">
        <v>22</v>
      </c>
      <c r="K27" s="493"/>
      <c r="L27" s="494"/>
      <c r="M27" s="495">
        <v>16</v>
      </c>
      <c r="N27" s="496"/>
      <c r="O27" s="497"/>
    </row>
    <row r="29" spans="1:16" x14ac:dyDescent="0.2">
      <c r="A29" s="30" t="s">
        <v>660</v>
      </c>
      <c r="B29" s="30"/>
      <c r="C29" s="30"/>
      <c r="D29" s="30"/>
      <c r="E29" s="30"/>
      <c r="F29" s="30"/>
      <c r="G29" s="30"/>
      <c r="H29" s="30"/>
      <c r="I29" s="30"/>
      <c r="J29" s="30"/>
      <c r="K29" s="30"/>
      <c r="L29" s="30"/>
    </row>
    <row r="30" spans="1:16" x14ac:dyDescent="0.2">
      <c r="A30" s="30"/>
      <c r="B30" s="30"/>
      <c r="C30" s="30"/>
      <c r="D30" s="30"/>
      <c r="E30" s="30"/>
      <c r="F30" s="30"/>
      <c r="G30" s="30"/>
      <c r="H30" s="30"/>
      <c r="I30" s="30"/>
      <c r="J30" s="30"/>
      <c r="K30" s="30"/>
      <c r="L30" s="30"/>
    </row>
    <row r="31" spans="1:16" x14ac:dyDescent="0.2">
      <c r="A31" s="92"/>
      <c r="B31" s="30" t="s">
        <v>450</v>
      </c>
      <c r="C31" s="30"/>
      <c r="D31" s="30"/>
      <c r="E31" s="30"/>
      <c r="F31" s="30"/>
      <c r="G31" s="30"/>
      <c r="H31" s="30"/>
      <c r="I31" s="30"/>
      <c r="J31" s="30"/>
      <c r="K31" s="30"/>
      <c r="L31" s="30"/>
    </row>
    <row r="32" spans="1:16" x14ac:dyDescent="0.2">
      <c r="A32" s="97"/>
      <c r="B32" s="30" t="s">
        <v>603</v>
      </c>
      <c r="C32" s="30"/>
      <c r="D32" s="30"/>
      <c r="E32" s="30"/>
      <c r="F32" s="30"/>
      <c r="G32" s="30"/>
      <c r="H32" s="30"/>
      <c r="I32" s="30"/>
      <c r="J32" s="30"/>
      <c r="K32" s="30"/>
      <c r="L32" s="30"/>
    </row>
  </sheetData>
  <mergeCells count="16">
    <mergeCell ref="M2:O2"/>
    <mergeCell ref="M3:O3"/>
    <mergeCell ref="M26:O26"/>
    <mergeCell ref="M27:O27"/>
    <mergeCell ref="D2:F2"/>
    <mergeCell ref="G2:I2"/>
    <mergeCell ref="J2:L2"/>
    <mergeCell ref="D3:F3"/>
    <mergeCell ref="G3:I3"/>
    <mergeCell ref="J3:L3"/>
    <mergeCell ref="D26:F26"/>
    <mergeCell ref="G26:I26"/>
    <mergeCell ref="J26:L26"/>
    <mergeCell ref="D27:F27"/>
    <mergeCell ref="G27:I27"/>
    <mergeCell ref="J27:L27"/>
  </mergeCells>
  <phoneticPr fontId="21" type="noConversion"/>
  <conditionalFormatting sqref="G5:G13 G15:G23 D5:D13 D15:D23 J5:J13 J15:J23 M5:M13 M15:M23">
    <cfRule type="cellIs" dxfId="43" priority="1" stopIfTrue="1" operator="equal">
      <formula>$C5</formula>
    </cfRule>
    <cfRule type="cellIs" dxfId="42"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1"/>
  <sheetViews>
    <sheetView zoomScale="80" zoomScaleNormal="80" workbookViewId="0">
      <selection activeCell="AE48" sqref="AE48"/>
    </sheetView>
  </sheetViews>
  <sheetFormatPr defaultColWidth="8.85546875" defaultRowHeight="12.75" x14ac:dyDescent="0.2"/>
  <cols>
    <col min="1" max="18" width="8.5703125" customWidth="1"/>
  </cols>
  <sheetData>
    <row r="1" spans="1:19" ht="13.5" thickBot="1" x14ac:dyDescent="0.25">
      <c r="A1" s="31"/>
      <c r="B1" s="32"/>
      <c r="C1" s="32"/>
      <c r="D1" s="32"/>
      <c r="E1" s="32"/>
      <c r="F1" s="32"/>
      <c r="G1" s="32"/>
      <c r="H1" s="32" t="s">
        <v>1260</v>
      </c>
      <c r="I1" s="32"/>
      <c r="J1" s="32"/>
      <c r="K1" s="32"/>
      <c r="L1" s="32"/>
      <c r="M1" s="32"/>
      <c r="N1" s="32"/>
      <c r="O1" s="32"/>
      <c r="P1" s="105"/>
      <c r="Q1" s="105"/>
      <c r="R1" s="105"/>
      <c r="S1" t="s">
        <v>659</v>
      </c>
    </row>
    <row r="2" spans="1:19"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9" x14ac:dyDescent="0.2">
      <c r="A3" s="57"/>
      <c r="B3" s="69"/>
      <c r="C3" s="69" t="s">
        <v>538</v>
      </c>
      <c r="D3" s="480">
        <v>13</v>
      </c>
      <c r="E3" s="481"/>
      <c r="F3" s="482"/>
      <c r="G3" s="483">
        <v>33</v>
      </c>
      <c r="H3" s="484"/>
      <c r="I3" s="485"/>
      <c r="J3" s="480">
        <v>26</v>
      </c>
      <c r="K3" s="481"/>
      <c r="L3" s="482"/>
      <c r="M3" s="483">
        <v>32</v>
      </c>
      <c r="N3" s="484"/>
      <c r="O3" s="485"/>
      <c r="P3" s="480">
        <v>40</v>
      </c>
      <c r="Q3" s="481"/>
      <c r="R3" s="482"/>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9" x14ac:dyDescent="0.2">
      <c r="A5" s="42" t="s">
        <v>390</v>
      </c>
      <c r="B5" s="50">
        <v>9</v>
      </c>
      <c r="C5" s="50">
        <v>4</v>
      </c>
      <c r="D5" s="469">
        <v>5</v>
      </c>
      <c r="E5" s="37">
        <v>2</v>
      </c>
      <c r="F5" s="37">
        <f t="shared" ref="F5:F23" si="0">IF(($C5+INT(D$3/18)+IF(((D$3-INT(D$3/18)*18)-$B5)&gt;=0,1,0)-D5+2)&lt;0, 0, $C5+INT(D$3/18)+IF(((D$3-INT(D$3/18)*18)-$B5)&gt;=0,1,0)-D5+2)</f>
        <v>2</v>
      </c>
      <c r="G5" s="38">
        <v>10</v>
      </c>
      <c r="H5" s="38">
        <v>2</v>
      </c>
      <c r="I5" s="232">
        <f t="shared" ref="I5:I13" si="1">IF(($C5+INT(G$3/18)+IF(((G$3-INT(G$3/18)*18)-$B5)&gt;=0,1,0)-G5+2)&lt;0, 0, $C5+INT(G$3/18)+IF(((G$3-INT(G$3/18)*18)-$B5)&gt;=0,1,0)-G5+2)</f>
        <v>0</v>
      </c>
      <c r="J5" s="37">
        <v>9</v>
      </c>
      <c r="K5" s="37">
        <v>4</v>
      </c>
      <c r="L5" s="37">
        <f t="shared" ref="L5:L13" si="2">IF(($C5+INT(J$3/18)+IF(((J$3-INT(J$3/18)*18)-$B5)&gt;=0,1,0)-J5+2)&lt;0, 0, $C5+INT(J$3/18)+IF(((J$3-INT(J$3/18)*18)-$B5)&gt;=0,1,0)-J5+2)</f>
        <v>0</v>
      </c>
      <c r="M5" s="38">
        <v>7</v>
      </c>
      <c r="N5" s="38">
        <v>1</v>
      </c>
      <c r="O5" s="232">
        <f t="shared" ref="O5:O13" si="3">IF(($C5+INT(M$3/18)+IF(((M$3-INT(M$3/18)*18)-$B5)&gt;=0,1,0)-M5+2)&lt;0, 0, $C5+INT(M$3/18)+IF(((M$3-INT(M$3/18)*18)-$B5)&gt;=0,1,0)-M5+2)</f>
        <v>1</v>
      </c>
      <c r="P5" s="37">
        <v>6</v>
      </c>
      <c r="Q5" s="37">
        <v>1</v>
      </c>
      <c r="R5" s="37">
        <f t="shared" ref="R5:R13" si="4">IF(($C5+INT(P$3/18)+IF(((P$3-INT(P$3/18)*18)-$B5)&gt;=0,1,0)-P5+2)&lt;0, 0, $C5+INT(P$3/18)+IF(((P$3-INT(P$3/18)*18)-$B5)&gt;=0,1,0)-P5+2)</f>
        <v>2</v>
      </c>
    </row>
    <row r="6" spans="1:19" x14ac:dyDescent="0.2">
      <c r="A6" s="42" t="s">
        <v>391</v>
      </c>
      <c r="B6" s="50">
        <v>1</v>
      </c>
      <c r="C6" s="50">
        <v>5</v>
      </c>
      <c r="D6" s="469">
        <v>7</v>
      </c>
      <c r="E6" s="37">
        <v>3</v>
      </c>
      <c r="F6" s="37">
        <f t="shared" si="0"/>
        <v>1</v>
      </c>
      <c r="G6" s="38">
        <v>7</v>
      </c>
      <c r="H6" s="38">
        <v>3</v>
      </c>
      <c r="I6" s="232">
        <f t="shared" si="1"/>
        <v>2</v>
      </c>
      <c r="J6" s="37">
        <v>8</v>
      </c>
      <c r="K6" s="37">
        <v>1</v>
      </c>
      <c r="L6" s="37">
        <f t="shared" si="2"/>
        <v>1</v>
      </c>
      <c r="M6" s="38">
        <v>5</v>
      </c>
      <c r="N6" s="38">
        <v>0</v>
      </c>
      <c r="O6" s="232">
        <f t="shared" si="3"/>
        <v>4</v>
      </c>
      <c r="P6" s="37">
        <v>6</v>
      </c>
      <c r="Q6" s="37">
        <v>2</v>
      </c>
      <c r="R6" s="37">
        <f t="shared" si="4"/>
        <v>4</v>
      </c>
    </row>
    <row r="7" spans="1:19" x14ac:dyDescent="0.2">
      <c r="A7" s="42" t="s">
        <v>392</v>
      </c>
      <c r="B7" s="50">
        <v>11</v>
      </c>
      <c r="C7" s="50">
        <v>4</v>
      </c>
      <c r="D7" s="469">
        <v>6</v>
      </c>
      <c r="E7" s="37">
        <v>2</v>
      </c>
      <c r="F7" s="37">
        <f t="shared" si="0"/>
        <v>1</v>
      </c>
      <c r="G7" s="38">
        <v>4</v>
      </c>
      <c r="H7" s="38">
        <v>1</v>
      </c>
      <c r="I7" s="232">
        <f t="shared" si="1"/>
        <v>4</v>
      </c>
      <c r="J7" s="37">
        <v>5</v>
      </c>
      <c r="K7" s="37">
        <v>2</v>
      </c>
      <c r="L7" s="37">
        <f t="shared" si="2"/>
        <v>2</v>
      </c>
      <c r="M7" s="38">
        <v>6</v>
      </c>
      <c r="N7" s="38">
        <v>2</v>
      </c>
      <c r="O7" s="232">
        <f t="shared" si="3"/>
        <v>2</v>
      </c>
      <c r="P7" s="37">
        <v>8</v>
      </c>
      <c r="Q7" s="37">
        <v>2</v>
      </c>
      <c r="R7" s="37">
        <f t="shared" si="4"/>
        <v>0</v>
      </c>
    </row>
    <row r="8" spans="1:19" x14ac:dyDescent="0.2">
      <c r="A8" s="42" t="s">
        <v>393</v>
      </c>
      <c r="B8" s="50">
        <v>5</v>
      </c>
      <c r="C8" s="50">
        <v>4</v>
      </c>
      <c r="D8" s="469">
        <v>5</v>
      </c>
      <c r="E8" s="37">
        <v>1</v>
      </c>
      <c r="F8" s="37">
        <f t="shared" si="0"/>
        <v>2</v>
      </c>
      <c r="G8" s="38">
        <v>9</v>
      </c>
      <c r="H8" s="38">
        <v>3</v>
      </c>
      <c r="I8" s="232">
        <f t="shared" si="1"/>
        <v>0</v>
      </c>
      <c r="J8" s="37">
        <v>10</v>
      </c>
      <c r="K8" s="37">
        <v>2</v>
      </c>
      <c r="L8" s="37">
        <f t="shared" si="2"/>
        <v>0</v>
      </c>
      <c r="M8" s="38">
        <v>7</v>
      </c>
      <c r="N8" s="38">
        <v>3</v>
      </c>
      <c r="O8" s="232">
        <f t="shared" si="3"/>
        <v>1</v>
      </c>
      <c r="P8" s="37">
        <v>8</v>
      </c>
      <c r="Q8" s="37">
        <v>2</v>
      </c>
      <c r="R8" s="37">
        <f t="shared" si="4"/>
        <v>0</v>
      </c>
    </row>
    <row r="9" spans="1:19" x14ac:dyDescent="0.2">
      <c r="A9" s="42" t="s">
        <v>394</v>
      </c>
      <c r="B9" s="50">
        <v>17</v>
      </c>
      <c r="C9" s="50">
        <v>3</v>
      </c>
      <c r="D9" s="469">
        <v>3</v>
      </c>
      <c r="E9" s="37">
        <v>2</v>
      </c>
      <c r="F9" s="37">
        <f t="shared" si="0"/>
        <v>2</v>
      </c>
      <c r="G9" s="38">
        <v>4</v>
      </c>
      <c r="H9" s="38">
        <v>2</v>
      </c>
      <c r="I9" s="232">
        <f t="shared" si="1"/>
        <v>2</v>
      </c>
      <c r="J9" s="37">
        <v>3</v>
      </c>
      <c r="K9" s="37">
        <v>1</v>
      </c>
      <c r="L9" s="37">
        <f t="shared" si="2"/>
        <v>3</v>
      </c>
      <c r="M9" s="38">
        <v>5</v>
      </c>
      <c r="N9" s="38">
        <v>1</v>
      </c>
      <c r="O9" s="232">
        <f t="shared" si="3"/>
        <v>1</v>
      </c>
      <c r="P9" s="37">
        <v>4</v>
      </c>
      <c r="Q9" s="37">
        <v>1</v>
      </c>
      <c r="R9" s="37">
        <f t="shared" si="4"/>
        <v>3</v>
      </c>
    </row>
    <row r="10" spans="1:19" x14ac:dyDescent="0.2">
      <c r="A10" s="42" t="s">
        <v>395</v>
      </c>
      <c r="B10" s="50">
        <v>13</v>
      </c>
      <c r="C10" s="50">
        <v>4</v>
      </c>
      <c r="D10" s="469">
        <v>5</v>
      </c>
      <c r="E10" s="37">
        <v>2</v>
      </c>
      <c r="F10" s="37">
        <f t="shared" si="0"/>
        <v>2</v>
      </c>
      <c r="G10" s="38">
        <v>6</v>
      </c>
      <c r="H10" s="38">
        <v>2</v>
      </c>
      <c r="I10" s="232">
        <f t="shared" si="1"/>
        <v>2</v>
      </c>
      <c r="J10" s="37">
        <v>8</v>
      </c>
      <c r="K10" s="37">
        <v>3</v>
      </c>
      <c r="L10" s="37">
        <f t="shared" si="2"/>
        <v>0</v>
      </c>
      <c r="M10" s="38">
        <v>10</v>
      </c>
      <c r="N10" s="38">
        <v>2</v>
      </c>
      <c r="O10" s="232">
        <f t="shared" si="3"/>
        <v>0</v>
      </c>
      <c r="P10" s="37">
        <v>10</v>
      </c>
      <c r="Q10" s="37">
        <v>2</v>
      </c>
      <c r="R10" s="37">
        <f t="shared" si="4"/>
        <v>0</v>
      </c>
    </row>
    <row r="11" spans="1:19" x14ac:dyDescent="0.2">
      <c r="A11" s="42" t="s">
        <v>396</v>
      </c>
      <c r="B11" s="50">
        <v>7</v>
      </c>
      <c r="C11" s="50">
        <v>4</v>
      </c>
      <c r="D11" s="469">
        <v>10</v>
      </c>
      <c r="E11" s="37">
        <v>2</v>
      </c>
      <c r="F11" s="37">
        <f t="shared" si="0"/>
        <v>0</v>
      </c>
      <c r="G11" s="38">
        <v>5</v>
      </c>
      <c r="H11" s="38">
        <v>1</v>
      </c>
      <c r="I11" s="232">
        <f t="shared" si="1"/>
        <v>3</v>
      </c>
      <c r="J11" s="37">
        <v>6</v>
      </c>
      <c r="K11" s="37">
        <v>3</v>
      </c>
      <c r="L11" s="37">
        <f t="shared" si="2"/>
        <v>2</v>
      </c>
      <c r="M11" s="38">
        <v>10</v>
      </c>
      <c r="N11" s="38">
        <v>2</v>
      </c>
      <c r="O11" s="232">
        <f t="shared" si="3"/>
        <v>0</v>
      </c>
      <c r="P11" s="37">
        <v>6</v>
      </c>
      <c r="Q11" s="37">
        <v>2</v>
      </c>
      <c r="R11" s="37">
        <f t="shared" si="4"/>
        <v>2</v>
      </c>
      <c r="S11" s="102"/>
    </row>
    <row r="12" spans="1:19" x14ac:dyDescent="0.2">
      <c r="A12" s="42" t="s">
        <v>397</v>
      </c>
      <c r="B12" s="50">
        <v>15</v>
      </c>
      <c r="C12" s="50">
        <v>3</v>
      </c>
      <c r="D12" s="469">
        <v>4</v>
      </c>
      <c r="E12" s="37">
        <v>1</v>
      </c>
      <c r="F12" s="37">
        <f t="shared" si="0"/>
        <v>1</v>
      </c>
      <c r="G12" s="38">
        <v>7</v>
      </c>
      <c r="H12" s="38">
        <v>2</v>
      </c>
      <c r="I12" s="232">
        <f t="shared" si="1"/>
        <v>0</v>
      </c>
      <c r="J12" s="37">
        <v>4</v>
      </c>
      <c r="K12" s="37">
        <v>2</v>
      </c>
      <c r="L12" s="37">
        <f t="shared" si="2"/>
        <v>2</v>
      </c>
      <c r="M12" s="38">
        <v>3</v>
      </c>
      <c r="N12" s="38">
        <v>1</v>
      </c>
      <c r="O12" s="232">
        <f t="shared" si="3"/>
        <v>3</v>
      </c>
      <c r="P12" s="37">
        <v>4</v>
      </c>
      <c r="Q12" s="37">
        <v>1</v>
      </c>
      <c r="R12" s="37">
        <f t="shared" si="4"/>
        <v>3</v>
      </c>
    </row>
    <row r="13" spans="1:19" ht="13.5" thickBot="1" x14ac:dyDescent="0.25">
      <c r="A13" s="52" t="s">
        <v>398</v>
      </c>
      <c r="B13" s="53">
        <v>3</v>
      </c>
      <c r="C13" s="53">
        <v>5</v>
      </c>
      <c r="D13" s="469">
        <v>7</v>
      </c>
      <c r="E13" s="54">
        <v>3</v>
      </c>
      <c r="F13" s="37">
        <f t="shared" si="0"/>
        <v>1</v>
      </c>
      <c r="G13" s="38">
        <v>7</v>
      </c>
      <c r="H13" s="55">
        <v>2</v>
      </c>
      <c r="I13" s="232">
        <f t="shared" si="1"/>
        <v>2</v>
      </c>
      <c r="J13" s="37">
        <v>7</v>
      </c>
      <c r="K13" s="54">
        <v>2</v>
      </c>
      <c r="L13" s="37">
        <f t="shared" si="2"/>
        <v>2</v>
      </c>
      <c r="M13" s="38">
        <v>9</v>
      </c>
      <c r="N13" s="55">
        <v>2</v>
      </c>
      <c r="O13" s="232">
        <f t="shared" si="3"/>
        <v>0</v>
      </c>
      <c r="P13" s="37">
        <v>8</v>
      </c>
      <c r="Q13" s="54">
        <v>2</v>
      </c>
      <c r="R13" s="37">
        <f t="shared" si="4"/>
        <v>2</v>
      </c>
    </row>
    <row r="14" spans="1:19" ht="13.5" thickBot="1" x14ac:dyDescent="0.25">
      <c r="A14" s="61" t="s">
        <v>412</v>
      </c>
      <c r="B14" s="62"/>
      <c r="C14" s="74">
        <f t="shared" ref="C14:L14" si="5">SUM(C5:C13)</f>
        <v>36</v>
      </c>
      <c r="D14" s="63">
        <f t="shared" si="5"/>
        <v>52</v>
      </c>
      <c r="E14" s="63">
        <f t="shared" si="5"/>
        <v>18</v>
      </c>
      <c r="F14" s="63">
        <f t="shared" si="5"/>
        <v>12</v>
      </c>
      <c r="G14" s="170">
        <f t="shared" si="5"/>
        <v>59</v>
      </c>
      <c r="H14" s="64">
        <f t="shared" si="5"/>
        <v>18</v>
      </c>
      <c r="I14" s="233">
        <f t="shared" si="5"/>
        <v>15</v>
      </c>
      <c r="J14" s="63">
        <f t="shared" si="5"/>
        <v>60</v>
      </c>
      <c r="K14" s="63">
        <f t="shared" si="5"/>
        <v>20</v>
      </c>
      <c r="L14" s="88">
        <f t="shared" si="5"/>
        <v>12</v>
      </c>
      <c r="M14" s="64">
        <f t="shared" ref="M14:R14" si="6">SUM(M5:M13)</f>
        <v>62</v>
      </c>
      <c r="N14" s="64">
        <f t="shared" si="6"/>
        <v>14</v>
      </c>
      <c r="O14" s="233">
        <f t="shared" si="6"/>
        <v>12</v>
      </c>
      <c r="P14" s="63">
        <f t="shared" si="6"/>
        <v>60</v>
      </c>
      <c r="Q14" s="63">
        <f t="shared" si="6"/>
        <v>15</v>
      </c>
      <c r="R14" s="88">
        <f t="shared" si="6"/>
        <v>16</v>
      </c>
    </row>
    <row r="15" spans="1:19" x14ac:dyDescent="0.2">
      <c r="A15" s="57" t="s">
        <v>399</v>
      </c>
      <c r="B15" s="58">
        <v>12</v>
      </c>
      <c r="C15" s="58">
        <v>4</v>
      </c>
      <c r="D15" s="469">
        <v>5</v>
      </c>
      <c r="E15" s="39">
        <v>1</v>
      </c>
      <c r="F15" s="37">
        <f t="shared" si="0"/>
        <v>2</v>
      </c>
      <c r="G15" s="38">
        <v>6</v>
      </c>
      <c r="H15" s="59">
        <v>2</v>
      </c>
      <c r="I15" s="232">
        <f t="shared" ref="I15:I23" si="7">IF(($C15+INT(G$3/18)+IF(((G$3-INT(G$3/18)*18)-$B15)&gt;=0,1,0)-G15+2)&lt;0, 0, $C15+INT(G$3/18)+IF(((G$3-INT(G$3/18)*18)-$B15)&gt;=0,1,0)-G15+2)</f>
        <v>2</v>
      </c>
      <c r="J15" s="37">
        <v>10</v>
      </c>
      <c r="K15" s="39">
        <v>2</v>
      </c>
      <c r="L15" s="37">
        <f t="shared" ref="L15:L23" si="8">IF(($C15+INT(J$3/18)+IF(((J$3-INT(J$3/18)*18)-$B15)&gt;=0,1,0)-J15+2)&lt;0, 0, $C15+INT(J$3/18)+IF(((J$3-INT(J$3/18)*18)-$B15)&gt;=0,1,0)-J15+2)</f>
        <v>0</v>
      </c>
      <c r="M15" s="38">
        <v>6</v>
      </c>
      <c r="N15" s="59">
        <v>2</v>
      </c>
      <c r="O15" s="232">
        <f t="shared" ref="O15:O23" si="9">IF(($C15+INT(M$3/18)+IF(((M$3-INT(M$3/18)*18)-$B15)&gt;=0,1,0)-M15+2)&lt;0, 0, $C15+INT(M$3/18)+IF(((M$3-INT(M$3/18)*18)-$B15)&gt;=0,1,0)-M15+2)</f>
        <v>2</v>
      </c>
      <c r="P15" s="37">
        <v>8</v>
      </c>
      <c r="Q15" s="39">
        <v>2</v>
      </c>
      <c r="R15" s="37">
        <f t="shared" ref="R15:R23" si="10">IF(($C15+INT(P$3/18)+IF(((P$3-INT(P$3/18)*18)-$B15)&gt;=0,1,0)-P15+2)&lt;0, 0, $C15+INT(P$3/18)+IF(((P$3-INT(P$3/18)*18)-$B15)&gt;=0,1,0)-P15+2)</f>
        <v>0</v>
      </c>
      <c r="S15" s="102" t="s">
        <v>474</v>
      </c>
    </row>
    <row r="16" spans="1:19" x14ac:dyDescent="0.2">
      <c r="A16" s="42" t="s">
        <v>400</v>
      </c>
      <c r="B16" s="50">
        <v>8</v>
      </c>
      <c r="C16" s="50">
        <v>4</v>
      </c>
      <c r="D16" s="469">
        <v>5</v>
      </c>
      <c r="E16" s="37">
        <v>1</v>
      </c>
      <c r="F16" s="37">
        <f t="shared" si="0"/>
        <v>2</v>
      </c>
      <c r="G16" s="38">
        <v>7</v>
      </c>
      <c r="H16" s="38">
        <v>2</v>
      </c>
      <c r="I16" s="232">
        <f t="shared" si="7"/>
        <v>1</v>
      </c>
      <c r="J16" s="37">
        <v>8</v>
      </c>
      <c r="K16" s="37">
        <v>3</v>
      </c>
      <c r="L16" s="37">
        <f t="shared" si="8"/>
        <v>0</v>
      </c>
      <c r="M16" s="38">
        <v>10</v>
      </c>
      <c r="N16" s="38">
        <v>2</v>
      </c>
      <c r="O16" s="232">
        <f t="shared" si="9"/>
        <v>0</v>
      </c>
      <c r="P16" s="37">
        <v>6</v>
      </c>
      <c r="Q16" s="37">
        <v>2</v>
      </c>
      <c r="R16" s="37">
        <f t="shared" si="10"/>
        <v>2</v>
      </c>
    </row>
    <row r="17" spans="1:19" x14ac:dyDescent="0.2">
      <c r="A17" s="42" t="s">
        <v>401</v>
      </c>
      <c r="B17" s="50">
        <v>2</v>
      </c>
      <c r="C17" s="50">
        <v>5</v>
      </c>
      <c r="D17" s="469">
        <v>4</v>
      </c>
      <c r="E17" s="37">
        <v>1</v>
      </c>
      <c r="F17" s="37">
        <f t="shared" si="0"/>
        <v>4</v>
      </c>
      <c r="G17" s="38">
        <v>9</v>
      </c>
      <c r="H17" s="38">
        <v>3</v>
      </c>
      <c r="I17" s="232">
        <f t="shared" si="7"/>
        <v>0</v>
      </c>
      <c r="J17" s="37">
        <v>9</v>
      </c>
      <c r="K17" s="37">
        <v>1</v>
      </c>
      <c r="L17" s="37">
        <f t="shared" si="8"/>
        <v>0</v>
      </c>
      <c r="M17" s="38">
        <v>8</v>
      </c>
      <c r="N17" s="38">
        <v>2</v>
      </c>
      <c r="O17" s="232">
        <f t="shared" si="9"/>
        <v>1</v>
      </c>
      <c r="P17" s="37">
        <v>7</v>
      </c>
      <c r="Q17" s="37">
        <v>1</v>
      </c>
      <c r="R17" s="37">
        <f t="shared" si="10"/>
        <v>3</v>
      </c>
    </row>
    <row r="18" spans="1:19" x14ac:dyDescent="0.2">
      <c r="A18" s="42" t="s">
        <v>402</v>
      </c>
      <c r="B18" s="50">
        <v>18</v>
      </c>
      <c r="C18" s="50">
        <v>3</v>
      </c>
      <c r="D18" s="469">
        <v>4</v>
      </c>
      <c r="E18" s="37">
        <v>3</v>
      </c>
      <c r="F18" s="37">
        <f t="shared" si="0"/>
        <v>1</v>
      </c>
      <c r="G18" s="38">
        <v>4</v>
      </c>
      <c r="H18" s="38">
        <v>2</v>
      </c>
      <c r="I18" s="232">
        <f t="shared" si="7"/>
        <v>2</v>
      </c>
      <c r="J18" s="37">
        <v>4</v>
      </c>
      <c r="K18" s="37">
        <v>2</v>
      </c>
      <c r="L18" s="37">
        <f t="shared" si="8"/>
        <v>2</v>
      </c>
      <c r="M18" s="38">
        <v>10</v>
      </c>
      <c r="N18" s="38">
        <v>2</v>
      </c>
      <c r="O18" s="232">
        <f t="shared" si="9"/>
        <v>0</v>
      </c>
      <c r="P18" s="37">
        <v>4</v>
      </c>
      <c r="Q18" s="37">
        <v>2</v>
      </c>
      <c r="R18" s="37">
        <f t="shared" si="10"/>
        <v>3</v>
      </c>
    </row>
    <row r="19" spans="1:19" x14ac:dyDescent="0.2">
      <c r="A19" s="42" t="s">
        <v>403</v>
      </c>
      <c r="B19" s="50">
        <v>6</v>
      </c>
      <c r="C19" s="50">
        <v>4</v>
      </c>
      <c r="D19" s="469">
        <v>5</v>
      </c>
      <c r="E19" s="37">
        <v>2</v>
      </c>
      <c r="F19" s="37">
        <f t="shared" si="0"/>
        <v>2</v>
      </c>
      <c r="G19" s="38">
        <v>7</v>
      </c>
      <c r="H19" s="38">
        <v>2</v>
      </c>
      <c r="I19" s="232">
        <f t="shared" si="7"/>
        <v>1</v>
      </c>
      <c r="J19" s="37">
        <v>5</v>
      </c>
      <c r="K19" s="37">
        <v>3</v>
      </c>
      <c r="L19" s="37">
        <f t="shared" si="8"/>
        <v>3</v>
      </c>
      <c r="M19" s="38">
        <v>10</v>
      </c>
      <c r="N19" s="38">
        <v>2</v>
      </c>
      <c r="O19" s="232">
        <f t="shared" si="9"/>
        <v>0</v>
      </c>
      <c r="P19" s="37">
        <v>7</v>
      </c>
      <c r="Q19" s="37">
        <v>2</v>
      </c>
      <c r="R19" s="37">
        <f t="shared" si="10"/>
        <v>1</v>
      </c>
    </row>
    <row r="20" spans="1:19" x14ac:dyDescent="0.2">
      <c r="A20" s="42" t="s">
        <v>404</v>
      </c>
      <c r="B20" s="50">
        <v>16</v>
      </c>
      <c r="C20" s="50">
        <v>3</v>
      </c>
      <c r="D20" s="469">
        <v>4</v>
      </c>
      <c r="E20" s="37">
        <v>2</v>
      </c>
      <c r="F20" s="37">
        <f t="shared" si="0"/>
        <v>1</v>
      </c>
      <c r="G20" s="38">
        <v>3</v>
      </c>
      <c r="H20" s="38">
        <v>1</v>
      </c>
      <c r="I20" s="232">
        <f t="shared" si="7"/>
        <v>3</v>
      </c>
      <c r="J20" s="37">
        <v>10</v>
      </c>
      <c r="K20" s="37">
        <v>2</v>
      </c>
      <c r="L20" s="37">
        <f t="shared" si="8"/>
        <v>0</v>
      </c>
      <c r="M20" s="38">
        <v>3</v>
      </c>
      <c r="N20" s="38">
        <v>2</v>
      </c>
      <c r="O20" s="232">
        <f t="shared" si="9"/>
        <v>3</v>
      </c>
      <c r="P20" s="37">
        <v>4</v>
      </c>
      <c r="Q20" s="37">
        <v>2</v>
      </c>
      <c r="R20" s="37">
        <f t="shared" si="10"/>
        <v>3</v>
      </c>
    </row>
    <row r="21" spans="1:19" x14ac:dyDescent="0.2">
      <c r="A21" s="42" t="s">
        <v>405</v>
      </c>
      <c r="B21" s="50">
        <v>4</v>
      </c>
      <c r="C21" s="50">
        <v>5</v>
      </c>
      <c r="D21" s="469">
        <v>6</v>
      </c>
      <c r="E21" s="37">
        <v>2</v>
      </c>
      <c r="F21" s="37">
        <f t="shared" si="0"/>
        <v>2</v>
      </c>
      <c r="G21" s="38">
        <v>10</v>
      </c>
      <c r="H21" s="38">
        <v>2</v>
      </c>
      <c r="I21" s="232">
        <f t="shared" si="7"/>
        <v>0</v>
      </c>
      <c r="J21" s="37">
        <v>8</v>
      </c>
      <c r="K21" s="37">
        <v>2</v>
      </c>
      <c r="L21" s="37">
        <f t="shared" si="8"/>
        <v>1</v>
      </c>
      <c r="M21" s="38">
        <v>8</v>
      </c>
      <c r="N21" s="38">
        <v>1</v>
      </c>
      <c r="O21" s="232">
        <f t="shared" si="9"/>
        <v>1</v>
      </c>
      <c r="P21" s="37">
        <v>9</v>
      </c>
      <c r="Q21" s="37">
        <v>2</v>
      </c>
      <c r="R21" s="37">
        <f t="shared" si="10"/>
        <v>1</v>
      </c>
    </row>
    <row r="22" spans="1:19" x14ac:dyDescent="0.2">
      <c r="A22" s="42" t="s">
        <v>406</v>
      </c>
      <c r="B22" s="50">
        <v>10</v>
      </c>
      <c r="C22" s="50">
        <v>4</v>
      </c>
      <c r="D22" s="469">
        <v>5</v>
      </c>
      <c r="E22" s="37">
        <v>2</v>
      </c>
      <c r="F22" s="37">
        <f t="shared" si="0"/>
        <v>2</v>
      </c>
      <c r="G22" s="38">
        <v>7</v>
      </c>
      <c r="H22" s="38">
        <v>2</v>
      </c>
      <c r="I22" s="232">
        <f t="shared" si="7"/>
        <v>1</v>
      </c>
      <c r="J22" s="37">
        <v>5</v>
      </c>
      <c r="K22" s="37">
        <v>2</v>
      </c>
      <c r="L22" s="37">
        <f t="shared" si="8"/>
        <v>2</v>
      </c>
      <c r="M22" s="38">
        <v>8</v>
      </c>
      <c r="N22" s="38">
        <v>2</v>
      </c>
      <c r="O22" s="232">
        <f t="shared" si="9"/>
        <v>0</v>
      </c>
      <c r="P22" s="37">
        <v>7</v>
      </c>
      <c r="Q22" s="37">
        <v>3</v>
      </c>
      <c r="R22" s="37">
        <f t="shared" si="10"/>
        <v>1</v>
      </c>
    </row>
    <row r="23" spans="1:19" ht="13.5" thickBot="1" x14ac:dyDescent="0.25">
      <c r="A23" s="45" t="s">
        <v>407</v>
      </c>
      <c r="B23" s="51">
        <v>14</v>
      </c>
      <c r="C23" s="51">
        <v>3</v>
      </c>
      <c r="D23" s="469">
        <v>4</v>
      </c>
      <c r="E23" s="46">
        <v>2</v>
      </c>
      <c r="F23" s="37">
        <f t="shared" si="0"/>
        <v>1</v>
      </c>
      <c r="G23" s="38">
        <v>6</v>
      </c>
      <c r="H23" s="47">
        <v>3</v>
      </c>
      <c r="I23" s="232">
        <f t="shared" si="7"/>
        <v>1</v>
      </c>
      <c r="J23" s="37">
        <v>3</v>
      </c>
      <c r="K23" s="46">
        <v>1</v>
      </c>
      <c r="L23" s="37">
        <f t="shared" si="8"/>
        <v>3</v>
      </c>
      <c r="M23" s="38">
        <v>4</v>
      </c>
      <c r="N23" s="47">
        <v>1</v>
      </c>
      <c r="O23" s="232">
        <f t="shared" si="9"/>
        <v>3</v>
      </c>
      <c r="P23" s="37">
        <v>10</v>
      </c>
      <c r="Q23" s="46">
        <v>2</v>
      </c>
      <c r="R23" s="37">
        <f t="shared" si="10"/>
        <v>0</v>
      </c>
      <c r="S23" s="102" t="s">
        <v>470</v>
      </c>
    </row>
    <row r="24" spans="1:19" ht="13.5" thickBot="1" x14ac:dyDescent="0.25">
      <c r="A24" s="66" t="s">
        <v>413</v>
      </c>
      <c r="B24" s="63"/>
      <c r="C24" s="63">
        <f t="shared" ref="C24:R24" si="11">SUM(C15:C23)</f>
        <v>35</v>
      </c>
      <c r="D24" s="63">
        <f t="shared" si="11"/>
        <v>42</v>
      </c>
      <c r="E24" s="63">
        <f t="shared" si="11"/>
        <v>16</v>
      </c>
      <c r="F24" s="63">
        <f t="shared" si="11"/>
        <v>17</v>
      </c>
      <c r="G24" s="64">
        <f t="shared" si="11"/>
        <v>59</v>
      </c>
      <c r="H24" s="64">
        <f t="shared" si="11"/>
        <v>19</v>
      </c>
      <c r="I24" s="234">
        <f t="shared" si="11"/>
        <v>11</v>
      </c>
      <c r="J24" s="63">
        <f t="shared" si="11"/>
        <v>62</v>
      </c>
      <c r="K24" s="63">
        <f t="shared" si="11"/>
        <v>18</v>
      </c>
      <c r="L24" s="63">
        <f t="shared" si="11"/>
        <v>11</v>
      </c>
      <c r="M24" s="64">
        <f t="shared" si="11"/>
        <v>67</v>
      </c>
      <c r="N24" s="64">
        <f t="shared" si="11"/>
        <v>16</v>
      </c>
      <c r="O24" s="64">
        <f t="shared" si="11"/>
        <v>10</v>
      </c>
      <c r="P24" s="63">
        <f t="shared" si="11"/>
        <v>62</v>
      </c>
      <c r="Q24" s="63">
        <f t="shared" si="11"/>
        <v>18</v>
      </c>
      <c r="R24" s="63">
        <f t="shared" si="11"/>
        <v>14</v>
      </c>
    </row>
    <row r="25" spans="1:19" ht="13.5" thickBot="1" x14ac:dyDescent="0.25">
      <c r="A25" s="70" t="s">
        <v>414</v>
      </c>
      <c r="B25" s="71"/>
      <c r="C25" s="71">
        <f t="shared" ref="C25:R25" si="12">C24+C14</f>
        <v>71</v>
      </c>
      <c r="D25" s="71">
        <f t="shared" si="12"/>
        <v>94</v>
      </c>
      <c r="E25" s="71">
        <f t="shared" si="12"/>
        <v>34</v>
      </c>
      <c r="F25" s="71">
        <f t="shared" si="12"/>
        <v>29</v>
      </c>
      <c r="G25" s="72">
        <f t="shared" si="12"/>
        <v>118</v>
      </c>
      <c r="H25" s="72">
        <f t="shared" si="12"/>
        <v>37</v>
      </c>
      <c r="I25" s="235">
        <f t="shared" si="12"/>
        <v>26</v>
      </c>
      <c r="J25" s="71">
        <f t="shared" si="12"/>
        <v>122</v>
      </c>
      <c r="K25" s="71">
        <f t="shared" si="12"/>
        <v>38</v>
      </c>
      <c r="L25" s="71">
        <f t="shared" si="12"/>
        <v>23</v>
      </c>
      <c r="M25" s="72">
        <f t="shared" si="12"/>
        <v>129</v>
      </c>
      <c r="N25" s="72">
        <f t="shared" si="12"/>
        <v>30</v>
      </c>
      <c r="O25" s="72">
        <f t="shared" si="12"/>
        <v>22</v>
      </c>
      <c r="P25" s="71">
        <f t="shared" si="12"/>
        <v>122</v>
      </c>
      <c r="Q25" s="71">
        <f t="shared" si="12"/>
        <v>33</v>
      </c>
      <c r="R25" s="71">
        <f t="shared" si="12"/>
        <v>30</v>
      </c>
    </row>
    <row r="26" spans="1:19" x14ac:dyDescent="0.2">
      <c r="A26" s="67" t="s">
        <v>350</v>
      </c>
      <c r="B26" s="39"/>
      <c r="C26" s="39"/>
      <c r="D26" s="486"/>
      <c r="E26" s="487"/>
      <c r="F26" s="488"/>
      <c r="G26" s="489"/>
      <c r="H26" s="490"/>
      <c r="I26" s="491"/>
      <c r="J26" s="486"/>
      <c r="K26" s="487"/>
      <c r="L26" s="488"/>
      <c r="M26" s="489"/>
      <c r="N26" s="490"/>
      <c r="O26" s="491"/>
      <c r="P26" s="486"/>
      <c r="Q26" s="487"/>
      <c r="R26" s="488"/>
    </row>
    <row r="27" spans="1:19" ht="13.5" thickBot="1" x14ac:dyDescent="0.25">
      <c r="A27" s="49" t="s">
        <v>415</v>
      </c>
      <c r="B27" s="46"/>
      <c r="C27" s="46"/>
      <c r="D27" s="492"/>
      <c r="E27" s="493"/>
      <c r="F27" s="494"/>
      <c r="G27" s="495"/>
      <c r="H27" s="496"/>
      <c r="I27" s="497"/>
      <c r="J27" s="492"/>
      <c r="K27" s="493"/>
      <c r="L27" s="494"/>
      <c r="M27" s="495"/>
      <c r="N27" s="496"/>
      <c r="O27" s="497"/>
      <c r="P27" s="492"/>
      <c r="Q27" s="493"/>
      <c r="R27" s="494"/>
    </row>
    <row r="29" spans="1:19" x14ac:dyDescent="0.2">
      <c r="A29" s="30"/>
      <c r="B29" s="30"/>
      <c r="C29" s="30"/>
      <c r="D29" s="30"/>
      <c r="E29" s="30"/>
      <c r="F29" s="30"/>
      <c r="G29" s="30"/>
      <c r="H29" s="30"/>
      <c r="I29" s="30"/>
      <c r="J29" s="30"/>
      <c r="K29" s="30"/>
      <c r="L29" s="30"/>
    </row>
    <row r="30" spans="1:19" x14ac:dyDescent="0.2">
      <c r="A30" s="92"/>
      <c r="B30" s="30" t="s">
        <v>450</v>
      </c>
      <c r="C30" s="30"/>
      <c r="D30" s="30"/>
      <c r="E30" s="30"/>
      <c r="F30" s="30"/>
      <c r="G30" s="30"/>
      <c r="H30" s="30"/>
      <c r="I30" s="30"/>
      <c r="J30" s="30"/>
      <c r="K30" s="30"/>
      <c r="L30" s="30"/>
    </row>
    <row r="31" spans="1:19" x14ac:dyDescent="0.2">
      <c r="A31" s="97"/>
      <c r="B31" s="30" t="s">
        <v>603</v>
      </c>
      <c r="C31" s="30"/>
      <c r="D31" s="30"/>
      <c r="E31" s="30"/>
      <c r="F31" s="30"/>
      <c r="G31" s="30"/>
      <c r="H31" s="30"/>
      <c r="I31" s="30"/>
      <c r="J31" s="30"/>
      <c r="K31" s="30"/>
      <c r="L31" s="30"/>
    </row>
  </sheetData>
  <mergeCells count="20">
    <mergeCell ref="D3:F3"/>
    <mergeCell ref="G3:I3"/>
    <mergeCell ref="J3:L3"/>
    <mergeCell ref="M3:O3"/>
    <mergeCell ref="P3:R3"/>
    <mergeCell ref="D2:F2"/>
    <mergeCell ref="G2:I2"/>
    <mergeCell ref="J2:L2"/>
    <mergeCell ref="M2:O2"/>
    <mergeCell ref="P2:R2"/>
    <mergeCell ref="D27:F27"/>
    <mergeCell ref="G27:I27"/>
    <mergeCell ref="J27:L27"/>
    <mergeCell ref="M27:O27"/>
    <mergeCell ref="P27:R27"/>
    <mergeCell ref="D26:F26"/>
    <mergeCell ref="G26:I26"/>
    <mergeCell ref="J26:L26"/>
    <mergeCell ref="M26:O26"/>
    <mergeCell ref="P26:R26"/>
  </mergeCells>
  <conditionalFormatting sqref="G5:G13 G15:G23 J5:J13 J15:J23 M5:M13 M15:M23">
    <cfRule type="cellIs" dxfId="475" priority="9" stopIfTrue="1" operator="equal">
      <formula>$C5</formula>
    </cfRule>
    <cfRule type="cellIs" dxfId="474" priority="10" stopIfTrue="1" operator="equal">
      <formula>$C5-1</formula>
    </cfRule>
  </conditionalFormatting>
  <conditionalFormatting sqref="P5:P13 P15:P23">
    <cfRule type="cellIs" dxfId="473" priority="7" stopIfTrue="1" operator="equal">
      <formula>$C5</formula>
    </cfRule>
    <cfRule type="cellIs" dxfId="472" priority="8" stopIfTrue="1" operator="equal">
      <formula>$C5-1</formula>
    </cfRule>
  </conditionalFormatting>
  <conditionalFormatting sqref="D5:D13">
    <cfRule type="cellIs" dxfId="471" priority="5" stopIfTrue="1" operator="equal">
      <formula>$C5</formula>
    </cfRule>
    <cfRule type="cellIs" dxfId="470" priority="6" stopIfTrue="1" operator="equal">
      <formula>$C5-1</formula>
    </cfRule>
  </conditionalFormatting>
  <conditionalFormatting sqref="D15:D23">
    <cfRule type="cellIs" dxfId="469" priority="3" stopIfTrue="1" operator="equal">
      <formula>$C15</formula>
    </cfRule>
    <cfRule type="cellIs" dxfId="468" priority="4" stopIfTrue="1" operator="equal">
      <formula>$C15-1</formula>
    </cfRule>
  </conditionalFormatting>
  <conditionalFormatting sqref="G14">
    <cfRule type="cellIs" dxfId="467" priority="1" stopIfTrue="1" operator="equal">
      <formula>$C14</formula>
    </cfRule>
    <cfRule type="cellIs" dxfId="466" priority="2" stopIfTrue="1" operator="equal">
      <formula>$C14-1</formula>
    </cfRule>
  </conditionalFormatting>
  <pageMargins left="0.7" right="0.7" top="0.75" bottom="0.75" header="0.3" footer="0.3"/>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U72"/>
  <sheetViews>
    <sheetView topLeftCell="A48" zoomScale="75" workbookViewId="0">
      <selection activeCell="T17" sqref="T17"/>
    </sheetView>
  </sheetViews>
  <sheetFormatPr defaultColWidth="8.85546875" defaultRowHeight="12.75" x14ac:dyDescent="0.2"/>
  <cols>
    <col min="1" max="1" width="14.85546875" style="30" customWidth="1"/>
    <col min="2" max="3" width="6" style="30" customWidth="1"/>
    <col min="4" max="4" width="7.5703125" style="30" customWidth="1"/>
    <col min="5" max="5" width="4.85546875" style="30" customWidth="1"/>
    <col min="6" max="6" width="5.42578125" style="30" customWidth="1"/>
    <col min="7" max="7" width="7.5703125" style="30" customWidth="1"/>
    <col min="8" max="8" width="4.85546875" style="30" customWidth="1"/>
    <col min="9" max="9" width="5.42578125" style="30" customWidth="1"/>
    <col min="10" max="10" width="7.5703125" style="30" customWidth="1"/>
    <col min="11" max="11" width="5" style="30" customWidth="1"/>
    <col min="12" max="12" width="5.42578125" style="30" customWidth="1"/>
    <col min="13" max="13" width="7.5703125" style="30" customWidth="1"/>
    <col min="14" max="14" width="5.140625" style="30" customWidth="1"/>
    <col min="15" max="15" width="5.42578125" style="30" customWidth="1"/>
    <col min="16" max="16" width="7.42578125" customWidth="1"/>
    <col min="17" max="17" width="5.140625" customWidth="1"/>
    <col min="18" max="18" width="5.42578125" customWidth="1"/>
    <col min="20" max="20" width="20.5703125" customWidth="1"/>
    <col min="21" max="21" width="25.5703125" customWidth="1"/>
  </cols>
  <sheetData>
    <row r="1" spans="1:18" ht="13.5" thickBot="1" x14ac:dyDescent="0.25"/>
    <row r="2" spans="1:18" ht="13.5" thickBot="1" x14ac:dyDescent="0.25">
      <c r="A2" s="31"/>
      <c r="B2" s="32"/>
      <c r="C2" s="32"/>
      <c r="D2" s="32" t="s">
        <v>654</v>
      </c>
      <c r="E2" s="32"/>
      <c r="F2" s="32"/>
      <c r="G2" s="32"/>
      <c r="H2" s="32"/>
      <c r="I2" s="32"/>
      <c r="J2" s="32"/>
      <c r="K2" s="32"/>
      <c r="L2" s="32"/>
      <c r="M2" s="32"/>
      <c r="N2" s="32"/>
      <c r="O2" s="32"/>
      <c r="P2" s="32"/>
      <c r="Q2" s="32"/>
      <c r="R2" s="32"/>
    </row>
    <row r="3" spans="1:18" x14ac:dyDescent="0.2">
      <c r="A3" s="40"/>
      <c r="B3" s="41"/>
      <c r="C3" s="41"/>
      <c r="D3" s="474" t="s">
        <v>475</v>
      </c>
      <c r="E3" s="475"/>
      <c r="F3" s="476"/>
      <c r="G3" s="477" t="s">
        <v>352</v>
      </c>
      <c r="H3" s="478"/>
      <c r="I3" s="479"/>
      <c r="J3" s="474" t="s">
        <v>340</v>
      </c>
      <c r="K3" s="475"/>
      <c r="L3" s="476"/>
      <c r="M3" s="477" t="s">
        <v>472</v>
      </c>
      <c r="N3" s="478"/>
      <c r="O3" s="479"/>
      <c r="P3" s="474" t="s">
        <v>469</v>
      </c>
      <c r="Q3" s="475"/>
      <c r="R3" s="475"/>
    </row>
    <row r="4" spans="1:18" x14ac:dyDescent="0.2">
      <c r="A4" s="57"/>
      <c r="B4" s="69"/>
      <c r="C4" s="69" t="s">
        <v>538</v>
      </c>
      <c r="D4" s="480">
        <v>19</v>
      </c>
      <c r="E4" s="481"/>
      <c r="F4" s="482"/>
      <c r="G4" s="483">
        <v>26</v>
      </c>
      <c r="H4" s="484"/>
      <c r="I4" s="485"/>
      <c r="J4" s="480">
        <v>24</v>
      </c>
      <c r="K4" s="481"/>
      <c r="L4" s="482"/>
      <c r="M4" s="483">
        <v>29</v>
      </c>
      <c r="N4" s="484"/>
      <c r="O4" s="485"/>
      <c r="P4" s="480">
        <v>7</v>
      </c>
      <c r="Q4" s="481"/>
      <c r="R4" s="481"/>
    </row>
    <row r="5" spans="1:18" x14ac:dyDescent="0.2">
      <c r="A5" s="42"/>
      <c r="B5" s="34" t="s">
        <v>355</v>
      </c>
      <c r="C5" s="34" t="s">
        <v>408</v>
      </c>
      <c r="D5" s="35" t="s">
        <v>409</v>
      </c>
      <c r="E5" s="35" t="s">
        <v>410</v>
      </c>
      <c r="F5" s="35" t="s">
        <v>363</v>
      </c>
      <c r="G5" s="36" t="s">
        <v>409</v>
      </c>
      <c r="H5" s="36" t="s">
        <v>410</v>
      </c>
      <c r="I5" s="36" t="s">
        <v>363</v>
      </c>
      <c r="J5" s="35" t="s">
        <v>409</v>
      </c>
      <c r="K5" s="35" t="s">
        <v>410</v>
      </c>
      <c r="L5" s="35" t="s">
        <v>363</v>
      </c>
      <c r="M5" s="36" t="s">
        <v>409</v>
      </c>
      <c r="N5" s="36" t="s">
        <v>410</v>
      </c>
      <c r="O5" s="36" t="s">
        <v>363</v>
      </c>
      <c r="P5" s="35" t="s">
        <v>409</v>
      </c>
      <c r="Q5" s="35" t="s">
        <v>410</v>
      </c>
      <c r="R5" s="174" t="s">
        <v>363</v>
      </c>
    </row>
    <row r="6" spans="1:18" x14ac:dyDescent="0.2">
      <c r="A6" s="42" t="s">
        <v>390</v>
      </c>
      <c r="B6" s="50">
        <v>8</v>
      </c>
      <c r="C6" s="50">
        <v>4</v>
      </c>
      <c r="D6" s="37">
        <v>5</v>
      </c>
      <c r="E6" s="37">
        <v>2</v>
      </c>
      <c r="F6" s="37">
        <v>2</v>
      </c>
      <c r="G6" s="38">
        <v>6</v>
      </c>
      <c r="H6" s="38">
        <v>2</v>
      </c>
      <c r="I6" s="38">
        <v>2</v>
      </c>
      <c r="J6" s="37">
        <v>4</v>
      </c>
      <c r="K6" s="37">
        <v>2</v>
      </c>
      <c r="L6" s="79">
        <v>3</v>
      </c>
      <c r="M6" s="38">
        <v>6</v>
      </c>
      <c r="N6" s="38">
        <v>1</v>
      </c>
      <c r="O6" s="38">
        <v>2</v>
      </c>
      <c r="P6" s="37">
        <v>4</v>
      </c>
      <c r="Q6" s="37">
        <v>2</v>
      </c>
      <c r="R6" s="175">
        <v>2</v>
      </c>
    </row>
    <row r="7" spans="1:18" x14ac:dyDescent="0.2">
      <c r="A7" s="42" t="s">
        <v>391</v>
      </c>
      <c r="B7" s="50">
        <v>18</v>
      </c>
      <c r="C7" s="50">
        <v>3</v>
      </c>
      <c r="D7" s="37">
        <v>6</v>
      </c>
      <c r="E7" s="37">
        <v>3</v>
      </c>
      <c r="F7" s="37">
        <v>0</v>
      </c>
      <c r="G7" s="38">
        <v>3</v>
      </c>
      <c r="H7" s="38">
        <v>1</v>
      </c>
      <c r="I7" s="38">
        <v>3</v>
      </c>
      <c r="J7" s="37">
        <v>4</v>
      </c>
      <c r="K7" s="37">
        <v>1</v>
      </c>
      <c r="L7" s="79">
        <v>2</v>
      </c>
      <c r="M7" s="38">
        <v>4</v>
      </c>
      <c r="N7" s="38">
        <v>3</v>
      </c>
      <c r="O7" s="38">
        <v>2</v>
      </c>
      <c r="P7" s="37">
        <v>4</v>
      </c>
      <c r="Q7" s="37">
        <v>2</v>
      </c>
      <c r="R7" s="175">
        <v>1</v>
      </c>
    </row>
    <row r="8" spans="1:18" x14ac:dyDescent="0.2">
      <c r="A8" s="42" t="s">
        <v>392</v>
      </c>
      <c r="B8" s="50">
        <v>4</v>
      </c>
      <c r="C8" s="50">
        <v>5</v>
      </c>
      <c r="D8" s="37">
        <v>7</v>
      </c>
      <c r="E8" s="37">
        <v>2</v>
      </c>
      <c r="F8" s="37">
        <v>1</v>
      </c>
      <c r="G8" s="38">
        <v>7</v>
      </c>
      <c r="H8" s="38">
        <v>2</v>
      </c>
      <c r="I8" s="38">
        <v>2</v>
      </c>
      <c r="J8" s="37">
        <v>8</v>
      </c>
      <c r="K8" s="37">
        <v>2</v>
      </c>
      <c r="L8" s="79">
        <v>1</v>
      </c>
      <c r="M8" s="38">
        <v>7</v>
      </c>
      <c r="N8" s="38">
        <v>2</v>
      </c>
      <c r="O8" s="38">
        <v>2</v>
      </c>
      <c r="P8" s="37">
        <v>6</v>
      </c>
      <c r="Q8" s="37">
        <v>1</v>
      </c>
      <c r="R8" s="175">
        <v>2</v>
      </c>
    </row>
    <row r="9" spans="1:18" x14ac:dyDescent="0.2">
      <c r="A9" s="42" t="s">
        <v>393</v>
      </c>
      <c r="B9" s="50">
        <v>10</v>
      </c>
      <c r="C9" s="50">
        <v>4</v>
      </c>
      <c r="D9" s="37">
        <v>3</v>
      </c>
      <c r="E9" s="37">
        <v>1</v>
      </c>
      <c r="F9" s="37">
        <v>4</v>
      </c>
      <c r="G9" s="38">
        <v>7</v>
      </c>
      <c r="H9" s="38">
        <v>2</v>
      </c>
      <c r="I9" s="38">
        <v>0</v>
      </c>
      <c r="J9" s="37">
        <v>6</v>
      </c>
      <c r="K9" s="37">
        <v>2</v>
      </c>
      <c r="L9" s="79">
        <v>1</v>
      </c>
      <c r="M9" s="38">
        <v>7</v>
      </c>
      <c r="N9" s="38">
        <v>2</v>
      </c>
      <c r="O9" s="38">
        <v>1</v>
      </c>
      <c r="P9" s="37">
        <v>5</v>
      </c>
      <c r="Q9" s="37">
        <v>2</v>
      </c>
      <c r="R9" s="175">
        <v>1</v>
      </c>
    </row>
    <row r="10" spans="1:18" x14ac:dyDescent="0.2">
      <c r="A10" s="42" t="s">
        <v>394</v>
      </c>
      <c r="B10" s="50">
        <v>6</v>
      </c>
      <c r="C10" s="50">
        <v>3</v>
      </c>
      <c r="D10" s="37">
        <v>5</v>
      </c>
      <c r="E10" s="37">
        <v>2</v>
      </c>
      <c r="F10" s="37">
        <v>1</v>
      </c>
      <c r="G10" s="38">
        <v>4</v>
      </c>
      <c r="H10" s="38">
        <v>2</v>
      </c>
      <c r="I10" s="38">
        <v>3</v>
      </c>
      <c r="J10" s="37">
        <v>5</v>
      </c>
      <c r="K10" s="37">
        <v>3</v>
      </c>
      <c r="L10" s="79">
        <v>2</v>
      </c>
      <c r="M10" s="38">
        <v>4</v>
      </c>
      <c r="N10" s="38">
        <v>2</v>
      </c>
      <c r="O10" s="38">
        <v>3</v>
      </c>
      <c r="P10" s="37">
        <v>5</v>
      </c>
      <c r="Q10" s="37">
        <v>2</v>
      </c>
      <c r="R10" s="175">
        <v>1</v>
      </c>
    </row>
    <row r="11" spans="1:18" x14ac:dyDescent="0.2">
      <c r="A11" s="42" t="s">
        <v>395</v>
      </c>
      <c r="B11" s="50">
        <v>14</v>
      </c>
      <c r="C11" s="50">
        <v>4</v>
      </c>
      <c r="D11" s="37">
        <v>5</v>
      </c>
      <c r="E11" s="37">
        <v>2</v>
      </c>
      <c r="F11" s="37">
        <v>2</v>
      </c>
      <c r="G11" s="38">
        <v>6</v>
      </c>
      <c r="H11" s="38">
        <v>3</v>
      </c>
      <c r="I11" s="38">
        <v>1</v>
      </c>
      <c r="J11" s="37">
        <v>6</v>
      </c>
      <c r="K11" s="37">
        <v>2</v>
      </c>
      <c r="L11" s="79">
        <v>1</v>
      </c>
      <c r="M11" s="38">
        <v>6</v>
      </c>
      <c r="N11" s="38">
        <v>2</v>
      </c>
      <c r="O11" s="38">
        <v>1</v>
      </c>
      <c r="P11" s="37">
        <v>6</v>
      </c>
      <c r="Q11" s="37">
        <v>2</v>
      </c>
      <c r="R11" s="175">
        <v>0</v>
      </c>
    </row>
    <row r="12" spans="1:18" x14ac:dyDescent="0.2">
      <c r="A12" s="42" t="s">
        <v>396</v>
      </c>
      <c r="B12" s="50">
        <v>12</v>
      </c>
      <c r="C12" s="50">
        <v>4</v>
      </c>
      <c r="D12" s="37">
        <v>4</v>
      </c>
      <c r="E12" s="37">
        <v>2</v>
      </c>
      <c r="F12" s="37">
        <v>3</v>
      </c>
      <c r="G12" s="38">
        <v>5</v>
      </c>
      <c r="H12" s="38">
        <v>2</v>
      </c>
      <c r="I12" s="38">
        <v>2</v>
      </c>
      <c r="J12" s="37">
        <v>5</v>
      </c>
      <c r="K12" s="37">
        <v>0</v>
      </c>
      <c r="L12" s="79">
        <v>2</v>
      </c>
      <c r="M12" s="38">
        <v>8</v>
      </c>
      <c r="N12" s="38">
        <v>3</v>
      </c>
      <c r="O12" s="38">
        <v>0</v>
      </c>
      <c r="P12" s="37">
        <v>4</v>
      </c>
      <c r="Q12" s="37">
        <v>2</v>
      </c>
      <c r="R12" s="175">
        <v>2</v>
      </c>
    </row>
    <row r="13" spans="1:18" x14ac:dyDescent="0.2">
      <c r="A13" s="42" t="s">
        <v>397</v>
      </c>
      <c r="B13" s="50">
        <v>2</v>
      </c>
      <c r="C13" s="50">
        <v>5</v>
      </c>
      <c r="D13" s="37">
        <v>9</v>
      </c>
      <c r="E13" s="37">
        <v>2</v>
      </c>
      <c r="F13" s="37">
        <v>0</v>
      </c>
      <c r="G13" s="38">
        <v>10</v>
      </c>
      <c r="H13" s="38">
        <v>2</v>
      </c>
      <c r="I13" s="38">
        <v>0</v>
      </c>
      <c r="J13" s="37">
        <v>7</v>
      </c>
      <c r="K13" s="37">
        <v>1</v>
      </c>
      <c r="L13" s="79">
        <v>2</v>
      </c>
      <c r="M13" s="38">
        <v>7</v>
      </c>
      <c r="N13" s="38">
        <v>1</v>
      </c>
      <c r="O13" s="38">
        <v>2</v>
      </c>
      <c r="P13" s="37">
        <v>5</v>
      </c>
      <c r="Q13" s="37">
        <v>1</v>
      </c>
      <c r="R13" s="175">
        <v>3</v>
      </c>
    </row>
    <row r="14" spans="1:18" ht="13.5" thickBot="1" x14ac:dyDescent="0.25">
      <c r="A14" s="52" t="s">
        <v>398</v>
      </c>
      <c r="B14" s="53">
        <v>16</v>
      </c>
      <c r="C14" s="53">
        <v>3</v>
      </c>
      <c r="D14" s="37">
        <v>5</v>
      </c>
      <c r="E14" s="54">
        <v>2</v>
      </c>
      <c r="F14" s="37">
        <v>1</v>
      </c>
      <c r="G14" s="38">
        <v>6</v>
      </c>
      <c r="H14" s="55">
        <v>2</v>
      </c>
      <c r="I14" s="38">
        <v>0</v>
      </c>
      <c r="J14" s="37">
        <v>3</v>
      </c>
      <c r="K14" s="54">
        <v>1</v>
      </c>
      <c r="L14" s="80">
        <v>3</v>
      </c>
      <c r="M14" s="38">
        <v>4</v>
      </c>
      <c r="N14" s="55">
        <v>2</v>
      </c>
      <c r="O14" s="38">
        <v>2</v>
      </c>
      <c r="P14" s="37">
        <v>3</v>
      </c>
      <c r="Q14" s="54">
        <v>2</v>
      </c>
      <c r="R14" s="176">
        <v>2</v>
      </c>
    </row>
    <row r="15" spans="1:18" ht="13.5" thickBot="1" x14ac:dyDescent="0.25">
      <c r="A15" s="61" t="s">
        <v>412</v>
      </c>
      <c r="B15" s="62"/>
      <c r="C15" s="74">
        <f t="shared" ref="C15:R15" si="0">SUM(C6:C14)</f>
        <v>35</v>
      </c>
      <c r="D15" s="63">
        <f t="shared" si="0"/>
        <v>49</v>
      </c>
      <c r="E15" s="63">
        <f t="shared" si="0"/>
        <v>18</v>
      </c>
      <c r="F15" s="63">
        <f t="shared" si="0"/>
        <v>14</v>
      </c>
      <c r="G15" s="64">
        <f t="shared" si="0"/>
        <v>54</v>
      </c>
      <c r="H15" s="64">
        <f t="shared" si="0"/>
        <v>18</v>
      </c>
      <c r="I15" s="89">
        <f t="shared" si="0"/>
        <v>13</v>
      </c>
      <c r="J15" s="63">
        <f t="shared" si="0"/>
        <v>48</v>
      </c>
      <c r="K15" s="63">
        <f t="shared" si="0"/>
        <v>14</v>
      </c>
      <c r="L15" s="88">
        <f t="shared" si="0"/>
        <v>17</v>
      </c>
      <c r="M15" s="64">
        <f t="shared" si="0"/>
        <v>53</v>
      </c>
      <c r="N15" s="64">
        <f t="shared" si="0"/>
        <v>18</v>
      </c>
      <c r="O15" s="89">
        <f t="shared" si="0"/>
        <v>15</v>
      </c>
      <c r="P15" s="63">
        <f t="shared" si="0"/>
        <v>42</v>
      </c>
      <c r="Q15" s="63">
        <f t="shared" si="0"/>
        <v>16</v>
      </c>
      <c r="R15" s="177">
        <f t="shared" si="0"/>
        <v>14</v>
      </c>
    </row>
    <row r="16" spans="1:18" x14ac:dyDescent="0.2">
      <c r="A16" s="57" t="s">
        <v>399</v>
      </c>
      <c r="B16" s="58">
        <v>13</v>
      </c>
      <c r="C16" s="58">
        <v>5</v>
      </c>
      <c r="D16" s="37">
        <v>10</v>
      </c>
      <c r="E16" s="39">
        <v>2</v>
      </c>
      <c r="F16" s="37">
        <v>0</v>
      </c>
      <c r="G16" s="38">
        <v>7</v>
      </c>
      <c r="H16" s="59">
        <v>2</v>
      </c>
      <c r="I16" s="38">
        <v>1</v>
      </c>
      <c r="J16" s="37">
        <v>7</v>
      </c>
      <c r="K16" s="39">
        <v>2</v>
      </c>
      <c r="L16" s="81">
        <v>1</v>
      </c>
      <c r="M16" s="38">
        <v>7</v>
      </c>
      <c r="N16" s="59">
        <v>2</v>
      </c>
      <c r="O16" s="38">
        <v>1</v>
      </c>
      <c r="P16" s="37">
        <v>6</v>
      </c>
      <c r="Q16" s="39">
        <v>2</v>
      </c>
      <c r="R16" s="178">
        <v>1</v>
      </c>
    </row>
    <row r="17" spans="1:18" x14ac:dyDescent="0.2">
      <c r="A17" s="42" t="s">
        <v>400</v>
      </c>
      <c r="B17" s="50">
        <v>1</v>
      </c>
      <c r="C17" s="50">
        <v>4</v>
      </c>
      <c r="D17" s="37">
        <v>5</v>
      </c>
      <c r="E17" s="37">
        <v>2</v>
      </c>
      <c r="F17" s="37">
        <v>3</v>
      </c>
      <c r="G17" s="38">
        <v>7</v>
      </c>
      <c r="H17" s="38">
        <v>1</v>
      </c>
      <c r="I17" s="38">
        <v>1</v>
      </c>
      <c r="J17" s="37">
        <v>7</v>
      </c>
      <c r="K17" s="37">
        <v>1</v>
      </c>
      <c r="L17" s="79">
        <v>1</v>
      </c>
      <c r="M17" s="38">
        <v>6</v>
      </c>
      <c r="N17" s="38">
        <v>3</v>
      </c>
      <c r="O17" s="38">
        <v>2</v>
      </c>
      <c r="P17" s="37">
        <v>5</v>
      </c>
      <c r="Q17" s="37">
        <v>2</v>
      </c>
      <c r="R17" s="175">
        <v>2</v>
      </c>
    </row>
    <row r="18" spans="1:18" x14ac:dyDescent="0.2">
      <c r="A18" s="42" t="s">
        <v>401</v>
      </c>
      <c r="B18" s="50">
        <v>17</v>
      </c>
      <c r="C18" s="50">
        <v>3</v>
      </c>
      <c r="D18" s="37">
        <v>6</v>
      </c>
      <c r="E18" s="37">
        <v>3</v>
      </c>
      <c r="F18" s="37">
        <v>0</v>
      </c>
      <c r="G18" s="38">
        <v>4</v>
      </c>
      <c r="H18" s="38">
        <v>2</v>
      </c>
      <c r="I18" s="38">
        <v>2</v>
      </c>
      <c r="J18" s="37">
        <v>3</v>
      </c>
      <c r="K18" s="37">
        <v>2</v>
      </c>
      <c r="L18" s="79">
        <v>3</v>
      </c>
      <c r="M18" s="38">
        <v>5</v>
      </c>
      <c r="N18" s="38">
        <v>3</v>
      </c>
      <c r="O18" s="38">
        <v>1</v>
      </c>
      <c r="P18" s="37">
        <v>3</v>
      </c>
      <c r="Q18" s="37">
        <v>1</v>
      </c>
      <c r="R18" s="175">
        <v>2</v>
      </c>
    </row>
    <row r="19" spans="1:18" x14ac:dyDescent="0.2">
      <c r="A19" s="42" t="s">
        <v>402</v>
      </c>
      <c r="B19" s="50">
        <v>5</v>
      </c>
      <c r="C19" s="50">
        <v>4</v>
      </c>
      <c r="D19" s="37">
        <v>6</v>
      </c>
      <c r="E19" s="37">
        <v>2</v>
      </c>
      <c r="F19" s="37">
        <v>1</v>
      </c>
      <c r="G19" s="38">
        <v>10</v>
      </c>
      <c r="H19" s="38">
        <v>2</v>
      </c>
      <c r="I19" s="38">
        <v>0</v>
      </c>
      <c r="J19" s="37">
        <v>7</v>
      </c>
      <c r="K19" s="37">
        <v>2</v>
      </c>
      <c r="L19" s="79">
        <v>1</v>
      </c>
      <c r="M19" s="38">
        <v>5</v>
      </c>
      <c r="N19" s="38">
        <v>1</v>
      </c>
      <c r="O19" s="38">
        <v>3</v>
      </c>
      <c r="P19" s="37">
        <v>4</v>
      </c>
      <c r="Q19" s="37">
        <v>2</v>
      </c>
      <c r="R19" s="175">
        <v>3</v>
      </c>
    </row>
    <row r="20" spans="1:18" x14ac:dyDescent="0.2">
      <c r="A20" s="42" t="s">
        <v>403</v>
      </c>
      <c r="B20" s="50">
        <v>15</v>
      </c>
      <c r="C20" s="50">
        <v>4</v>
      </c>
      <c r="D20" s="37">
        <v>4</v>
      </c>
      <c r="E20" s="37">
        <v>1</v>
      </c>
      <c r="F20" s="37">
        <v>3</v>
      </c>
      <c r="G20" s="38">
        <v>6</v>
      </c>
      <c r="H20" s="38">
        <v>2</v>
      </c>
      <c r="I20" s="38">
        <v>1</v>
      </c>
      <c r="J20" s="37">
        <v>5</v>
      </c>
      <c r="K20" s="37">
        <v>2</v>
      </c>
      <c r="L20" s="79">
        <v>2</v>
      </c>
      <c r="M20" s="38">
        <v>5</v>
      </c>
      <c r="N20" s="38">
        <v>2</v>
      </c>
      <c r="O20" s="38">
        <v>2</v>
      </c>
      <c r="P20" s="37">
        <v>5</v>
      </c>
      <c r="Q20" s="37">
        <v>2</v>
      </c>
      <c r="R20" s="175">
        <v>1</v>
      </c>
    </row>
    <row r="21" spans="1:18" x14ac:dyDescent="0.2">
      <c r="A21" s="42" t="s">
        <v>404</v>
      </c>
      <c r="B21" s="50">
        <v>11</v>
      </c>
      <c r="C21" s="50">
        <v>4</v>
      </c>
      <c r="D21" s="37">
        <v>6</v>
      </c>
      <c r="E21" s="37">
        <v>2</v>
      </c>
      <c r="F21" s="37">
        <v>1</v>
      </c>
      <c r="G21" s="38">
        <v>10</v>
      </c>
      <c r="H21" s="38">
        <v>2</v>
      </c>
      <c r="I21" s="38">
        <v>0</v>
      </c>
      <c r="J21" s="37">
        <v>5</v>
      </c>
      <c r="K21" s="37">
        <v>2</v>
      </c>
      <c r="L21" s="79">
        <v>2</v>
      </c>
      <c r="M21" s="38">
        <v>8</v>
      </c>
      <c r="N21" s="38">
        <v>2</v>
      </c>
      <c r="O21" s="38">
        <v>0</v>
      </c>
      <c r="P21" s="37">
        <v>5</v>
      </c>
      <c r="Q21" s="37">
        <v>1</v>
      </c>
      <c r="R21" s="175">
        <v>1</v>
      </c>
    </row>
    <row r="22" spans="1:18" x14ac:dyDescent="0.2">
      <c r="A22" s="42" t="s">
        <v>405</v>
      </c>
      <c r="B22" s="50">
        <v>3</v>
      </c>
      <c r="C22" s="50">
        <v>5</v>
      </c>
      <c r="D22" s="37">
        <v>5</v>
      </c>
      <c r="E22" s="37">
        <v>2</v>
      </c>
      <c r="F22" s="37">
        <v>3</v>
      </c>
      <c r="G22" s="38">
        <v>6</v>
      </c>
      <c r="H22" s="38">
        <v>1</v>
      </c>
      <c r="I22" s="38">
        <v>3</v>
      </c>
      <c r="J22" s="37">
        <v>7</v>
      </c>
      <c r="K22" s="37">
        <v>2</v>
      </c>
      <c r="L22" s="79">
        <v>2</v>
      </c>
      <c r="M22" s="38">
        <v>10</v>
      </c>
      <c r="N22" s="38">
        <v>2</v>
      </c>
      <c r="O22" s="38">
        <v>0</v>
      </c>
      <c r="P22" s="37">
        <v>5</v>
      </c>
      <c r="Q22" s="37">
        <v>2</v>
      </c>
      <c r="R22" s="175">
        <v>3</v>
      </c>
    </row>
    <row r="23" spans="1:18" x14ac:dyDescent="0.2">
      <c r="A23" s="42" t="s">
        <v>406</v>
      </c>
      <c r="B23" s="50">
        <v>9</v>
      </c>
      <c r="C23" s="50">
        <v>4</v>
      </c>
      <c r="D23" s="37">
        <v>5</v>
      </c>
      <c r="E23" s="37">
        <v>1</v>
      </c>
      <c r="F23" s="37">
        <v>2</v>
      </c>
      <c r="G23" s="38">
        <v>5</v>
      </c>
      <c r="H23" s="38">
        <v>1</v>
      </c>
      <c r="I23" s="38">
        <v>2</v>
      </c>
      <c r="J23" s="37">
        <v>6</v>
      </c>
      <c r="K23" s="37">
        <v>2</v>
      </c>
      <c r="L23" s="79">
        <v>1</v>
      </c>
      <c r="M23" s="38">
        <v>6</v>
      </c>
      <c r="N23" s="38">
        <v>2</v>
      </c>
      <c r="O23" s="38">
        <v>2</v>
      </c>
      <c r="P23" s="37">
        <v>7</v>
      </c>
      <c r="Q23" s="37">
        <v>2</v>
      </c>
      <c r="R23" s="175">
        <v>0</v>
      </c>
    </row>
    <row r="24" spans="1:18" ht="13.5" thickBot="1" x14ac:dyDescent="0.25">
      <c r="A24" s="45" t="s">
        <v>407</v>
      </c>
      <c r="B24" s="51">
        <v>7</v>
      </c>
      <c r="C24" s="51">
        <v>4</v>
      </c>
      <c r="D24" s="37">
        <v>6</v>
      </c>
      <c r="E24" s="46">
        <v>3</v>
      </c>
      <c r="F24" s="37">
        <v>1</v>
      </c>
      <c r="G24" s="38">
        <v>5</v>
      </c>
      <c r="H24" s="47">
        <v>1</v>
      </c>
      <c r="I24" s="38">
        <v>3</v>
      </c>
      <c r="J24" s="37">
        <v>7</v>
      </c>
      <c r="K24" s="46">
        <v>2</v>
      </c>
      <c r="L24" s="83">
        <v>0</v>
      </c>
      <c r="M24" s="38">
        <v>7</v>
      </c>
      <c r="N24" s="47">
        <v>3</v>
      </c>
      <c r="O24" s="38">
        <v>1</v>
      </c>
      <c r="P24" s="37">
        <v>6</v>
      </c>
      <c r="Q24" s="46">
        <v>3</v>
      </c>
      <c r="R24" s="179">
        <v>1</v>
      </c>
    </row>
    <row r="25" spans="1:18" ht="13.5" thickBot="1" x14ac:dyDescent="0.25">
      <c r="A25" s="66" t="s">
        <v>413</v>
      </c>
      <c r="B25" s="63"/>
      <c r="C25" s="63">
        <f t="shared" ref="C25:R25" si="1">SUM(C16:C24)</f>
        <v>37</v>
      </c>
      <c r="D25" s="63">
        <f t="shared" si="1"/>
        <v>53</v>
      </c>
      <c r="E25" s="63">
        <f t="shared" si="1"/>
        <v>18</v>
      </c>
      <c r="F25" s="63">
        <f t="shared" si="1"/>
        <v>14</v>
      </c>
      <c r="G25" s="64">
        <f t="shared" si="1"/>
        <v>60</v>
      </c>
      <c r="H25" s="64">
        <f t="shared" si="1"/>
        <v>14</v>
      </c>
      <c r="I25" s="64">
        <f t="shared" si="1"/>
        <v>13</v>
      </c>
      <c r="J25" s="63">
        <f t="shared" si="1"/>
        <v>54</v>
      </c>
      <c r="K25" s="63">
        <f t="shared" si="1"/>
        <v>17</v>
      </c>
      <c r="L25" s="63">
        <f t="shared" si="1"/>
        <v>13</v>
      </c>
      <c r="M25" s="64">
        <f t="shared" si="1"/>
        <v>59</v>
      </c>
      <c r="N25" s="64">
        <f t="shared" si="1"/>
        <v>20</v>
      </c>
      <c r="O25" s="64">
        <f t="shared" si="1"/>
        <v>12</v>
      </c>
      <c r="P25" s="63">
        <f t="shared" si="1"/>
        <v>46</v>
      </c>
      <c r="Q25" s="63">
        <f t="shared" si="1"/>
        <v>17</v>
      </c>
      <c r="R25" s="180">
        <f t="shared" si="1"/>
        <v>14</v>
      </c>
    </row>
    <row r="26" spans="1:18" ht="13.5" thickBot="1" x14ac:dyDescent="0.25">
      <c r="A26" s="70" t="s">
        <v>414</v>
      </c>
      <c r="B26" s="71"/>
      <c r="C26" s="71">
        <f t="shared" ref="C26:R26" si="2">C25+C15</f>
        <v>72</v>
      </c>
      <c r="D26" s="71">
        <f t="shared" si="2"/>
        <v>102</v>
      </c>
      <c r="E26" s="71">
        <f t="shared" si="2"/>
        <v>36</v>
      </c>
      <c r="F26" s="71">
        <f t="shared" si="2"/>
        <v>28</v>
      </c>
      <c r="G26" s="72">
        <f t="shared" si="2"/>
        <v>114</v>
      </c>
      <c r="H26" s="72">
        <f t="shared" si="2"/>
        <v>32</v>
      </c>
      <c r="I26" s="72">
        <f t="shared" si="2"/>
        <v>26</v>
      </c>
      <c r="J26" s="71">
        <f t="shared" si="2"/>
        <v>102</v>
      </c>
      <c r="K26" s="71">
        <f t="shared" si="2"/>
        <v>31</v>
      </c>
      <c r="L26" s="71">
        <f t="shared" si="2"/>
        <v>30</v>
      </c>
      <c r="M26" s="72">
        <f t="shared" si="2"/>
        <v>112</v>
      </c>
      <c r="N26" s="72">
        <f t="shared" si="2"/>
        <v>38</v>
      </c>
      <c r="O26" s="72">
        <f t="shared" si="2"/>
        <v>27</v>
      </c>
      <c r="P26" s="71">
        <f t="shared" si="2"/>
        <v>88</v>
      </c>
      <c r="Q26" s="71">
        <f t="shared" si="2"/>
        <v>33</v>
      </c>
      <c r="R26" s="181">
        <f t="shared" si="2"/>
        <v>28</v>
      </c>
    </row>
    <row r="27" spans="1:18" x14ac:dyDescent="0.2">
      <c r="A27" s="67" t="s">
        <v>350</v>
      </c>
      <c r="B27" s="39"/>
      <c r="C27" s="39"/>
      <c r="D27" s="486"/>
      <c r="E27" s="487"/>
      <c r="F27" s="488"/>
      <c r="G27" s="489"/>
      <c r="H27" s="490"/>
      <c r="I27" s="491"/>
      <c r="J27" s="486">
        <v>1</v>
      </c>
      <c r="K27" s="487"/>
      <c r="L27" s="488"/>
      <c r="M27" s="489"/>
      <c r="N27" s="490"/>
      <c r="O27" s="491"/>
      <c r="P27" s="486"/>
      <c r="Q27" s="487"/>
      <c r="R27" s="487"/>
    </row>
    <row r="28" spans="1:18" ht="13.5" thickBot="1" x14ac:dyDescent="0.25">
      <c r="A28" s="49" t="s">
        <v>415</v>
      </c>
      <c r="B28" s="46"/>
      <c r="C28" s="46"/>
      <c r="D28" s="492"/>
      <c r="E28" s="493"/>
      <c r="F28" s="494"/>
      <c r="G28" s="495"/>
      <c r="H28" s="496"/>
      <c r="I28" s="497"/>
      <c r="J28" s="492"/>
      <c r="K28" s="493"/>
      <c r="L28" s="494"/>
      <c r="M28" s="495"/>
      <c r="N28" s="496"/>
      <c r="O28" s="497"/>
      <c r="P28" s="492"/>
      <c r="Q28" s="493"/>
      <c r="R28" s="493"/>
    </row>
    <row r="29" spans="1:18" ht="13.5" thickBot="1" x14ac:dyDescent="0.25"/>
    <row r="30" spans="1:18" ht="13.5" thickBot="1" x14ac:dyDescent="0.25">
      <c r="A30" s="31"/>
      <c r="B30" s="32"/>
      <c r="C30" s="32"/>
      <c r="D30" s="32" t="s">
        <v>655</v>
      </c>
      <c r="E30" s="32"/>
      <c r="F30" s="32"/>
      <c r="G30" s="32"/>
      <c r="H30" s="32"/>
      <c r="I30" s="32"/>
      <c r="J30" s="32"/>
      <c r="K30" s="32"/>
      <c r="L30" s="32"/>
      <c r="M30" s="32"/>
      <c r="N30" s="32"/>
      <c r="O30" s="32"/>
      <c r="P30" s="32"/>
      <c r="Q30" s="32"/>
      <c r="R30" s="32"/>
    </row>
    <row r="31" spans="1:18" x14ac:dyDescent="0.2">
      <c r="A31" s="40"/>
      <c r="B31" s="41"/>
      <c r="C31" s="41"/>
      <c r="D31" s="474" t="s">
        <v>475</v>
      </c>
      <c r="E31" s="475"/>
      <c r="F31" s="476"/>
      <c r="G31" s="477" t="s">
        <v>352</v>
      </c>
      <c r="H31" s="478"/>
      <c r="I31" s="479"/>
      <c r="J31" s="474" t="s">
        <v>340</v>
      </c>
      <c r="K31" s="475"/>
      <c r="L31" s="476"/>
      <c r="M31" s="477" t="s">
        <v>472</v>
      </c>
      <c r="N31" s="478"/>
      <c r="O31" s="479"/>
      <c r="P31" s="474" t="s">
        <v>469</v>
      </c>
      <c r="Q31" s="475"/>
      <c r="R31" s="475"/>
    </row>
    <row r="32" spans="1:18" x14ac:dyDescent="0.2">
      <c r="A32" s="57"/>
      <c r="B32" s="69"/>
      <c r="C32" s="69" t="s">
        <v>538</v>
      </c>
      <c r="D32" s="480">
        <v>19</v>
      </c>
      <c r="E32" s="481"/>
      <c r="F32" s="482"/>
      <c r="G32" s="483">
        <v>26</v>
      </c>
      <c r="H32" s="484"/>
      <c r="I32" s="485"/>
      <c r="J32" s="480">
        <v>24</v>
      </c>
      <c r="K32" s="481"/>
      <c r="L32" s="482"/>
      <c r="M32" s="483">
        <v>29</v>
      </c>
      <c r="N32" s="484"/>
      <c r="O32" s="485"/>
      <c r="P32" s="480">
        <v>7</v>
      </c>
      <c r="Q32" s="481"/>
      <c r="R32" s="481"/>
    </row>
    <row r="33" spans="1:18" x14ac:dyDescent="0.2">
      <c r="A33" s="42"/>
      <c r="B33" s="34" t="s">
        <v>355</v>
      </c>
      <c r="C33" s="34" t="s">
        <v>408</v>
      </c>
      <c r="D33" s="35" t="s">
        <v>409</v>
      </c>
      <c r="E33" s="35" t="s">
        <v>410</v>
      </c>
      <c r="F33" s="35" t="s">
        <v>363</v>
      </c>
      <c r="G33" s="36" t="s">
        <v>409</v>
      </c>
      <c r="H33" s="36" t="s">
        <v>410</v>
      </c>
      <c r="I33" s="36" t="s">
        <v>363</v>
      </c>
      <c r="J33" s="35" t="s">
        <v>409</v>
      </c>
      <c r="K33" s="35" t="s">
        <v>410</v>
      </c>
      <c r="L33" s="35" t="s">
        <v>363</v>
      </c>
      <c r="M33" s="36" t="s">
        <v>409</v>
      </c>
      <c r="N33" s="36" t="s">
        <v>410</v>
      </c>
      <c r="O33" s="36" t="s">
        <v>363</v>
      </c>
      <c r="P33" s="35" t="s">
        <v>409</v>
      </c>
      <c r="Q33" s="35" t="s">
        <v>410</v>
      </c>
      <c r="R33" s="174" t="s">
        <v>363</v>
      </c>
    </row>
    <row r="34" spans="1:18" x14ac:dyDescent="0.2">
      <c r="A34" s="42" t="s">
        <v>390</v>
      </c>
      <c r="B34" s="50">
        <v>8</v>
      </c>
      <c r="C34" s="50">
        <v>4</v>
      </c>
      <c r="D34" s="37">
        <v>4</v>
      </c>
      <c r="E34" s="37">
        <v>2</v>
      </c>
      <c r="F34" s="37">
        <v>3</v>
      </c>
      <c r="G34" s="38">
        <v>7</v>
      </c>
      <c r="H34" s="38">
        <v>2</v>
      </c>
      <c r="I34" s="38">
        <v>1</v>
      </c>
      <c r="J34" s="37">
        <v>5</v>
      </c>
      <c r="K34" s="37">
        <v>2</v>
      </c>
      <c r="L34" s="79">
        <v>2</v>
      </c>
      <c r="M34" s="38">
        <v>6</v>
      </c>
      <c r="N34" s="38">
        <v>3</v>
      </c>
      <c r="O34" s="38">
        <v>2</v>
      </c>
      <c r="P34" s="37">
        <v>5</v>
      </c>
      <c r="Q34" s="37">
        <v>2</v>
      </c>
      <c r="R34" s="175">
        <v>1</v>
      </c>
    </row>
    <row r="35" spans="1:18" x14ac:dyDescent="0.2">
      <c r="A35" s="42" t="s">
        <v>391</v>
      </c>
      <c r="B35" s="50">
        <v>18</v>
      </c>
      <c r="C35" s="50">
        <v>3</v>
      </c>
      <c r="D35" s="37">
        <v>3</v>
      </c>
      <c r="E35" s="37">
        <v>2</v>
      </c>
      <c r="F35" s="37">
        <v>3</v>
      </c>
      <c r="G35" s="38">
        <v>4</v>
      </c>
      <c r="H35" s="38">
        <v>1</v>
      </c>
      <c r="I35" s="38">
        <v>2</v>
      </c>
      <c r="J35" s="37">
        <v>4</v>
      </c>
      <c r="K35" s="37">
        <v>2</v>
      </c>
      <c r="L35" s="79">
        <v>2</v>
      </c>
      <c r="M35" s="38">
        <v>4</v>
      </c>
      <c r="N35" s="38">
        <v>2</v>
      </c>
      <c r="O35" s="38">
        <v>2</v>
      </c>
      <c r="P35" s="37">
        <v>6</v>
      </c>
      <c r="Q35" s="37">
        <v>4</v>
      </c>
      <c r="R35" s="175">
        <v>0</v>
      </c>
    </row>
    <row r="36" spans="1:18" x14ac:dyDescent="0.2">
      <c r="A36" s="42" t="s">
        <v>392</v>
      </c>
      <c r="B36" s="50">
        <v>4</v>
      </c>
      <c r="C36" s="50">
        <v>5</v>
      </c>
      <c r="D36" s="37">
        <v>7</v>
      </c>
      <c r="E36" s="37">
        <v>2</v>
      </c>
      <c r="F36" s="37">
        <v>1</v>
      </c>
      <c r="G36" s="38">
        <v>9</v>
      </c>
      <c r="H36" s="38">
        <v>3</v>
      </c>
      <c r="I36" s="38">
        <v>0</v>
      </c>
      <c r="J36" s="37">
        <v>8</v>
      </c>
      <c r="K36" s="37">
        <v>2</v>
      </c>
      <c r="L36" s="79">
        <v>1</v>
      </c>
      <c r="M36" s="38">
        <v>6</v>
      </c>
      <c r="N36" s="38">
        <v>2</v>
      </c>
      <c r="O36" s="38">
        <v>3</v>
      </c>
      <c r="P36" s="37">
        <v>4</v>
      </c>
      <c r="Q36" s="37">
        <v>1</v>
      </c>
      <c r="R36" s="175">
        <v>4</v>
      </c>
    </row>
    <row r="37" spans="1:18" x14ac:dyDescent="0.2">
      <c r="A37" s="42" t="s">
        <v>393</v>
      </c>
      <c r="B37" s="50">
        <v>10</v>
      </c>
      <c r="C37" s="50">
        <v>4</v>
      </c>
      <c r="D37" s="37">
        <v>5</v>
      </c>
      <c r="E37" s="37">
        <v>2</v>
      </c>
      <c r="F37" s="37">
        <v>2</v>
      </c>
      <c r="G37" s="38">
        <v>10</v>
      </c>
      <c r="H37" s="38">
        <v>2</v>
      </c>
      <c r="I37" s="38">
        <v>0</v>
      </c>
      <c r="J37" s="37">
        <v>5</v>
      </c>
      <c r="K37" s="37">
        <v>2</v>
      </c>
      <c r="L37" s="79">
        <v>2</v>
      </c>
      <c r="M37" s="38">
        <v>5</v>
      </c>
      <c r="N37" s="38">
        <v>2</v>
      </c>
      <c r="O37" s="38">
        <v>3</v>
      </c>
      <c r="P37" s="37">
        <v>5</v>
      </c>
      <c r="Q37" s="37">
        <v>2</v>
      </c>
      <c r="R37" s="175">
        <v>1</v>
      </c>
    </row>
    <row r="38" spans="1:18" x14ac:dyDescent="0.2">
      <c r="A38" s="42" t="s">
        <v>394</v>
      </c>
      <c r="B38" s="50">
        <v>6</v>
      </c>
      <c r="C38" s="50">
        <v>3</v>
      </c>
      <c r="D38" s="37">
        <v>4</v>
      </c>
      <c r="E38" s="37">
        <v>2</v>
      </c>
      <c r="F38" s="37">
        <v>2</v>
      </c>
      <c r="G38" s="38">
        <v>4</v>
      </c>
      <c r="H38" s="38">
        <v>1</v>
      </c>
      <c r="I38" s="38">
        <v>3</v>
      </c>
      <c r="J38" s="37">
        <v>4</v>
      </c>
      <c r="K38" s="37">
        <v>2</v>
      </c>
      <c r="L38" s="79">
        <v>3</v>
      </c>
      <c r="M38" s="38">
        <v>4</v>
      </c>
      <c r="N38" s="38">
        <v>2</v>
      </c>
      <c r="O38" s="38">
        <v>3</v>
      </c>
      <c r="P38" s="37">
        <v>4</v>
      </c>
      <c r="Q38" s="37">
        <v>2</v>
      </c>
      <c r="R38" s="175">
        <v>2</v>
      </c>
    </row>
    <row r="39" spans="1:18" x14ac:dyDescent="0.2">
      <c r="A39" s="42" t="s">
        <v>395</v>
      </c>
      <c r="B39" s="50">
        <v>14</v>
      </c>
      <c r="C39" s="50">
        <v>4</v>
      </c>
      <c r="D39" s="37">
        <v>7</v>
      </c>
      <c r="E39" s="37">
        <v>2</v>
      </c>
      <c r="F39" s="37">
        <v>0</v>
      </c>
      <c r="G39" s="38">
        <v>5</v>
      </c>
      <c r="H39" s="38">
        <v>1</v>
      </c>
      <c r="I39" s="38">
        <v>2</v>
      </c>
      <c r="J39" s="37">
        <v>5</v>
      </c>
      <c r="K39" s="37">
        <v>2</v>
      </c>
      <c r="L39" s="79">
        <v>2</v>
      </c>
      <c r="M39" s="38">
        <v>5</v>
      </c>
      <c r="N39" s="38">
        <v>2</v>
      </c>
      <c r="O39" s="38">
        <v>2</v>
      </c>
      <c r="P39" s="37">
        <v>5</v>
      </c>
      <c r="Q39" s="37">
        <v>2</v>
      </c>
      <c r="R39" s="175">
        <v>1</v>
      </c>
    </row>
    <row r="40" spans="1:18" x14ac:dyDescent="0.2">
      <c r="A40" s="42" t="s">
        <v>396</v>
      </c>
      <c r="B40" s="50">
        <v>12</v>
      </c>
      <c r="C40" s="50">
        <v>4</v>
      </c>
      <c r="D40" s="37">
        <v>5</v>
      </c>
      <c r="E40" s="37">
        <v>2</v>
      </c>
      <c r="F40" s="37">
        <v>2</v>
      </c>
      <c r="G40" s="38">
        <v>5</v>
      </c>
      <c r="H40" s="38">
        <v>1</v>
      </c>
      <c r="I40" s="38">
        <v>2</v>
      </c>
      <c r="J40" s="37">
        <v>10</v>
      </c>
      <c r="K40" s="37">
        <v>2</v>
      </c>
      <c r="L40" s="79">
        <v>0</v>
      </c>
      <c r="M40" s="38">
        <v>5</v>
      </c>
      <c r="N40" s="38">
        <v>2</v>
      </c>
      <c r="O40" s="38">
        <v>2</v>
      </c>
      <c r="P40" s="37">
        <v>4</v>
      </c>
      <c r="Q40" s="37">
        <v>2</v>
      </c>
      <c r="R40" s="175">
        <v>2</v>
      </c>
    </row>
    <row r="41" spans="1:18" x14ac:dyDescent="0.2">
      <c r="A41" s="42" t="s">
        <v>397</v>
      </c>
      <c r="B41" s="50">
        <v>2</v>
      </c>
      <c r="C41" s="50">
        <v>5</v>
      </c>
      <c r="D41" s="37">
        <v>7</v>
      </c>
      <c r="E41" s="37">
        <v>2</v>
      </c>
      <c r="F41" s="37">
        <v>1</v>
      </c>
      <c r="G41" s="38">
        <v>8</v>
      </c>
      <c r="H41" s="38">
        <v>3</v>
      </c>
      <c r="I41" s="38">
        <v>1</v>
      </c>
      <c r="J41" s="37">
        <v>8</v>
      </c>
      <c r="K41" s="37">
        <v>4</v>
      </c>
      <c r="L41" s="79">
        <v>1</v>
      </c>
      <c r="M41" s="38">
        <v>10</v>
      </c>
      <c r="N41" s="38">
        <v>2</v>
      </c>
      <c r="O41" s="38">
        <v>0</v>
      </c>
      <c r="P41" s="37">
        <v>5</v>
      </c>
      <c r="Q41" s="37">
        <v>2</v>
      </c>
      <c r="R41" s="175">
        <v>3</v>
      </c>
    </row>
    <row r="42" spans="1:18" ht="13.5" thickBot="1" x14ac:dyDescent="0.25">
      <c r="A42" s="52" t="s">
        <v>398</v>
      </c>
      <c r="B42" s="53">
        <v>16</v>
      </c>
      <c r="C42" s="53">
        <v>3</v>
      </c>
      <c r="D42" s="37">
        <v>3</v>
      </c>
      <c r="E42" s="54">
        <v>1</v>
      </c>
      <c r="F42" s="37">
        <v>3</v>
      </c>
      <c r="G42" s="38">
        <v>4</v>
      </c>
      <c r="H42" s="55">
        <v>3</v>
      </c>
      <c r="I42" s="38">
        <v>2</v>
      </c>
      <c r="J42" s="37">
        <v>3</v>
      </c>
      <c r="K42" s="54">
        <v>1</v>
      </c>
      <c r="L42" s="80">
        <v>3</v>
      </c>
      <c r="M42" s="38">
        <v>5</v>
      </c>
      <c r="N42" s="55">
        <v>2</v>
      </c>
      <c r="O42" s="38">
        <v>1</v>
      </c>
      <c r="P42" s="37">
        <v>4</v>
      </c>
      <c r="Q42" s="54">
        <v>3</v>
      </c>
      <c r="R42" s="176">
        <v>1</v>
      </c>
    </row>
    <row r="43" spans="1:18" ht="13.5" thickBot="1" x14ac:dyDescent="0.25">
      <c r="A43" s="61" t="s">
        <v>412</v>
      </c>
      <c r="B43" s="62"/>
      <c r="C43" s="74">
        <f t="shared" ref="C43:R43" si="3">SUM(C34:C42)</f>
        <v>35</v>
      </c>
      <c r="D43" s="63">
        <f t="shared" si="3"/>
        <v>45</v>
      </c>
      <c r="E43" s="63">
        <f t="shared" si="3"/>
        <v>17</v>
      </c>
      <c r="F43" s="63">
        <f t="shared" si="3"/>
        <v>17</v>
      </c>
      <c r="G43" s="64">
        <f t="shared" si="3"/>
        <v>56</v>
      </c>
      <c r="H43" s="64">
        <f t="shared" si="3"/>
        <v>17</v>
      </c>
      <c r="I43" s="89">
        <f t="shared" si="3"/>
        <v>13</v>
      </c>
      <c r="J43" s="63">
        <f t="shared" si="3"/>
        <v>52</v>
      </c>
      <c r="K43" s="63">
        <f t="shared" si="3"/>
        <v>19</v>
      </c>
      <c r="L43" s="88">
        <f t="shared" si="3"/>
        <v>16</v>
      </c>
      <c r="M43" s="64">
        <f t="shared" si="3"/>
        <v>50</v>
      </c>
      <c r="N43" s="64">
        <f t="shared" si="3"/>
        <v>19</v>
      </c>
      <c r="O43" s="89">
        <f t="shared" si="3"/>
        <v>18</v>
      </c>
      <c r="P43" s="63">
        <f t="shared" si="3"/>
        <v>42</v>
      </c>
      <c r="Q43" s="63">
        <f t="shared" si="3"/>
        <v>20</v>
      </c>
      <c r="R43" s="177">
        <f t="shared" si="3"/>
        <v>15</v>
      </c>
    </row>
    <row r="44" spans="1:18" x14ac:dyDescent="0.2">
      <c r="A44" s="57" t="s">
        <v>399</v>
      </c>
      <c r="B44" s="58">
        <v>13</v>
      </c>
      <c r="C44" s="58">
        <v>5</v>
      </c>
      <c r="D44" s="37">
        <v>6</v>
      </c>
      <c r="E44" s="39">
        <v>2</v>
      </c>
      <c r="F44" s="37">
        <v>2</v>
      </c>
      <c r="G44" s="38">
        <v>6</v>
      </c>
      <c r="H44" s="59">
        <v>2</v>
      </c>
      <c r="I44" s="38">
        <v>2</v>
      </c>
      <c r="J44" s="37">
        <v>6</v>
      </c>
      <c r="K44" s="39">
        <v>2</v>
      </c>
      <c r="L44" s="81">
        <v>2</v>
      </c>
      <c r="M44" s="38">
        <v>6</v>
      </c>
      <c r="N44" s="59">
        <v>2</v>
      </c>
      <c r="O44" s="38">
        <v>2</v>
      </c>
      <c r="P44" s="37">
        <v>6</v>
      </c>
      <c r="Q44" s="39">
        <v>3</v>
      </c>
      <c r="R44" s="178">
        <v>1</v>
      </c>
    </row>
    <row r="45" spans="1:18" x14ac:dyDescent="0.2">
      <c r="A45" s="42" t="s">
        <v>400</v>
      </c>
      <c r="B45" s="50">
        <v>1</v>
      </c>
      <c r="C45" s="50">
        <v>4</v>
      </c>
      <c r="D45" s="37">
        <v>7</v>
      </c>
      <c r="E45" s="37">
        <v>1</v>
      </c>
      <c r="F45" s="37">
        <v>1</v>
      </c>
      <c r="G45" s="38">
        <v>6</v>
      </c>
      <c r="H45" s="38">
        <v>3</v>
      </c>
      <c r="I45" s="38">
        <v>2</v>
      </c>
      <c r="J45" s="37">
        <v>6</v>
      </c>
      <c r="K45" s="37">
        <v>2</v>
      </c>
      <c r="L45" s="79">
        <v>2</v>
      </c>
      <c r="M45" s="38">
        <v>6</v>
      </c>
      <c r="N45" s="38">
        <v>1</v>
      </c>
      <c r="O45" s="38">
        <v>2</v>
      </c>
      <c r="P45" s="37">
        <v>6</v>
      </c>
      <c r="Q45" s="37">
        <v>2</v>
      </c>
      <c r="R45" s="175">
        <v>1</v>
      </c>
    </row>
    <row r="46" spans="1:18" x14ac:dyDescent="0.2">
      <c r="A46" s="42" t="s">
        <v>401</v>
      </c>
      <c r="B46" s="50">
        <v>17</v>
      </c>
      <c r="C46" s="50">
        <v>3</v>
      </c>
      <c r="D46" s="37">
        <v>3</v>
      </c>
      <c r="E46" s="37">
        <v>1</v>
      </c>
      <c r="F46" s="37">
        <v>3</v>
      </c>
      <c r="G46" s="38">
        <v>3</v>
      </c>
      <c r="H46" s="38">
        <v>2</v>
      </c>
      <c r="I46" s="38">
        <v>3</v>
      </c>
      <c r="J46" s="37">
        <v>3</v>
      </c>
      <c r="K46" s="37">
        <v>1</v>
      </c>
      <c r="L46" s="79">
        <v>3</v>
      </c>
      <c r="M46" s="38">
        <v>6</v>
      </c>
      <c r="N46" s="38">
        <v>4</v>
      </c>
      <c r="O46" s="38">
        <v>0</v>
      </c>
      <c r="P46" s="37">
        <v>6</v>
      </c>
      <c r="Q46" s="37">
        <v>3</v>
      </c>
      <c r="R46" s="175">
        <v>0</v>
      </c>
    </row>
    <row r="47" spans="1:18" x14ac:dyDescent="0.2">
      <c r="A47" s="42" t="s">
        <v>402</v>
      </c>
      <c r="B47" s="50">
        <v>5</v>
      </c>
      <c r="C47" s="50">
        <v>4</v>
      </c>
      <c r="D47" s="37">
        <v>6</v>
      </c>
      <c r="E47" s="37">
        <v>2</v>
      </c>
      <c r="F47" s="37">
        <v>1</v>
      </c>
      <c r="G47" s="38">
        <v>6</v>
      </c>
      <c r="H47" s="38">
        <v>2</v>
      </c>
      <c r="I47" s="38">
        <v>2</v>
      </c>
      <c r="J47" s="37">
        <v>9</v>
      </c>
      <c r="K47" s="37">
        <v>3</v>
      </c>
      <c r="L47" s="79">
        <v>0</v>
      </c>
      <c r="M47" s="38">
        <v>9</v>
      </c>
      <c r="N47" s="38">
        <v>3</v>
      </c>
      <c r="O47" s="38">
        <v>0</v>
      </c>
      <c r="P47" s="37">
        <v>5</v>
      </c>
      <c r="Q47" s="37">
        <v>2</v>
      </c>
      <c r="R47" s="175">
        <v>2</v>
      </c>
    </row>
    <row r="48" spans="1:18" x14ac:dyDescent="0.2">
      <c r="A48" s="42" t="s">
        <v>403</v>
      </c>
      <c r="B48" s="50">
        <v>15</v>
      </c>
      <c r="C48" s="50">
        <v>4</v>
      </c>
      <c r="D48" s="37">
        <v>7</v>
      </c>
      <c r="E48" s="37">
        <v>2</v>
      </c>
      <c r="F48" s="37">
        <v>0</v>
      </c>
      <c r="G48" s="38">
        <v>5</v>
      </c>
      <c r="H48" s="38">
        <v>2</v>
      </c>
      <c r="I48" s="38">
        <v>2</v>
      </c>
      <c r="J48" s="37">
        <v>10</v>
      </c>
      <c r="K48" s="37">
        <v>2</v>
      </c>
      <c r="L48" s="79">
        <v>0</v>
      </c>
      <c r="M48" s="38">
        <v>6</v>
      </c>
      <c r="N48" s="38">
        <v>2</v>
      </c>
      <c r="O48" s="38">
        <v>1</v>
      </c>
      <c r="P48" s="37">
        <v>4</v>
      </c>
      <c r="Q48" s="37">
        <v>2</v>
      </c>
      <c r="R48" s="175">
        <v>2</v>
      </c>
    </row>
    <row r="49" spans="1:21" x14ac:dyDescent="0.2">
      <c r="A49" s="42" t="s">
        <v>404</v>
      </c>
      <c r="B49" s="50">
        <v>11</v>
      </c>
      <c r="C49" s="50">
        <v>4</v>
      </c>
      <c r="D49" s="37">
        <v>4</v>
      </c>
      <c r="E49" s="37">
        <v>1</v>
      </c>
      <c r="F49" s="37">
        <v>3</v>
      </c>
      <c r="G49" s="38">
        <v>5</v>
      </c>
      <c r="H49" s="38">
        <v>2</v>
      </c>
      <c r="I49" s="38">
        <v>2</v>
      </c>
      <c r="J49" s="37">
        <v>10</v>
      </c>
      <c r="K49" s="37">
        <v>2</v>
      </c>
      <c r="L49" s="79">
        <v>0</v>
      </c>
      <c r="M49" s="38">
        <v>5</v>
      </c>
      <c r="N49" s="38">
        <v>2</v>
      </c>
      <c r="O49" s="38">
        <v>3</v>
      </c>
      <c r="P49" s="37">
        <v>6</v>
      </c>
      <c r="Q49" s="37">
        <v>2</v>
      </c>
      <c r="R49" s="175">
        <v>0</v>
      </c>
    </row>
    <row r="50" spans="1:21" x14ac:dyDescent="0.2">
      <c r="A50" s="42" t="s">
        <v>405</v>
      </c>
      <c r="B50" s="50">
        <v>3</v>
      </c>
      <c r="C50" s="50">
        <v>5</v>
      </c>
      <c r="D50" s="37">
        <v>8</v>
      </c>
      <c r="E50" s="37">
        <v>2</v>
      </c>
      <c r="F50" s="37">
        <v>0</v>
      </c>
      <c r="G50" s="38">
        <v>7</v>
      </c>
      <c r="H50" s="38">
        <v>1</v>
      </c>
      <c r="I50" s="38">
        <v>2</v>
      </c>
      <c r="J50" s="37">
        <v>7</v>
      </c>
      <c r="K50" s="37">
        <v>2</v>
      </c>
      <c r="L50" s="79">
        <v>2</v>
      </c>
      <c r="M50" s="38">
        <v>9</v>
      </c>
      <c r="N50" s="38">
        <v>2</v>
      </c>
      <c r="O50" s="38">
        <v>0</v>
      </c>
      <c r="P50" s="37">
        <v>7</v>
      </c>
      <c r="Q50" s="37">
        <v>2</v>
      </c>
      <c r="R50" s="175">
        <v>1</v>
      </c>
    </row>
    <row r="51" spans="1:21" x14ac:dyDescent="0.2">
      <c r="A51" s="42" t="s">
        <v>406</v>
      </c>
      <c r="B51" s="50">
        <v>9</v>
      </c>
      <c r="C51" s="50">
        <v>4</v>
      </c>
      <c r="D51" s="37">
        <v>6</v>
      </c>
      <c r="E51" s="37">
        <v>2</v>
      </c>
      <c r="F51" s="37">
        <v>1</v>
      </c>
      <c r="G51" s="38">
        <v>6</v>
      </c>
      <c r="H51" s="38">
        <v>2</v>
      </c>
      <c r="I51" s="38">
        <v>1</v>
      </c>
      <c r="J51" s="37">
        <v>7</v>
      </c>
      <c r="K51" s="37">
        <v>2</v>
      </c>
      <c r="L51" s="79">
        <v>0</v>
      </c>
      <c r="M51" s="38">
        <v>8</v>
      </c>
      <c r="N51" s="38">
        <v>2</v>
      </c>
      <c r="O51" s="38">
        <v>0</v>
      </c>
      <c r="P51" s="37">
        <v>4</v>
      </c>
      <c r="Q51" s="37">
        <v>2</v>
      </c>
      <c r="R51" s="175">
        <v>2</v>
      </c>
    </row>
    <row r="52" spans="1:21" ht="13.5" thickBot="1" x14ac:dyDescent="0.25">
      <c r="A52" s="45" t="s">
        <v>407</v>
      </c>
      <c r="B52" s="51">
        <v>7</v>
      </c>
      <c r="C52" s="51">
        <v>4</v>
      </c>
      <c r="D52" s="37">
        <v>8</v>
      </c>
      <c r="E52" s="46">
        <v>2</v>
      </c>
      <c r="F52" s="37">
        <v>0</v>
      </c>
      <c r="G52" s="38">
        <v>4</v>
      </c>
      <c r="H52" s="47">
        <v>1</v>
      </c>
      <c r="I52" s="38">
        <v>4</v>
      </c>
      <c r="J52" s="37">
        <v>5</v>
      </c>
      <c r="K52" s="46">
        <v>2</v>
      </c>
      <c r="L52" s="83">
        <v>2</v>
      </c>
      <c r="M52" s="38">
        <v>10</v>
      </c>
      <c r="N52" s="47">
        <v>2</v>
      </c>
      <c r="O52" s="38">
        <v>0</v>
      </c>
      <c r="P52" s="37">
        <v>5</v>
      </c>
      <c r="Q52" s="46">
        <v>2</v>
      </c>
      <c r="R52" s="179">
        <v>2</v>
      </c>
    </row>
    <row r="53" spans="1:21" ht="13.5" thickBot="1" x14ac:dyDescent="0.25">
      <c r="A53" s="66" t="s">
        <v>413</v>
      </c>
      <c r="B53" s="63"/>
      <c r="C53" s="63">
        <f t="shared" ref="C53:R53" si="4">SUM(C44:C52)</f>
        <v>37</v>
      </c>
      <c r="D53" s="63">
        <f t="shared" si="4"/>
        <v>55</v>
      </c>
      <c r="E53" s="63">
        <f t="shared" si="4"/>
        <v>15</v>
      </c>
      <c r="F53" s="63">
        <f t="shared" si="4"/>
        <v>11</v>
      </c>
      <c r="G53" s="64">
        <f t="shared" si="4"/>
        <v>48</v>
      </c>
      <c r="H53" s="64">
        <f t="shared" si="4"/>
        <v>17</v>
      </c>
      <c r="I53" s="64">
        <f t="shared" si="4"/>
        <v>20</v>
      </c>
      <c r="J53" s="63">
        <f t="shared" si="4"/>
        <v>63</v>
      </c>
      <c r="K53" s="63">
        <f t="shared" si="4"/>
        <v>18</v>
      </c>
      <c r="L53" s="63">
        <f t="shared" si="4"/>
        <v>11</v>
      </c>
      <c r="M53" s="64">
        <f t="shared" si="4"/>
        <v>65</v>
      </c>
      <c r="N53" s="64">
        <f t="shared" si="4"/>
        <v>20</v>
      </c>
      <c r="O53" s="64">
        <f t="shared" si="4"/>
        <v>8</v>
      </c>
      <c r="P53" s="63">
        <f t="shared" si="4"/>
        <v>49</v>
      </c>
      <c r="Q53" s="63">
        <f t="shared" si="4"/>
        <v>20</v>
      </c>
      <c r="R53" s="180">
        <f t="shared" si="4"/>
        <v>11</v>
      </c>
    </row>
    <row r="54" spans="1:21" ht="13.5" thickBot="1" x14ac:dyDescent="0.25">
      <c r="A54" s="70" t="s">
        <v>414</v>
      </c>
      <c r="B54" s="71"/>
      <c r="C54" s="71">
        <f t="shared" ref="C54:R54" si="5">C53+C43</f>
        <v>72</v>
      </c>
      <c r="D54" s="71">
        <f t="shared" si="5"/>
        <v>100</v>
      </c>
      <c r="E54" s="71">
        <f t="shared" si="5"/>
        <v>32</v>
      </c>
      <c r="F54" s="71">
        <f t="shared" si="5"/>
        <v>28</v>
      </c>
      <c r="G54" s="72">
        <f t="shared" si="5"/>
        <v>104</v>
      </c>
      <c r="H54" s="72">
        <f t="shared" si="5"/>
        <v>34</v>
      </c>
      <c r="I54" s="72">
        <f t="shared" si="5"/>
        <v>33</v>
      </c>
      <c r="J54" s="71">
        <f t="shared" si="5"/>
        <v>115</v>
      </c>
      <c r="K54" s="71">
        <f t="shared" si="5"/>
        <v>37</v>
      </c>
      <c r="L54" s="71">
        <f t="shared" si="5"/>
        <v>27</v>
      </c>
      <c r="M54" s="72">
        <f t="shared" si="5"/>
        <v>115</v>
      </c>
      <c r="N54" s="72">
        <f t="shared" si="5"/>
        <v>39</v>
      </c>
      <c r="O54" s="72">
        <f t="shared" si="5"/>
        <v>26</v>
      </c>
      <c r="P54" s="71">
        <f t="shared" si="5"/>
        <v>91</v>
      </c>
      <c r="Q54" s="71">
        <f t="shared" si="5"/>
        <v>40</v>
      </c>
      <c r="R54" s="181">
        <f t="shared" si="5"/>
        <v>26</v>
      </c>
    </row>
    <row r="55" spans="1:21" x14ac:dyDescent="0.2">
      <c r="A55" s="67" t="s">
        <v>350</v>
      </c>
      <c r="B55" s="39"/>
      <c r="C55" s="39"/>
      <c r="D55" s="486"/>
      <c r="E55" s="487"/>
      <c r="F55" s="488"/>
      <c r="G55" s="489"/>
      <c r="H55" s="490"/>
      <c r="I55" s="491"/>
      <c r="J55" s="486"/>
      <c r="K55" s="487"/>
      <c r="L55" s="488"/>
      <c r="M55" s="489"/>
      <c r="N55" s="490"/>
      <c r="O55" s="491"/>
      <c r="P55" s="486"/>
      <c r="Q55" s="487"/>
      <c r="R55" s="487"/>
    </row>
    <row r="56" spans="1:21" ht="13.5" thickBot="1" x14ac:dyDescent="0.25">
      <c r="A56" s="49" t="s">
        <v>415</v>
      </c>
      <c r="B56" s="46"/>
      <c r="C56" s="46"/>
      <c r="D56" s="492"/>
      <c r="E56" s="493"/>
      <c r="F56" s="494"/>
      <c r="G56" s="495"/>
      <c r="H56" s="496"/>
      <c r="I56" s="497"/>
      <c r="J56" s="492"/>
      <c r="K56" s="493"/>
      <c r="L56" s="494"/>
      <c r="M56" s="495"/>
      <c r="N56" s="496"/>
      <c r="O56" s="497"/>
      <c r="P56" s="492"/>
      <c r="Q56" s="493"/>
      <c r="R56" s="493"/>
    </row>
    <row r="57" spans="1:21" ht="13.5" thickBot="1" x14ac:dyDescent="0.25">
      <c r="D57" s="107"/>
      <c r="E57" s="107"/>
      <c r="F57" s="107"/>
      <c r="G57" s="182"/>
      <c r="H57" s="182"/>
      <c r="I57" s="182"/>
      <c r="J57" s="107"/>
      <c r="K57" s="107"/>
      <c r="L57" s="107"/>
      <c r="M57" s="182"/>
      <c r="N57" s="182"/>
      <c r="O57" s="182"/>
      <c r="P57" s="107"/>
      <c r="Q57" s="107"/>
      <c r="R57" s="107"/>
    </row>
    <row r="58" spans="1:21" x14ac:dyDescent="0.2">
      <c r="A58" s="149"/>
      <c r="B58" s="149"/>
      <c r="C58" s="149"/>
      <c r="D58" s="474" t="s">
        <v>475</v>
      </c>
      <c r="E58" s="475"/>
      <c r="F58" s="476"/>
      <c r="G58" s="477" t="s">
        <v>352</v>
      </c>
      <c r="H58" s="478"/>
      <c r="I58" s="479"/>
      <c r="J58" s="474" t="s">
        <v>340</v>
      </c>
      <c r="K58" s="475"/>
      <c r="L58" s="476"/>
      <c r="M58" s="477" t="s">
        <v>472</v>
      </c>
      <c r="N58" s="478"/>
      <c r="O58" s="479"/>
      <c r="P58" s="474" t="s">
        <v>469</v>
      </c>
      <c r="Q58" s="475"/>
      <c r="R58" s="475"/>
      <c r="S58" s="571"/>
      <c r="T58" s="571"/>
      <c r="U58" s="571"/>
    </row>
    <row r="59" spans="1:21" x14ac:dyDescent="0.2">
      <c r="A59" s="37"/>
      <c r="B59" s="37"/>
      <c r="C59" s="37"/>
      <c r="D59" s="35" t="s">
        <v>409</v>
      </c>
      <c r="E59" s="35" t="s">
        <v>410</v>
      </c>
      <c r="F59" s="35" t="s">
        <v>363</v>
      </c>
      <c r="G59" s="36" t="s">
        <v>409</v>
      </c>
      <c r="H59" s="36" t="s">
        <v>410</v>
      </c>
      <c r="I59" s="36" t="s">
        <v>363</v>
      </c>
      <c r="J59" s="35" t="s">
        <v>409</v>
      </c>
      <c r="K59" s="35" t="s">
        <v>410</v>
      </c>
      <c r="L59" s="35" t="s">
        <v>363</v>
      </c>
      <c r="M59" s="36" t="s">
        <v>409</v>
      </c>
      <c r="N59" s="36" t="s">
        <v>410</v>
      </c>
      <c r="O59" s="36" t="s">
        <v>363</v>
      </c>
      <c r="P59" s="35" t="s">
        <v>409</v>
      </c>
      <c r="Q59" s="35" t="s">
        <v>410</v>
      </c>
      <c r="R59" s="174" t="s">
        <v>363</v>
      </c>
      <c r="S59" s="108"/>
      <c r="T59" s="108"/>
      <c r="U59" s="108"/>
    </row>
    <row r="60" spans="1:21" x14ac:dyDescent="0.2">
      <c r="A60" s="37" t="s">
        <v>652</v>
      </c>
      <c r="B60" s="37"/>
      <c r="C60" s="37">
        <v>72</v>
      </c>
      <c r="D60" s="37">
        <f>D26</f>
        <v>102</v>
      </c>
      <c r="E60" s="37">
        <f>E26</f>
        <v>36</v>
      </c>
      <c r="F60" s="37">
        <f>F26</f>
        <v>28</v>
      </c>
      <c r="G60" s="36">
        <f t="shared" ref="G60:R60" si="6">G26</f>
        <v>114</v>
      </c>
      <c r="H60" s="36">
        <f t="shared" si="6"/>
        <v>32</v>
      </c>
      <c r="I60" s="36">
        <f t="shared" si="6"/>
        <v>26</v>
      </c>
      <c r="J60" s="37">
        <f t="shared" si="6"/>
        <v>102</v>
      </c>
      <c r="K60" s="37">
        <f t="shared" si="6"/>
        <v>31</v>
      </c>
      <c r="L60" s="37">
        <f t="shared" si="6"/>
        <v>30</v>
      </c>
      <c r="M60" s="36">
        <f t="shared" si="6"/>
        <v>112</v>
      </c>
      <c r="N60" s="36">
        <f t="shared" si="6"/>
        <v>38</v>
      </c>
      <c r="O60" s="36">
        <f t="shared" si="6"/>
        <v>27</v>
      </c>
      <c r="P60" s="37">
        <f t="shared" si="6"/>
        <v>88</v>
      </c>
      <c r="Q60" s="37">
        <f t="shared" si="6"/>
        <v>33</v>
      </c>
      <c r="R60" s="37">
        <f t="shared" si="6"/>
        <v>28</v>
      </c>
      <c r="S60" s="30"/>
      <c r="T60" s="30"/>
      <c r="U60" s="30"/>
    </row>
    <row r="61" spans="1:21" x14ac:dyDescent="0.2">
      <c r="A61" s="37" t="s">
        <v>653</v>
      </c>
      <c r="B61" s="37"/>
      <c r="C61" s="37">
        <v>71</v>
      </c>
      <c r="D61" s="37">
        <f>D54</f>
        <v>100</v>
      </c>
      <c r="E61" s="37">
        <f t="shared" ref="E61:R61" si="7">E54</f>
        <v>32</v>
      </c>
      <c r="F61" s="37">
        <f t="shared" si="7"/>
        <v>28</v>
      </c>
      <c r="G61" s="36">
        <f t="shared" si="7"/>
        <v>104</v>
      </c>
      <c r="H61" s="36">
        <f t="shared" si="7"/>
        <v>34</v>
      </c>
      <c r="I61" s="36">
        <f t="shared" si="7"/>
        <v>33</v>
      </c>
      <c r="J61" s="37">
        <f t="shared" si="7"/>
        <v>115</v>
      </c>
      <c r="K61" s="37">
        <f t="shared" si="7"/>
        <v>37</v>
      </c>
      <c r="L61" s="37">
        <f t="shared" si="7"/>
        <v>27</v>
      </c>
      <c r="M61" s="36">
        <f t="shared" si="7"/>
        <v>115</v>
      </c>
      <c r="N61" s="36">
        <f t="shared" si="7"/>
        <v>39</v>
      </c>
      <c r="O61" s="36">
        <f t="shared" si="7"/>
        <v>26</v>
      </c>
      <c r="P61" s="37">
        <f t="shared" si="7"/>
        <v>91</v>
      </c>
      <c r="Q61" s="37">
        <f t="shared" si="7"/>
        <v>40</v>
      </c>
      <c r="R61" s="37">
        <f t="shared" si="7"/>
        <v>26</v>
      </c>
      <c r="S61" s="30"/>
      <c r="T61" s="30"/>
      <c r="U61" s="30"/>
    </row>
    <row r="62" spans="1:21" x14ac:dyDescent="0.2">
      <c r="A62" s="150" t="s">
        <v>562</v>
      </c>
      <c r="B62" s="150"/>
      <c r="C62" s="150">
        <f t="shared" ref="C62:L62" si="8">SUM(C60:C61)</f>
        <v>143</v>
      </c>
      <c r="D62" s="150">
        <f t="shared" si="8"/>
        <v>202</v>
      </c>
      <c r="E62" s="150">
        <f t="shared" si="8"/>
        <v>68</v>
      </c>
      <c r="F62" s="150">
        <f t="shared" si="8"/>
        <v>56</v>
      </c>
      <c r="G62" s="148">
        <f t="shared" si="8"/>
        <v>218</v>
      </c>
      <c r="H62" s="148">
        <f t="shared" si="8"/>
        <v>66</v>
      </c>
      <c r="I62" s="148">
        <f t="shared" si="8"/>
        <v>59</v>
      </c>
      <c r="J62" s="150">
        <f t="shared" si="8"/>
        <v>217</v>
      </c>
      <c r="K62" s="150">
        <f t="shared" si="8"/>
        <v>68</v>
      </c>
      <c r="L62" s="150">
        <f t="shared" si="8"/>
        <v>57</v>
      </c>
      <c r="M62" s="148">
        <v>119</v>
      </c>
      <c r="N62" s="148">
        <v>35</v>
      </c>
      <c r="O62" s="148">
        <f>SUM(O60:O61)</f>
        <v>53</v>
      </c>
      <c r="P62" s="150">
        <f>SUM(P60:P61)</f>
        <v>179</v>
      </c>
      <c r="Q62" s="150">
        <f>SUM(Q60:Q61)</f>
        <v>73</v>
      </c>
      <c r="R62" s="184">
        <f>SUM(R60:R61)</f>
        <v>54</v>
      </c>
      <c r="S62" s="106"/>
      <c r="T62" s="106"/>
      <c r="U62" s="106"/>
    </row>
    <row r="63" spans="1:21" x14ac:dyDescent="0.2">
      <c r="A63" s="37" t="s">
        <v>350</v>
      </c>
      <c r="B63" s="37"/>
      <c r="C63" s="37"/>
      <c r="D63" s="510">
        <v>3</v>
      </c>
      <c r="E63" s="510"/>
      <c r="F63" s="510"/>
      <c r="G63" s="513">
        <v>1</v>
      </c>
      <c r="H63" s="513"/>
      <c r="I63" s="513"/>
      <c r="J63" s="510">
        <v>2</v>
      </c>
      <c r="K63" s="510"/>
      <c r="L63" s="510"/>
      <c r="M63" s="513">
        <v>5</v>
      </c>
      <c r="N63" s="513"/>
      <c r="O63" s="513"/>
      <c r="P63" s="510">
        <v>4</v>
      </c>
      <c r="Q63" s="510"/>
      <c r="R63" s="568"/>
      <c r="S63" s="571"/>
      <c r="T63" s="571"/>
      <c r="U63" s="571"/>
    </row>
    <row r="64" spans="1:21" x14ac:dyDescent="0.2">
      <c r="A64" s="37" t="s">
        <v>415</v>
      </c>
      <c r="B64" s="37"/>
      <c r="C64" s="37"/>
      <c r="D64" s="510">
        <v>11</v>
      </c>
      <c r="E64" s="510"/>
      <c r="F64" s="510"/>
      <c r="G64" s="513">
        <v>22</v>
      </c>
      <c r="H64" s="513"/>
      <c r="I64" s="513"/>
      <c r="J64" s="510">
        <v>16</v>
      </c>
      <c r="K64" s="510"/>
      <c r="L64" s="510"/>
      <c r="M64" s="513">
        <v>4</v>
      </c>
      <c r="N64" s="513"/>
      <c r="O64" s="513"/>
      <c r="P64" s="510">
        <v>7</v>
      </c>
      <c r="Q64" s="510"/>
      <c r="R64" s="568"/>
      <c r="S64" s="571"/>
      <c r="T64" s="571"/>
      <c r="U64" s="571"/>
    </row>
    <row r="66" spans="1:18" ht="12.75" hidden="1" customHeight="1" x14ac:dyDescent="0.2">
      <c r="A66" s="57"/>
      <c r="B66" s="69"/>
      <c r="C66" s="69"/>
      <c r="D66" s="480"/>
      <c r="E66" s="481"/>
      <c r="F66" s="482"/>
      <c r="G66" s="483"/>
      <c r="H66" s="484"/>
      <c r="I66" s="485"/>
      <c r="J66" s="480"/>
      <c r="K66" s="481"/>
      <c r="L66" s="482"/>
      <c r="M66" s="483"/>
      <c r="N66" s="484"/>
      <c r="O66" s="485"/>
      <c r="P66" s="480"/>
      <c r="Q66" s="481"/>
      <c r="R66" s="481"/>
    </row>
    <row r="67" spans="1:18" hidden="1" x14ac:dyDescent="0.2">
      <c r="A67" s="42"/>
      <c r="B67" s="34"/>
      <c r="C67" s="34"/>
      <c r="D67" s="35"/>
      <c r="E67" s="35"/>
      <c r="F67" s="35"/>
      <c r="G67" s="36"/>
      <c r="H67" s="36"/>
      <c r="I67" s="36"/>
      <c r="J67" s="35"/>
      <c r="K67" s="35"/>
      <c r="L67" s="35"/>
      <c r="M67" s="36"/>
      <c r="N67" s="36"/>
      <c r="O67" s="36"/>
      <c r="P67" s="35"/>
      <c r="Q67" s="35"/>
      <c r="R67" s="174"/>
    </row>
    <row r="68" spans="1:18" hidden="1" x14ac:dyDescent="0.2">
      <c r="A68" s="42"/>
      <c r="B68" s="50"/>
      <c r="C68" s="50"/>
      <c r="D68" s="37"/>
      <c r="E68" s="37"/>
      <c r="F68" s="37"/>
      <c r="G68" s="38"/>
      <c r="H68" s="38"/>
      <c r="I68" s="38"/>
      <c r="J68" s="37"/>
      <c r="K68" s="37"/>
      <c r="L68" s="79"/>
      <c r="M68" s="38"/>
      <c r="N68" s="38"/>
      <c r="O68" s="38"/>
      <c r="P68" s="37"/>
      <c r="Q68" s="37"/>
      <c r="R68" s="175"/>
    </row>
    <row r="69" spans="1:18" hidden="1" x14ac:dyDescent="0.2">
      <c r="A69" s="42"/>
      <c r="B69" s="50"/>
      <c r="C69" s="50"/>
      <c r="D69" s="37"/>
      <c r="E69" s="37"/>
      <c r="F69" s="37"/>
      <c r="G69" s="38"/>
      <c r="H69" s="38"/>
      <c r="I69" s="38"/>
      <c r="J69" s="37"/>
      <c r="K69" s="37"/>
      <c r="L69" s="79"/>
      <c r="M69" s="38"/>
      <c r="N69" s="38"/>
      <c r="O69" s="38"/>
      <c r="P69" s="37"/>
      <c r="Q69" s="37"/>
      <c r="R69" s="175"/>
    </row>
    <row r="70" spans="1:18" hidden="1" x14ac:dyDescent="0.2">
      <c r="A70" s="42"/>
      <c r="B70" s="50"/>
      <c r="C70" s="50"/>
      <c r="D70" s="37"/>
      <c r="E70" s="37"/>
      <c r="F70" s="37"/>
      <c r="G70" s="38"/>
      <c r="H70" s="38"/>
      <c r="I70" s="38"/>
      <c r="J70" s="37"/>
      <c r="K70" s="37"/>
      <c r="L70" s="79"/>
      <c r="M70" s="38"/>
      <c r="N70" s="38"/>
      <c r="O70" s="38"/>
      <c r="P70" s="37"/>
      <c r="Q70" s="37"/>
      <c r="R70" s="175"/>
    </row>
    <row r="71" spans="1:18" hidden="1" x14ac:dyDescent="0.2">
      <c r="A71" s="42"/>
      <c r="B71" s="50"/>
      <c r="C71" s="50"/>
      <c r="D71" s="37"/>
      <c r="E71" s="37"/>
      <c r="F71" s="37"/>
      <c r="G71" s="38"/>
      <c r="H71" s="38"/>
      <c r="I71" s="38"/>
      <c r="J71" s="37"/>
      <c r="K71" s="37"/>
      <c r="L71" s="79"/>
      <c r="M71" s="38"/>
      <c r="N71" s="38"/>
      <c r="O71" s="38"/>
      <c r="P71" s="37"/>
      <c r="Q71" s="37"/>
      <c r="R71" s="175"/>
    </row>
    <row r="72" spans="1:18" hidden="1" x14ac:dyDescent="0.2">
      <c r="A72" s="42"/>
      <c r="B72" s="50"/>
      <c r="C72" s="50"/>
      <c r="D72" s="37"/>
      <c r="E72" s="37"/>
      <c r="F72" s="37"/>
      <c r="G72" s="38"/>
      <c r="H72" s="38"/>
      <c r="I72" s="38"/>
      <c r="J72" s="37"/>
      <c r="K72" s="37"/>
      <c r="L72" s="79"/>
      <c r="M72" s="38"/>
      <c r="N72" s="38"/>
      <c r="O72" s="38"/>
      <c r="P72" s="37"/>
      <c r="Q72" s="37"/>
      <c r="R72" s="175"/>
    </row>
  </sheetData>
  <mergeCells count="63">
    <mergeCell ref="P66:R66"/>
    <mergeCell ref="M66:O66"/>
    <mergeCell ref="P64:R64"/>
    <mergeCell ref="D64:F64"/>
    <mergeCell ref="G64:I64"/>
    <mergeCell ref="J64:L64"/>
    <mergeCell ref="M64:O64"/>
    <mergeCell ref="G63:I63"/>
    <mergeCell ref="D56:F56"/>
    <mergeCell ref="G56:I56"/>
    <mergeCell ref="J58:L58"/>
    <mergeCell ref="D66:F66"/>
    <mergeCell ref="G66:I66"/>
    <mergeCell ref="J66:L66"/>
    <mergeCell ref="P27:R27"/>
    <mergeCell ref="P28:R28"/>
    <mergeCell ref="J56:L56"/>
    <mergeCell ref="M56:O56"/>
    <mergeCell ref="P31:R31"/>
    <mergeCell ref="J31:L31"/>
    <mergeCell ref="M31:O31"/>
    <mergeCell ref="P32:R32"/>
    <mergeCell ref="P55:R55"/>
    <mergeCell ref="D55:F55"/>
    <mergeCell ref="G55:I55"/>
    <mergeCell ref="J55:L55"/>
    <mergeCell ref="M55:O55"/>
    <mergeCell ref="S64:U64"/>
    <mergeCell ref="P56:R56"/>
    <mergeCell ref="S58:U58"/>
    <mergeCell ref="P63:R63"/>
    <mergeCell ref="S63:U63"/>
    <mergeCell ref="M58:O58"/>
    <mergeCell ref="D58:F58"/>
    <mergeCell ref="G58:I58"/>
    <mergeCell ref="J63:L63"/>
    <mergeCell ref="P58:R58"/>
    <mergeCell ref="M63:O63"/>
    <mergeCell ref="D63:F63"/>
    <mergeCell ref="J4:L4"/>
    <mergeCell ref="M4:O4"/>
    <mergeCell ref="D32:F32"/>
    <mergeCell ref="G32:I32"/>
    <mergeCell ref="J32:L32"/>
    <mergeCell ref="M32:O32"/>
    <mergeCell ref="D31:F31"/>
    <mergeCell ref="G31:I31"/>
    <mergeCell ref="P3:R3"/>
    <mergeCell ref="P4:R4"/>
    <mergeCell ref="D28:F28"/>
    <mergeCell ref="G28:I28"/>
    <mergeCell ref="J28:L28"/>
    <mergeCell ref="M28:O28"/>
    <mergeCell ref="G27:I27"/>
    <mergeCell ref="J27:L27"/>
    <mergeCell ref="M27:O27"/>
    <mergeCell ref="D27:F27"/>
    <mergeCell ref="D4:F4"/>
    <mergeCell ref="D3:F3"/>
    <mergeCell ref="G3:I3"/>
    <mergeCell ref="M3:O3"/>
    <mergeCell ref="J3:L3"/>
    <mergeCell ref="G4:I4"/>
  </mergeCells>
  <phoneticPr fontId="21" type="noConversion"/>
  <conditionalFormatting sqref="D34:D42 P44:P52 D16:D24 J44:J52 M34:M42 D44:D52 M44:M52 G44:G52 J34:J42 P34:P42 J16:J24 P16:P24 J6:J14 D6:D14 M6:M14 G34:G42 M16:M24 G16:G24 P6:P14 G6:G14 J68:J72 D68:D72 G68:G72 M68:M72 P68:P72">
    <cfRule type="cellIs" dxfId="41" priority="1" stopIfTrue="1" operator="equal">
      <formula>$C6</formula>
    </cfRule>
    <cfRule type="cellIs" dxfId="40" priority="2" stopIfTrue="1" operator="equal">
      <formula>$C6-1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U72"/>
  <sheetViews>
    <sheetView topLeftCell="A46" zoomScale="75" workbookViewId="0">
      <selection activeCell="H76" sqref="H76"/>
    </sheetView>
  </sheetViews>
  <sheetFormatPr defaultColWidth="8.85546875" defaultRowHeight="12.75" x14ac:dyDescent="0.2"/>
  <cols>
    <col min="1" max="1" width="14.85546875" style="30" customWidth="1"/>
    <col min="2" max="3" width="6" style="30" customWidth="1"/>
    <col min="4" max="4" width="7.5703125" style="30" customWidth="1"/>
    <col min="5" max="5" width="4.85546875" style="30" customWidth="1"/>
    <col min="6" max="6" width="5.42578125" style="30" customWidth="1"/>
    <col min="7" max="7" width="7.5703125" style="30" customWidth="1"/>
    <col min="8" max="8" width="4.85546875" style="30" customWidth="1"/>
    <col min="9" max="9" width="5.42578125" style="30" customWidth="1"/>
    <col min="10" max="10" width="7.5703125" style="30" customWidth="1"/>
    <col min="11" max="11" width="5" style="30" customWidth="1"/>
    <col min="12" max="12" width="5.42578125" style="30" customWidth="1"/>
    <col min="13" max="13" width="7.5703125" style="30" customWidth="1"/>
    <col min="14" max="14" width="5.140625" style="30" customWidth="1"/>
    <col min="15" max="15" width="5.42578125" style="30" customWidth="1"/>
    <col min="16" max="16" width="7.42578125" customWidth="1"/>
    <col min="17" max="17" width="5.140625" customWidth="1"/>
    <col min="18" max="18" width="5.42578125" customWidth="1"/>
    <col min="20" max="20" width="20.5703125" customWidth="1"/>
    <col min="21" max="21" width="25.5703125" customWidth="1"/>
  </cols>
  <sheetData>
    <row r="1" spans="1:18" ht="13.5" thickBot="1" x14ac:dyDescent="0.25"/>
    <row r="2" spans="1:18" ht="13.5" thickBot="1" x14ac:dyDescent="0.25">
      <c r="A2" s="31"/>
      <c r="B2" s="32"/>
      <c r="C2" s="32"/>
      <c r="D2" s="32" t="s">
        <v>650</v>
      </c>
      <c r="E2" s="32"/>
      <c r="F2" s="32"/>
      <c r="G2" s="32"/>
      <c r="H2" s="32"/>
      <c r="I2" s="32"/>
      <c r="J2" s="32"/>
      <c r="K2" s="32"/>
      <c r="L2" s="32"/>
      <c r="M2" s="32"/>
      <c r="N2" s="32"/>
      <c r="O2" s="32"/>
      <c r="P2" s="32"/>
      <c r="Q2" s="32"/>
      <c r="R2" s="32"/>
    </row>
    <row r="3" spans="1:18" x14ac:dyDescent="0.2">
      <c r="A3" s="40"/>
      <c r="B3" s="41"/>
      <c r="C3" s="41"/>
      <c r="D3" s="474" t="s">
        <v>475</v>
      </c>
      <c r="E3" s="475"/>
      <c r="F3" s="476"/>
      <c r="G3" s="477" t="s">
        <v>352</v>
      </c>
      <c r="H3" s="478"/>
      <c r="I3" s="479"/>
      <c r="J3" s="474" t="s">
        <v>340</v>
      </c>
      <c r="K3" s="475"/>
      <c r="L3" s="476"/>
      <c r="M3" s="477" t="s">
        <v>472</v>
      </c>
      <c r="N3" s="478"/>
      <c r="O3" s="479"/>
      <c r="P3" s="474" t="s">
        <v>469</v>
      </c>
      <c r="Q3" s="475"/>
      <c r="R3" s="475"/>
    </row>
    <row r="4" spans="1:18" x14ac:dyDescent="0.2">
      <c r="A4" s="57"/>
      <c r="B4" s="69"/>
      <c r="C4" s="69" t="s">
        <v>538</v>
      </c>
      <c r="D4" s="480">
        <v>21</v>
      </c>
      <c r="E4" s="481"/>
      <c r="F4" s="482"/>
      <c r="G4" s="483">
        <v>22</v>
      </c>
      <c r="H4" s="484"/>
      <c r="I4" s="485"/>
      <c r="J4" s="480">
        <v>20</v>
      </c>
      <c r="K4" s="481"/>
      <c r="L4" s="482"/>
      <c r="M4" s="483">
        <v>25</v>
      </c>
      <c r="N4" s="484"/>
      <c r="O4" s="485"/>
      <c r="P4" s="480">
        <v>5</v>
      </c>
      <c r="Q4" s="481"/>
      <c r="R4" s="481"/>
    </row>
    <row r="5" spans="1:18" x14ac:dyDescent="0.2">
      <c r="A5" s="42"/>
      <c r="B5" s="34" t="s">
        <v>355</v>
      </c>
      <c r="C5" s="34" t="s">
        <v>408</v>
      </c>
      <c r="D5" s="35" t="s">
        <v>409</v>
      </c>
      <c r="E5" s="35" t="s">
        <v>410</v>
      </c>
      <c r="F5" s="35" t="s">
        <v>363</v>
      </c>
      <c r="G5" s="36" t="s">
        <v>409</v>
      </c>
      <c r="H5" s="36" t="s">
        <v>410</v>
      </c>
      <c r="I5" s="36" t="s">
        <v>363</v>
      </c>
      <c r="J5" s="35" t="s">
        <v>409</v>
      </c>
      <c r="K5" s="35" t="s">
        <v>410</v>
      </c>
      <c r="L5" s="35" t="s">
        <v>363</v>
      </c>
      <c r="M5" s="36" t="s">
        <v>409</v>
      </c>
      <c r="N5" s="36" t="s">
        <v>410</v>
      </c>
      <c r="O5" s="36" t="s">
        <v>363</v>
      </c>
      <c r="P5" s="35" t="s">
        <v>409</v>
      </c>
      <c r="Q5" s="35" t="s">
        <v>410</v>
      </c>
      <c r="R5" s="174" t="s">
        <v>363</v>
      </c>
    </row>
    <row r="6" spans="1:18" x14ac:dyDescent="0.2">
      <c r="A6" s="42" t="s">
        <v>390</v>
      </c>
      <c r="B6" s="50">
        <v>13</v>
      </c>
      <c r="C6" s="50">
        <v>4</v>
      </c>
      <c r="D6" s="37">
        <v>6</v>
      </c>
      <c r="E6" s="37">
        <v>2</v>
      </c>
      <c r="F6" s="37">
        <v>1</v>
      </c>
      <c r="G6" s="38">
        <v>6</v>
      </c>
      <c r="H6" s="38">
        <v>1</v>
      </c>
      <c r="I6" s="38">
        <v>1</v>
      </c>
      <c r="J6" s="37">
        <v>6</v>
      </c>
      <c r="K6" s="37">
        <v>4</v>
      </c>
      <c r="L6" s="79">
        <v>1</v>
      </c>
      <c r="M6" s="38">
        <v>6</v>
      </c>
      <c r="N6" s="38">
        <v>1</v>
      </c>
      <c r="O6" s="38">
        <v>2</v>
      </c>
      <c r="P6" s="37">
        <v>6</v>
      </c>
      <c r="Q6" s="37">
        <v>2</v>
      </c>
      <c r="R6" s="175">
        <f>IF(($C6+INT(P$66/18)+IF(((P$66-INT(P$66/18)*18)-$B6)&gt;=0,1,0)-P6+2)&lt;0, 0, $C6+INT(P$66/18)+IF(((P$66-INT(P$66/18)*18)-$B6)&gt;=0,1,0)-P6+2)</f>
        <v>0</v>
      </c>
    </row>
    <row r="7" spans="1:18" x14ac:dyDescent="0.2">
      <c r="A7" s="42" t="s">
        <v>391</v>
      </c>
      <c r="B7" s="50">
        <v>1</v>
      </c>
      <c r="C7" s="50">
        <v>5</v>
      </c>
      <c r="D7" s="37">
        <v>8</v>
      </c>
      <c r="E7" s="37">
        <v>2</v>
      </c>
      <c r="F7" s="37">
        <v>1</v>
      </c>
      <c r="G7" s="38">
        <v>9</v>
      </c>
      <c r="H7" s="38">
        <v>3</v>
      </c>
      <c r="I7" s="38">
        <f>IF(($C7+INT(G$66/18)+IF(((G$66-INT(G$66/18)*18)-$B7)&gt;=0,1,0)-G7+2)&lt;0, 0, $C7+INT(G$66/18)+IF(((G$66-INT(G$66/18)*18)-$B7)&gt;=0,1,0)-G7+2)</f>
        <v>0</v>
      </c>
      <c r="J7" s="37">
        <v>7</v>
      </c>
      <c r="K7" s="37">
        <v>1</v>
      </c>
      <c r="L7" s="79">
        <v>2</v>
      </c>
      <c r="M7" s="38">
        <v>10</v>
      </c>
      <c r="N7" s="38">
        <v>2</v>
      </c>
      <c r="O7" s="38">
        <v>0</v>
      </c>
      <c r="P7" s="37">
        <v>5</v>
      </c>
      <c r="Q7" s="37">
        <v>1</v>
      </c>
      <c r="R7" s="175">
        <v>3</v>
      </c>
    </row>
    <row r="8" spans="1:18" x14ac:dyDescent="0.2">
      <c r="A8" s="42" t="s">
        <v>392</v>
      </c>
      <c r="B8" s="50">
        <v>15</v>
      </c>
      <c r="C8" s="50">
        <v>3</v>
      </c>
      <c r="D8" s="37">
        <v>3</v>
      </c>
      <c r="E8" s="37">
        <v>1</v>
      </c>
      <c r="F8" s="37">
        <v>3</v>
      </c>
      <c r="G8" s="38">
        <v>4</v>
      </c>
      <c r="H8" s="38">
        <v>3</v>
      </c>
      <c r="I8" s="38">
        <v>2</v>
      </c>
      <c r="J8" s="37">
        <v>6</v>
      </c>
      <c r="K8" s="37">
        <v>2</v>
      </c>
      <c r="L8" s="79">
        <v>0</v>
      </c>
      <c r="M8" s="38">
        <v>4</v>
      </c>
      <c r="N8" s="38">
        <v>1</v>
      </c>
      <c r="O8" s="38">
        <v>3</v>
      </c>
      <c r="P8" s="37">
        <v>4</v>
      </c>
      <c r="Q8" s="37">
        <v>3</v>
      </c>
      <c r="R8" s="175">
        <f>IF(($C8+INT(P$66/18)+IF(((P$66-INT(P$66/18)*18)-$B8)&gt;=0,1,0)-P8+2)&lt;0, 0, $C8+INT(P$66/18)+IF(((P$66-INT(P$66/18)*18)-$B8)&gt;=0,1,0)-P8+2)</f>
        <v>1</v>
      </c>
    </row>
    <row r="9" spans="1:18" x14ac:dyDescent="0.2">
      <c r="A9" s="42" t="s">
        <v>393</v>
      </c>
      <c r="B9" s="50">
        <v>9</v>
      </c>
      <c r="C9" s="50">
        <v>4</v>
      </c>
      <c r="D9" s="37">
        <v>6</v>
      </c>
      <c r="E9" s="37">
        <v>2</v>
      </c>
      <c r="F9" s="37">
        <v>1</v>
      </c>
      <c r="G9" s="38">
        <v>5</v>
      </c>
      <c r="H9" s="38">
        <v>1</v>
      </c>
      <c r="I9" s="38">
        <v>3</v>
      </c>
      <c r="J9" s="37">
        <v>6</v>
      </c>
      <c r="K9" s="37">
        <v>1</v>
      </c>
      <c r="L9" s="79">
        <v>2</v>
      </c>
      <c r="M9" s="38">
        <v>6</v>
      </c>
      <c r="N9" s="38">
        <v>2</v>
      </c>
      <c r="O9" s="38">
        <v>2</v>
      </c>
      <c r="P9" s="37">
        <v>4</v>
      </c>
      <c r="Q9" s="37">
        <v>1</v>
      </c>
      <c r="R9" s="175">
        <v>3</v>
      </c>
    </row>
    <row r="10" spans="1:18" x14ac:dyDescent="0.2">
      <c r="A10" s="42" t="s">
        <v>394</v>
      </c>
      <c r="B10" s="50">
        <v>3</v>
      </c>
      <c r="C10" s="50">
        <v>5</v>
      </c>
      <c r="D10" s="37">
        <v>6</v>
      </c>
      <c r="E10" s="37">
        <v>2</v>
      </c>
      <c r="F10" s="37">
        <v>3</v>
      </c>
      <c r="G10" s="38">
        <v>6</v>
      </c>
      <c r="H10" s="38">
        <v>2</v>
      </c>
      <c r="I10" s="38">
        <v>3</v>
      </c>
      <c r="J10" s="37">
        <v>6</v>
      </c>
      <c r="K10" s="37">
        <v>1</v>
      </c>
      <c r="L10" s="79">
        <v>3</v>
      </c>
      <c r="M10" s="38">
        <v>8</v>
      </c>
      <c r="N10" s="38">
        <v>2</v>
      </c>
      <c r="O10" s="38">
        <v>1</v>
      </c>
      <c r="P10" s="37">
        <v>6</v>
      </c>
      <c r="Q10" s="37">
        <v>2</v>
      </c>
      <c r="R10" s="175">
        <v>2</v>
      </c>
    </row>
    <row r="11" spans="1:18" x14ac:dyDescent="0.2">
      <c r="A11" s="42" t="s">
        <v>395</v>
      </c>
      <c r="B11" s="50">
        <v>11</v>
      </c>
      <c r="C11" s="50">
        <v>4</v>
      </c>
      <c r="D11" s="37">
        <v>4</v>
      </c>
      <c r="E11" s="37">
        <v>1</v>
      </c>
      <c r="F11" s="37">
        <v>3</v>
      </c>
      <c r="G11" s="38">
        <v>5</v>
      </c>
      <c r="H11" s="38">
        <v>1</v>
      </c>
      <c r="I11" s="38">
        <v>3</v>
      </c>
      <c r="J11" s="37">
        <v>7</v>
      </c>
      <c r="K11" s="37">
        <v>2</v>
      </c>
      <c r="L11" s="79">
        <v>0</v>
      </c>
      <c r="M11" s="38">
        <v>5</v>
      </c>
      <c r="N11" s="38">
        <v>2</v>
      </c>
      <c r="O11" s="38">
        <v>3</v>
      </c>
      <c r="P11" s="37">
        <v>5</v>
      </c>
      <c r="Q11" s="37">
        <v>3</v>
      </c>
      <c r="R11" s="175">
        <f>IF(($C11+INT(P$66/18)+IF(((P$66-INT(P$66/18)*18)-$B11)&gt;=0,1,0)-P11+2)&lt;0, 0, $C11+INT(P$66/18)+IF(((P$66-INT(P$66/18)*18)-$B11)&gt;=0,1,0)-P11+2)</f>
        <v>1</v>
      </c>
    </row>
    <row r="12" spans="1:18" x14ac:dyDescent="0.2">
      <c r="A12" s="42" t="s">
        <v>396</v>
      </c>
      <c r="B12" s="50">
        <v>7</v>
      </c>
      <c r="C12" s="50">
        <v>4</v>
      </c>
      <c r="D12" s="37">
        <v>6</v>
      </c>
      <c r="E12" s="37">
        <v>2</v>
      </c>
      <c r="F12" s="37">
        <v>1</v>
      </c>
      <c r="G12" s="38">
        <v>6</v>
      </c>
      <c r="H12" s="38">
        <v>2</v>
      </c>
      <c r="I12" s="38">
        <v>2</v>
      </c>
      <c r="J12" s="37">
        <v>7</v>
      </c>
      <c r="K12" s="37">
        <v>2</v>
      </c>
      <c r="L12" s="79">
        <v>1</v>
      </c>
      <c r="M12" s="38">
        <v>7</v>
      </c>
      <c r="N12" s="38">
        <v>2</v>
      </c>
      <c r="O12" s="38">
        <v>1</v>
      </c>
      <c r="P12" s="37">
        <v>5</v>
      </c>
      <c r="Q12" s="37">
        <v>2</v>
      </c>
      <c r="R12" s="175">
        <v>2</v>
      </c>
    </row>
    <row r="13" spans="1:18" x14ac:dyDescent="0.2">
      <c r="A13" s="42" t="s">
        <v>397</v>
      </c>
      <c r="B13" s="50">
        <v>17</v>
      </c>
      <c r="C13" s="50">
        <v>3</v>
      </c>
      <c r="D13" s="37">
        <v>3</v>
      </c>
      <c r="E13" s="37">
        <v>1</v>
      </c>
      <c r="F13" s="37">
        <v>3</v>
      </c>
      <c r="G13" s="38">
        <v>5</v>
      </c>
      <c r="H13" s="38">
        <v>2</v>
      </c>
      <c r="I13" s="38">
        <v>1</v>
      </c>
      <c r="J13" s="37">
        <v>5</v>
      </c>
      <c r="K13" s="37">
        <v>2</v>
      </c>
      <c r="L13" s="79">
        <v>1</v>
      </c>
      <c r="M13" s="38">
        <v>6</v>
      </c>
      <c r="N13" s="38">
        <v>2</v>
      </c>
      <c r="O13" s="38">
        <f>IF(($C13+INT(M$66/18)+IF(((M$66-INT(M$66/18)*18)-$B13)&gt;=0,1,0)-M13+2)&lt;0, 0, $C13+INT(M$66/18)+IF(((M$66-INT(M$66/18)*18)-$B13)&gt;=0,1,0)-M13+2)</f>
        <v>0</v>
      </c>
      <c r="P13" s="37">
        <v>5</v>
      </c>
      <c r="Q13" s="37">
        <v>2</v>
      </c>
      <c r="R13" s="175">
        <f>IF(($C13+INT(P$66/18)+IF(((P$66-INT(P$66/18)*18)-$B13)&gt;=0,1,0)-P13+2)&lt;0, 0, $C13+INT(P$66/18)+IF(((P$66-INT(P$66/18)*18)-$B13)&gt;=0,1,0)-P13+2)</f>
        <v>0</v>
      </c>
    </row>
    <row r="14" spans="1:18" ht="13.5" thickBot="1" x14ac:dyDescent="0.25">
      <c r="A14" s="52" t="s">
        <v>398</v>
      </c>
      <c r="B14" s="53">
        <v>5</v>
      </c>
      <c r="C14" s="53">
        <v>4</v>
      </c>
      <c r="D14" s="37">
        <v>6</v>
      </c>
      <c r="E14" s="54">
        <v>2</v>
      </c>
      <c r="F14" s="37">
        <v>2</v>
      </c>
      <c r="G14" s="38">
        <v>8</v>
      </c>
      <c r="H14" s="55">
        <v>2</v>
      </c>
      <c r="I14" s="38">
        <f>IF(($C14+INT(G$66/18)+IF(((G$66-INT(G$66/18)*18)-$B14)&gt;=0,1,0)-G14+2)&lt;0, 0, $C14+INT(G$66/18)+IF(((G$66-INT(G$66/18)*18)-$B14)&gt;=0,1,0)-G14+2)</f>
        <v>0</v>
      </c>
      <c r="J14" s="37">
        <v>6</v>
      </c>
      <c r="K14" s="54">
        <v>2</v>
      </c>
      <c r="L14" s="80">
        <v>2</v>
      </c>
      <c r="M14" s="38">
        <v>7</v>
      </c>
      <c r="N14" s="55">
        <v>2</v>
      </c>
      <c r="O14" s="38">
        <v>1</v>
      </c>
      <c r="P14" s="37">
        <v>5</v>
      </c>
      <c r="Q14" s="54">
        <v>1</v>
      </c>
      <c r="R14" s="176">
        <v>2</v>
      </c>
    </row>
    <row r="15" spans="1:18" ht="13.5" thickBot="1" x14ac:dyDescent="0.25">
      <c r="A15" s="61" t="s">
        <v>412</v>
      </c>
      <c r="B15" s="62"/>
      <c r="C15" s="74">
        <f t="shared" ref="C15:R15" si="0">SUM(C6:C14)</f>
        <v>36</v>
      </c>
      <c r="D15" s="63">
        <f t="shared" si="0"/>
        <v>48</v>
      </c>
      <c r="E15" s="63">
        <f t="shared" si="0"/>
        <v>15</v>
      </c>
      <c r="F15" s="63">
        <f t="shared" si="0"/>
        <v>18</v>
      </c>
      <c r="G15" s="64">
        <f t="shared" si="0"/>
        <v>54</v>
      </c>
      <c r="H15" s="64">
        <f t="shared" si="0"/>
        <v>17</v>
      </c>
      <c r="I15" s="89">
        <f t="shared" si="0"/>
        <v>15</v>
      </c>
      <c r="J15" s="63">
        <f t="shared" si="0"/>
        <v>56</v>
      </c>
      <c r="K15" s="63">
        <f t="shared" si="0"/>
        <v>17</v>
      </c>
      <c r="L15" s="88">
        <f t="shared" si="0"/>
        <v>12</v>
      </c>
      <c r="M15" s="64">
        <f t="shared" si="0"/>
        <v>59</v>
      </c>
      <c r="N15" s="64">
        <f t="shared" si="0"/>
        <v>16</v>
      </c>
      <c r="O15" s="89">
        <f t="shared" si="0"/>
        <v>13</v>
      </c>
      <c r="P15" s="63">
        <f t="shared" si="0"/>
        <v>45</v>
      </c>
      <c r="Q15" s="63">
        <f t="shared" si="0"/>
        <v>17</v>
      </c>
      <c r="R15" s="177">
        <f t="shared" si="0"/>
        <v>14</v>
      </c>
    </row>
    <row r="16" spans="1:18" x14ac:dyDescent="0.2">
      <c r="A16" s="57" t="s">
        <v>399</v>
      </c>
      <c r="B16" s="58">
        <v>8</v>
      </c>
      <c r="C16" s="58">
        <v>4</v>
      </c>
      <c r="D16" s="37">
        <v>6</v>
      </c>
      <c r="E16" s="39">
        <v>3</v>
      </c>
      <c r="F16" s="37">
        <v>1</v>
      </c>
      <c r="G16" s="38">
        <v>6</v>
      </c>
      <c r="H16" s="59">
        <v>2</v>
      </c>
      <c r="I16" s="38">
        <v>2</v>
      </c>
      <c r="J16" s="37">
        <v>5</v>
      </c>
      <c r="K16" s="39">
        <v>2</v>
      </c>
      <c r="L16" s="81">
        <v>3</v>
      </c>
      <c r="M16" s="38">
        <v>10</v>
      </c>
      <c r="N16" s="59">
        <v>3</v>
      </c>
      <c r="O16" s="38">
        <v>0</v>
      </c>
      <c r="P16" s="37">
        <v>6</v>
      </c>
      <c r="Q16" s="39">
        <v>2</v>
      </c>
      <c r="R16" s="178">
        <v>1</v>
      </c>
    </row>
    <row r="17" spans="1:18" x14ac:dyDescent="0.2">
      <c r="A17" s="42" t="s">
        <v>400</v>
      </c>
      <c r="B17" s="50">
        <v>16</v>
      </c>
      <c r="C17" s="50">
        <v>3</v>
      </c>
      <c r="D17" s="37">
        <v>6</v>
      </c>
      <c r="E17" s="37">
        <v>4</v>
      </c>
      <c r="F17" s="37">
        <f>IF(($C17+INT(D$66/18)+IF(((D$66-INT(D$66/18)*18)-$B17)&gt;=0,1,0)-D17+2)&lt;0, 0, $C17+INT(D$66/18)+IF(((D$66-INT(D$66/18)*18)-$B17)&gt;=0,1,0)-D17+2)</f>
        <v>0</v>
      </c>
      <c r="G17" s="38">
        <v>6</v>
      </c>
      <c r="H17" s="38">
        <v>3</v>
      </c>
      <c r="I17" s="38">
        <v>0</v>
      </c>
      <c r="J17" s="37">
        <v>5</v>
      </c>
      <c r="K17" s="37">
        <v>3</v>
      </c>
      <c r="L17" s="79">
        <v>1</v>
      </c>
      <c r="M17" s="38">
        <v>5</v>
      </c>
      <c r="N17" s="38">
        <v>2</v>
      </c>
      <c r="O17" s="38">
        <v>1</v>
      </c>
      <c r="P17" s="37">
        <v>4</v>
      </c>
      <c r="Q17" s="37">
        <v>2</v>
      </c>
      <c r="R17" s="175">
        <f>IF(($C17+INT(P$66/18)+IF(((P$66-INT(P$66/18)*18)-$B17)&gt;=0,1,0)-P17+2)&lt;0, 0, $C17+INT(P$66/18)+IF(((P$66-INT(P$66/18)*18)-$B17)&gt;=0,1,0)-P17+2)</f>
        <v>1</v>
      </c>
    </row>
    <row r="18" spans="1:18" x14ac:dyDescent="0.2">
      <c r="A18" s="42" t="s">
        <v>401</v>
      </c>
      <c r="B18" s="50">
        <v>6</v>
      </c>
      <c r="C18" s="50">
        <v>5</v>
      </c>
      <c r="D18" s="37">
        <v>8</v>
      </c>
      <c r="E18" s="37">
        <v>2</v>
      </c>
      <c r="F18" s="37">
        <f>IF(($C18+INT(D$66/18)+IF(((D$66-INT(D$66/18)*18)-$B18)&gt;=0,1,0)-D18+2)&lt;0, 0, $C18+INT(D$66/18)+IF(((D$66-INT(D$66/18)*18)-$B18)&gt;=0,1,0)-D18+2)</f>
        <v>0</v>
      </c>
      <c r="G18" s="38">
        <v>6</v>
      </c>
      <c r="H18" s="38">
        <v>1</v>
      </c>
      <c r="I18" s="38">
        <v>3</v>
      </c>
      <c r="J18" s="37">
        <v>8</v>
      </c>
      <c r="K18" s="37">
        <v>2</v>
      </c>
      <c r="L18" s="79">
        <v>1</v>
      </c>
      <c r="M18" s="38">
        <v>10</v>
      </c>
      <c r="N18" s="38">
        <v>3</v>
      </c>
      <c r="O18" s="38">
        <v>0</v>
      </c>
      <c r="P18" s="37">
        <v>5</v>
      </c>
      <c r="Q18" s="37">
        <v>1</v>
      </c>
      <c r="R18" s="175">
        <v>3</v>
      </c>
    </row>
    <row r="19" spans="1:18" x14ac:dyDescent="0.2">
      <c r="A19" s="42" t="s">
        <v>402</v>
      </c>
      <c r="B19" s="50">
        <v>18</v>
      </c>
      <c r="C19" s="50">
        <v>3</v>
      </c>
      <c r="D19" s="37">
        <v>5</v>
      </c>
      <c r="E19" s="37">
        <v>3</v>
      </c>
      <c r="F19" s="37">
        <v>1</v>
      </c>
      <c r="G19" s="38">
        <v>5</v>
      </c>
      <c r="H19" s="38">
        <v>1</v>
      </c>
      <c r="I19" s="38">
        <v>1</v>
      </c>
      <c r="J19" s="37">
        <v>4</v>
      </c>
      <c r="K19" s="37">
        <v>2</v>
      </c>
      <c r="L19" s="79">
        <v>2</v>
      </c>
      <c r="M19" s="38">
        <v>4</v>
      </c>
      <c r="N19" s="38">
        <v>2</v>
      </c>
      <c r="O19" s="38">
        <v>2</v>
      </c>
      <c r="P19" s="37">
        <v>3</v>
      </c>
      <c r="Q19" s="37">
        <v>2</v>
      </c>
      <c r="R19" s="175">
        <f>IF(($C19+INT(P$66/18)+IF(((P$66-INT(P$66/18)*18)-$B19)&gt;=0,1,0)-P19+2)&lt;0, 0, $C19+INT(P$66/18)+IF(((P$66-INT(P$66/18)*18)-$B19)&gt;=0,1,0)-P19+2)</f>
        <v>2</v>
      </c>
    </row>
    <row r="20" spans="1:18" x14ac:dyDescent="0.2">
      <c r="A20" s="42" t="s">
        <v>403</v>
      </c>
      <c r="B20" s="50">
        <v>4</v>
      </c>
      <c r="C20" s="50">
        <v>5</v>
      </c>
      <c r="D20" s="37">
        <v>7</v>
      </c>
      <c r="E20" s="37">
        <v>3</v>
      </c>
      <c r="F20" s="37">
        <v>2</v>
      </c>
      <c r="G20" s="38">
        <v>8</v>
      </c>
      <c r="H20" s="38">
        <v>2</v>
      </c>
      <c r="I20" s="38">
        <v>1</v>
      </c>
      <c r="J20" s="37">
        <v>6</v>
      </c>
      <c r="K20" s="37">
        <v>1</v>
      </c>
      <c r="L20" s="79">
        <v>3</v>
      </c>
      <c r="M20" s="38">
        <v>8</v>
      </c>
      <c r="N20" s="38">
        <v>2</v>
      </c>
      <c r="O20" s="38">
        <v>1</v>
      </c>
      <c r="P20" s="37">
        <v>6</v>
      </c>
      <c r="Q20" s="37">
        <v>3</v>
      </c>
      <c r="R20" s="175">
        <v>2</v>
      </c>
    </row>
    <row r="21" spans="1:18" x14ac:dyDescent="0.2">
      <c r="A21" s="42" t="s">
        <v>404</v>
      </c>
      <c r="B21" s="50">
        <v>14</v>
      </c>
      <c r="C21" s="50">
        <v>4</v>
      </c>
      <c r="D21" s="37">
        <v>4</v>
      </c>
      <c r="E21" s="37">
        <v>2</v>
      </c>
      <c r="F21" s="37">
        <v>3</v>
      </c>
      <c r="G21" s="38">
        <v>6</v>
      </c>
      <c r="H21" s="38">
        <v>2</v>
      </c>
      <c r="I21" s="38">
        <v>1</v>
      </c>
      <c r="J21" s="37">
        <v>6</v>
      </c>
      <c r="K21" s="37">
        <v>2</v>
      </c>
      <c r="L21" s="79">
        <v>1</v>
      </c>
      <c r="M21" s="38">
        <v>5</v>
      </c>
      <c r="N21" s="38">
        <v>2</v>
      </c>
      <c r="O21" s="38">
        <v>3</v>
      </c>
      <c r="P21" s="37">
        <v>3</v>
      </c>
      <c r="Q21" s="37">
        <v>1</v>
      </c>
      <c r="R21" s="175">
        <f>IF(($C21+INT(P$66/18)+IF(((P$66-INT(P$66/18)*18)-$B21)&gt;=0,1,0)-P21+2)&lt;0, 0, $C21+INT(P$66/18)+IF(((P$66-INT(P$66/18)*18)-$B21)&gt;=0,1,0)-P21+2)</f>
        <v>3</v>
      </c>
    </row>
    <row r="22" spans="1:18" x14ac:dyDescent="0.2">
      <c r="A22" s="42" t="s">
        <v>405</v>
      </c>
      <c r="B22" s="50">
        <v>12</v>
      </c>
      <c r="C22" s="50">
        <v>4</v>
      </c>
      <c r="D22" s="37">
        <v>4</v>
      </c>
      <c r="E22" s="37">
        <v>1</v>
      </c>
      <c r="F22" s="37">
        <v>3</v>
      </c>
      <c r="G22" s="38">
        <v>6</v>
      </c>
      <c r="H22" s="38">
        <v>1</v>
      </c>
      <c r="I22" s="38">
        <v>2</v>
      </c>
      <c r="J22" s="37">
        <v>5</v>
      </c>
      <c r="K22" s="37">
        <v>2</v>
      </c>
      <c r="L22" s="79">
        <v>2</v>
      </c>
      <c r="M22" s="38">
        <v>7</v>
      </c>
      <c r="N22" s="38">
        <v>3</v>
      </c>
      <c r="O22" s="38">
        <v>1</v>
      </c>
      <c r="P22" s="37">
        <v>5</v>
      </c>
      <c r="Q22" s="37">
        <v>2</v>
      </c>
      <c r="R22" s="175">
        <f>IF(($C22+INT(P$66/18)+IF(((P$66-INT(P$66/18)*18)-$B22)&gt;=0,1,0)-P22+2)&lt;0, 0, $C22+INT(P$66/18)+IF(((P$66-INT(P$66/18)*18)-$B22)&gt;=0,1,0)-P22+2)</f>
        <v>1</v>
      </c>
    </row>
    <row r="23" spans="1:18" x14ac:dyDescent="0.2">
      <c r="A23" s="42" t="s">
        <v>406</v>
      </c>
      <c r="B23" s="50">
        <v>10</v>
      </c>
      <c r="C23" s="50">
        <v>3</v>
      </c>
      <c r="D23" s="37">
        <v>4</v>
      </c>
      <c r="E23" s="37">
        <v>2</v>
      </c>
      <c r="F23" s="37">
        <v>2</v>
      </c>
      <c r="G23" s="38">
        <v>6</v>
      </c>
      <c r="H23" s="38">
        <v>3</v>
      </c>
      <c r="I23" s="38">
        <v>1</v>
      </c>
      <c r="J23" s="37">
        <v>5</v>
      </c>
      <c r="K23" s="37">
        <v>2</v>
      </c>
      <c r="L23" s="79">
        <v>2</v>
      </c>
      <c r="M23" s="38">
        <v>4</v>
      </c>
      <c r="N23" s="38">
        <v>1</v>
      </c>
      <c r="O23" s="38">
        <v>3</v>
      </c>
      <c r="P23" s="37">
        <v>4</v>
      </c>
      <c r="Q23" s="37">
        <v>1</v>
      </c>
      <c r="R23" s="175">
        <f>IF(($C23+INT(P$66/18)+IF(((P$66-INT(P$66/18)*18)-$B23)&gt;=0,1,0)-P23+2)&lt;0, 0, $C23+INT(P$66/18)+IF(((P$66-INT(P$66/18)*18)-$B23)&gt;=0,1,0)-P23+2)</f>
        <v>1</v>
      </c>
    </row>
    <row r="24" spans="1:18" ht="13.5" thickBot="1" x14ac:dyDescent="0.25">
      <c r="A24" s="45" t="s">
        <v>407</v>
      </c>
      <c r="B24" s="51">
        <v>2</v>
      </c>
      <c r="C24" s="51">
        <v>5</v>
      </c>
      <c r="D24" s="37">
        <v>10</v>
      </c>
      <c r="E24" s="46">
        <v>2</v>
      </c>
      <c r="F24" s="37">
        <f>IF(($C24+INT(D$66/18)+IF(((D$66-INT(D$66/18)*18)-$B24)&gt;=0,1,0)-D24+2)&lt;0, 0, $C24+INT(D$66/18)+IF(((D$66-INT(D$66/18)*18)-$B24)&gt;=0,1,0)-D24+2)</f>
        <v>0</v>
      </c>
      <c r="G24" s="38">
        <v>8</v>
      </c>
      <c r="H24" s="47">
        <v>2</v>
      </c>
      <c r="I24" s="38">
        <v>1</v>
      </c>
      <c r="J24" s="37">
        <v>10</v>
      </c>
      <c r="K24" s="46">
        <v>2</v>
      </c>
      <c r="L24" s="83">
        <f>IF(($C24+INT(J$66/18)+IF(((J$66-INT(J$66/18)*18)-$B24)&gt;=0,1,0)-J24+2)&lt;0, 0, $C24+INT(J$66/18)+IF(((J$66-INT(J$66/18)*18)-$B24)&gt;=0,1,0)-J24+2)</f>
        <v>0</v>
      </c>
      <c r="M24" s="38">
        <v>8</v>
      </c>
      <c r="N24" s="47">
        <v>2</v>
      </c>
      <c r="O24" s="38">
        <v>1</v>
      </c>
      <c r="P24" s="37">
        <v>6</v>
      </c>
      <c r="Q24" s="46">
        <v>2</v>
      </c>
      <c r="R24" s="179">
        <v>2</v>
      </c>
    </row>
    <row r="25" spans="1:18" ht="13.5" thickBot="1" x14ac:dyDescent="0.25">
      <c r="A25" s="66" t="s">
        <v>413</v>
      </c>
      <c r="B25" s="63"/>
      <c r="C25" s="63">
        <f t="shared" ref="C25:R25" si="1">SUM(C16:C24)</f>
        <v>36</v>
      </c>
      <c r="D25" s="63">
        <f t="shared" si="1"/>
        <v>54</v>
      </c>
      <c r="E25" s="63">
        <f t="shared" si="1"/>
        <v>22</v>
      </c>
      <c r="F25" s="63">
        <f t="shared" si="1"/>
        <v>12</v>
      </c>
      <c r="G25" s="64">
        <f t="shared" si="1"/>
        <v>57</v>
      </c>
      <c r="H25" s="64">
        <f t="shared" si="1"/>
        <v>17</v>
      </c>
      <c r="I25" s="64">
        <f t="shared" si="1"/>
        <v>12</v>
      </c>
      <c r="J25" s="63">
        <f t="shared" si="1"/>
        <v>54</v>
      </c>
      <c r="K25" s="63">
        <f t="shared" si="1"/>
        <v>18</v>
      </c>
      <c r="L25" s="63">
        <f t="shared" si="1"/>
        <v>15</v>
      </c>
      <c r="M25" s="64">
        <f t="shared" si="1"/>
        <v>61</v>
      </c>
      <c r="N25" s="64">
        <f t="shared" si="1"/>
        <v>20</v>
      </c>
      <c r="O25" s="64">
        <f t="shared" si="1"/>
        <v>12</v>
      </c>
      <c r="P25" s="63">
        <f t="shared" si="1"/>
        <v>42</v>
      </c>
      <c r="Q25" s="63">
        <f t="shared" si="1"/>
        <v>16</v>
      </c>
      <c r="R25" s="180">
        <f t="shared" si="1"/>
        <v>16</v>
      </c>
    </row>
    <row r="26" spans="1:18" ht="13.5" thickBot="1" x14ac:dyDescent="0.25">
      <c r="A26" s="70" t="s">
        <v>414</v>
      </c>
      <c r="B26" s="71"/>
      <c r="C26" s="71">
        <f t="shared" ref="C26:R26" si="2">C25+C15</f>
        <v>72</v>
      </c>
      <c r="D26" s="71">
        <f t="shared" si="2"/>
        <v>102</v>
      </c>
      <c r="E26" s="71">
        <f t="shared" si="2"/>
        <v>37</v>
      </c>
      <c r="F26" s="71">
        <f t="shared" si="2"/>
        <v>30</v>
      </c>
      <c r="G26" s="72">
        <f t="shared" si="2"/>
        <v>111</v>
      </c>
      <c r="H26" s="72">
        <f t="shared" si="2"/>
        <v>34</v>
      </c>
      <c r="I26" s="72">
        <f t="shared" si="2"/>
        <v>27</v>
      </c>
      <c r="J26" s="71">
        <f t="shared" si="2"/>
        <v>110</v>
      </c>
      <c r="K26" s="71">
        <f t="shared" si="2"/>
        <v>35</v>
      </c>
      <c r="L26" s="71">
        <f t="shared" si="2"/>
        <v>27</v>
      </c>
      <c r="M26" s="72">
        <f t="shared" si="2"/>
        <v>120</v>
      </c>
      <c r="N26" s="72">
        <f t="shared" si="2"/>
        <v>36</v>
      </c>
      <c r="O26" s="72">
        <f t="shared" si="2"/>
        <v>25</v>
      </c>
      <c r="P26" s="71">
        <f t="shared" si="2"/>
        <v>87</v>
      </c>
      <c r="Q26" s="71">
        <f t="shared" si="2"/>
        <v>33</v>
      </c>
      <c r="R26" s="181">
        <f t="shared" si="2"/>
        <v>30</v>
      </c>
    </row>
    <row r="27" spans="1:18" x14ac:dyDescent="0.2">
      <c r="A27" s="67" t="s">
        <v>350</v>
      </c>
      <c r="B27" s="39"/>
      <c r="C27" s="39"/>
      <c r="D27" s="486">
        <v>2</v>
      </c>
      <c r="E27" s="487"/>
      <c r="F27" s="488"/>
      <c r="G27" s="489">
        <v>4</v>
      </c>
      <c r="H27" s="490"/>
      <c r="I27" s="491"/>
      <c r="J27" s="486">
        <v>3</v>
      </c>
      <c r="K27" s="487"/>
      <c r="L27" s="488"/>
      <c r="M27" s="489">
        <v>5</v>
      </c>
      <c r="N27" s="490"/>
      <c r="O27" s="491"/>
      <c r="P27" s="486">
        <v>1</v>
      </c>
      <c r="Q27" s="487"/>
      <c r="R27" s="487"/>
    </row>
    <row r="28" spans="1:18" ht="13.5" thickBot="1" x14ac:dyDescent="0.25">
      <c r="A28" s="49" t="s">
        <v>415</v>
      </c>
      <c r="B28" s="46"/>
      <c r="C28" s="46"/>
      <c r="D28" s="492"/>
      <c r="E28" s="493"/>
      <c r="F28" s="494"/>
      <c r="G28" s="495"/>
      <c r="H28" s="496"/>
      <c r="I28" s="497"/>
      <c r="J28" s="492"/>
      <c r="K28" s="493"/>
      <c r="L28" s="494"/>
      <c r="M28" s="495"/>
      <c r="N28" s="496"/>
      <c r="O28" s="497"/>
      <c r="P28" s="492"/>
      <c r="Q28" s="493"/>
      <c r="R28" s="493"/>
    </row>
    <row r="29" spans="1:18" ht="13.5" thickBot="1" x14ac:dyDescent="0.25"/>
    <row r="30" spans="1:18" ht="13.5" thickBot="1" x14ac:dyDescent="0.25">
      <c r="A30" s="31"/>
      <c r="B30" s="32"/>
      <c r="C30" s="32"/>
      <c r="D30" s="32" t="s">
        <v>651</v>
      </c>
      <c r="E30" s="32"/>
      <c r="F30" s="32"/>
      <c r="G30" s="32"/>
      <c r="H30" s="32"/>
      <c r="I30" s="32"/>
      <c r="J30" s="32"/>
      <c r="K30" s="32"/>
      <c r="L30" s="32"/>
      <c r="M30" s="32"/>
      <c r="N30" s="32"/>
      <c r="O30" s="32"/>
      <c r="P30" s="32"/>
      <c r="Q30" s="32"/>
      <c r="R30" s="32"/>
    </row>
    <row r="31" spans="1:18" x14ac:dyDescent="0.2">
      <c r="A31" s="40"/>
      <c r="B31" s="41"/>
      <c r="C31" s="41"/>
      <c r="D31" s="474" t="s">
        <v>475</v>
      </c>
      <c r="E31" s="475"/>
      <c r="F31" s="476"/>
      <c r="G31" s="477" t="s">
        <v>352</v>
      </c>
      <c r="H31" s="478"/>
      <c r="I31" s="479"/>
      <c r="J31" s="474" t="s">
        <v>340</v>
      </c>
      <c r="K31" s="475"/>
      <c r="L31" s="476"/>
      <c r="M31" s="477" t="s">
        <v>472</v>
      </c>
      <c r="N31" s="478"/>
      <c r="O31" s="479"/>
      <c r="P31" s="474" t="s">
        <v>469</v>
      </c>
      <c r="Q31" s="475"/>
      <c r="R31" s="475"/>
    </row>
    <row r="32" spans="1:18" x14ac:dyDescent="0.2">
      <c r="A32" s="57"/>
      <c r="B32" s="69"/>
      <c r="C32" s="69" t="s">
        <v>538</v>
      </c>
      <c r="D32" s="480">
        <v>18</v>
      </c>
      <c r="E32" s="481"/>
      <c r="F32" s="482"/>
      <c r="G32" s="483">
        <v>26</v>
      </c>
      <c r="H32" s="484"/>
      <c r="I32" s="485"/>
      <c r="J32" s="480">
        <v>23</v>
      </c>
      <c r="K32" s="481"/>
      <c r="L32" s="482"/>
      <c r="M32" s="483">
        <v>28</v>
      </c>
      <c r="N32" s="484"/>
      <c r="O32" s="485"/>
      <c r="P32" s="480">
        <v>7</v>
      </c>
      <c r="Q32" s="481"/>
      <c r="R32" s="481"/>
    </row>
    <row r="33" spans="1:18" x14ac:dyDescent="0.2">
      <c r="A33" s="42"/>
      <c r="B33" s="34" t="s">
        <v>355</v>
      </c>
      <c r="C33" s="34" t="s">
        <v>408</v>
      </c>
      <c r="D33" s="35" t="s">
        <v>409</v>
      </c>
      <c r="E33" s="35" t="s">
        <v>410</v>
      </c>
      <c r="F33" s="35" t="s">
        <v>363</v>
      </c>
      <c r="G33" s="36" t="s">
        <v>409</v>
      </c>
      <c r="H33" s="36" t="s">
        <v>410</v>
      </c>
      <c r="I33" s="36" t="s">
        <v>363</v>
      </c>
      <c r="J33" s="35" t="s">
        <v>409</v>
      </c>
      <c r="K33" s="35" t="s">
        <v>410</v>
      </c>
      <c r="L33" s="35" t="s">
        <v>363</v>
      </c>
      <c r="M33" s="36" t="s">
        <v>409</v>
      </c>
      <c r="N33" s="36" t="s">
        <v>410</v>
      </c>
      <c r="O33" s="36" t="s">
        <v>363</v>
      </c>
      <c r="P33" s="35" t="s">
        <v>409</v>
      </c>
      <c r="Q33" s="35" t="s">
        <v>410</v>
      </c>
      <c r="R33" s="174" t="s">
        <v>363</v>
      </c>
    </row>
    <row r="34" spans="1:18" x14ac:dyDescent="0.2">
      <c r="A34" s="42" t="s">
        <v>390</v>
      </c>
      <c r="B34" s="50">
        <v>18</v>
      </c>
      <c r="C34" s="50">
        <v>3</v>
      </c>
      <c r="D34" s="37">
        <v>5</v>
      </c>
      <c r="E34" s="37">
        <v>3</v>
      </c>
      <c r="F34" s="37">
        <v>1</v>
      </c>
      <c r="G34" s="38">
        <v>4</v>
      </c>
      <c r="H34" s="38">
        <v>3</v>
      </c>
      <c r="I34" s="38">
        <v>2</v>
      </c>
      <c r="J34" s="37">
        <v>3</v>
      </c>
      <c r="K34" s="37">
        <v>2</v>
      </c>
      <c r="L34" s="79">
        <v>3</v>
      </c>
      <c r="M34" s="38">
        <v>5</v>
      </c>
      <c r="N34" s="38">
        <v>2</v>
      </c>
      <c r="O34" s="38">
        <v>1</v>
      </c>
      <c r="P34" s="37">
        <v>5</v>
      </c>
      <c r="Q34" s="37">
        <v>3</v>
      </c>
      <c r="R34" s="175">
        <f>IF(($C34+INT(P$66/18)+IF(((P$66-INT(P$66/18)*18)-$B34)&gt;=0,1,0)-P34+2)&lt;0, 0, $C34+INT(P$66/18)+IF(((P$66-INT(P$66/18)*18)-$B34)&gt;=0,1,0)-P34+2)</f>
        <v>0</v>
      </c>
    </row>
    <row r="35" spans="1:18" x14ac:dyDescent="0.2">
      <c r="A35" s="42" t="s">
        <v>391</v>
      </c>
      <c r="B35" s="50">
        <v>10</v>
      </c>
      <c r="C35" s="50">
        <v>4</v>
      </c>
      <c r="D35" s="37">
        <v>5</v>
      </c>
      <c r="E35" s="37">
        <v>1</v>
      </c>
      <c r="F35" s="37">
        <v>2</v>
      </c>
      <c r="G35" s="38">
        <v>8</v>
      </c>
      <c r="H35" s="38">
        <v>1</v>
      </c>
      <c r="I35" s="38">
        <v>0</v>
      </c>
      <c r="J35" s="37">
        <v>6</v>
      </c>
      <c r="K35" s="37">
        <v>1</v>
      </c>
      <c r="L35" s="79">
        <v>1</v>
      </c>
      <c r="M35" s="38">
        <v>6</v>
      </c>
      <c r="N35" s="38">
        <v>3</v>
      </c>
      <c r="O35" s="38">
        <v>2</v>
      </c>
      <c r="P35" s="37">
        <v>5</v>
      </c>
      <c r="Q35" s="37">
        <v>3</v>
      </c>
      <c r="R35" s="175">
        <f>IF(($C35+INT(P$66/18)+IF(((P$66-INT(P$66/18)*18)-$B35)&gt;=0,1,0)-P35+2)&lt;0, 0, $C35+INT(P$66/18)+IF(((P$66-INT(P$66/18)*18)-$B35)&gt;=0,1,0)-P35+2)</f>
        <v>1</v>
      </c>
    </row>
    <row r="36" spans="1:18" x14ac:dyDescent="0.2">
      <c r="A36" s="42" t="s">
        <v>392</v>
      </c>
      <c r="B36" s="50">
        <v>16</v>
      </c>
      <c r="C36" s="50">
        <v>4</v>
      </c>
      <c r="D36" s="37">
        <v>5</v>
      </c>
      <c r="E36" s="37">
        <v>2</v>
      </c>
      <c r="F36" s="37">
        <v>2</v>
      </c>
      <c r="G36" s="38">
        <v>5</v>
      </c>
      <c r="H36" s="38">
        <v>2</v>
      </c>
      <c r="I36" s="38">
        <v>2</v>
      </c>
      <c r="J36" s="37">
        <v>6</v>
      </c>
      <c r="K36" s="37">
        <v>2</v>
      </c>
      <c r="L36" s="79">
        <v>1</v>
      </c>
      <c r="M36" s="38">
        <v>10</v>
      </c>
      <c r="N36" s="38">
        <v>2</v>
      </c>
      <c r="O36" s="38">
        <v>0</v>
      </c>
      <c r="P36" s="37">
        <v>6</v>
      </c>
      <c r="Q36" s="37">
        <v>2</v>
      </c>
      <c r="R36" s="175">
        <f>IF(($C36+INT(P$66/18)+IF(((P$66-INT(P$66/18)*18)-$B36)&gt;=0,1,0)-P36+2)&lt;0, 0, $C36+INT(P$66/18)+IF(((P$66-INT(P$66/18)*18)-$B36)&gt;=0,1,0)-P36+2)</f>
        <v>0</v>
      </c>
    </row>
    <row r="37" spans="1:18" x14ac:dyDescent="0.2">
      <c r="A37" s="42" t="s">
        <v>393</v>
      </c>
      <c r="B37" s="50">
        <v>2</v>
      </c>
      <c r="C37" s="50">
        <v>5</v>
      </c>
      <c r="D37" s="37">
        <v>7</v>
      </c>
      <c r="E37" s="37">
        <v>3</v>
      </c>
      <c r="F37" s="37">
        <v>2</v>
      </c>
      <c r="G37" s="38">
        <v>7</v>
      </c>
      <c r="H37" s="38">
        <v>2</v>
      </c>
      <c r="I37" s="38">
        <v>2</v>
      </c>
      <c r="J37" s="37">
        <v>7</v>
      </c>
      <c r="K37" s="37">
        <v>1</v>
      </c>
      <c r="L37" s="79">
        <v>2</v>
      </c>
      <c r="M37" s="38">
        <v>7</v>
      </c>
      <c r="N37" s="38">
        <v>1</v>
      </c>
      <c r="O37" s="38">
        <v>2</v>
      </c>
      <c r="P37" s="37">
        <v>6</v>
      </c>
      <c r="Q37" s="37">
        <v>2</v>
      </c>
      <c r="R37" s="175">
        <v>2</v>
      </c>
    </row>
    <row r="38" spans="1:18" x14ac:dyDescent="0.2">
      <c r="A38" s="42" t="s">
        <v>394</v>
      </c>
      <c r="B38" s="50">
        <v>8</v>
      </c>
      <c r="C38" s="50">
        <v>4</v>
      </c>
      <c r="D38" s="37">
        <v>6</v>
      </c>
      <c r="E38" s="37">
        <v>3</v>
      </c>
      <c r="F38" s="37">
        <v>1</v>
      </c>
      <c r="G38" s="38">
        <v>10</v>
      </c>
      <c r="H38" s="38">
        <v>2</v>
      </c>
      <c r="I38" s="38">
        <v>0</v>
      </c>
      <c r="J38" s="37">
        <v>6</v>
      </c>
      <c r="K38" s="37">
        <v>2</v>
      </c>
      <c r="L38" s="79">
        <v>1</v>
      </c>
      <c r="M38" s="38">
        <v>6</v>
      </c>
      <c r="N38" s="38">
        <v>2</v>
      </c>
      <c r="O38" s="38">
        <v>2</v>
      </c>
      <c r="P38" s="37">
        <v>10</v>
      </c>
      <c r="Q38" s="37">
        <v>2</v>
      </c>
      <c r="R38" s="175">
        <f>IF(($C38+INT(P$66/18)+IF(((P$66-INT(P$66/18)*18)-$B38)&gt;=0,1,0)-P38+2)&lt;0, 0, $C38+INT(P$66/18)+IF(((P$66-INT(P$66/18)*18)-$B38)&gt;=0,1,0)-P38+2)</f>
        <v>0</v>
      </c>
    </row>
    <row r="39" spans="1:18" x14ac:dyDescent="0.2">
      <c r="A39" s="42" t="s">
        <v>395</v>
      </c>
      <c r="B39" s="50">
        <v>4</v>
      </c>
      <c r="C39" s="50">
        <v>5</v>
      </c>
      <c r="D39" s="37">
        <v>6</v>
      </c>
      <c r="E39" s="37">
        <v>2</v>
      </c>
      <c r="F39" s="37">
        <v>2</v>
      </c>
      <c r="G39" s="38">
        <v>7</v>
      </c>
      <c r="H39" s="38">
        <v>2</v>
      </c>
      <c r="I39" s="38">
        <v>2</v>
      </c>
      <c r="J39" s="37">
        <v>7</v>
      </c>
      <c r="K39" s="37">
        <v>3</v>
      </c>
      <c r="L39" s="79">
        <v>2</v>
      </c>
      <c r="M39" s="38">
        <v>8</v>
      </c>
      <c r="N39" s="38">
        <v>3</v>
      </c>
      <c r="O39" s="38">
        <v>1</v>
      </c>
      <c r="P39" s="37">
        <v>5</v>
      </c>
      <c r="Q39" s="37">
        <v>1</v>
      </c>
      <c r="R39" s="175">
        <v>3</v>
      </c>
    </row>
    <row r="40" spans="1:18" x14ac:dyDescent="0.2">
      <c r="A40" s="42" t="s">
        <v>396</v>
      </c>
      <c r="B40" s="50">
        <v>14</v>
      </c>
      <c r="C40" s="50">
        <v>4</v>
      </c>
      <c r="D40" s="37">
        <v>5</v>
      </c>
      <c r="E40" s="37">
        <v>2</v>
      </c>
      <c r="F40" s="37">
        <v>2</v>
      </c>
      <c r="G40" s="38">
        <v>10</v>
      </c>
      <c r="H40" s="38">
        <v>2</v>
      </c>
      <c r="I40" s="38">
        <v>0</v>
      </c>
      <c r="J40" s="37">
        <v>7</v>
      </c>
      <c r="K40" s="37">
        <v>4</v>
      </c>
      <c r="L40" s="79">
        <v>0</v>
      </c>
      <c r="M40" s="38">
        <v>10</v>
      </c>
      <c r="N40" s="38">
        <v>2</v>
      </c>
      <c r="O40" s="38">
        <v>0</v>
      </c>
      <c r="P40" s="37">
        <v>10</v>
      </c>
      <c r="Q40" s="37">
        <v>2</v>
      </c>
      <c r="R40" s="175">
        <f>IF(($C40+INT(P$66/18)+IF(((P$66-INT(P$66/18)*18)-$B40)&gt;=0,1,0)-P40+2)&lt;0, 0, $C40+INT(P$66/18)+IF(((P$66-INT(P$66/18)*18)-$B40)&gt;=0,1,0)-P40+2)</f>
        <v>0</v>
      </c>
    </row>
    <row r="41" spans="1:18" x14ac:dyDescent="0.2">
      <c r="A41" s="42" t="s">
        <v>397</v>
      </c>
      <c r="B41" s="50">
        <v>6</v>
      </c>
      <c r="C41" s="50">
        <v>3</v>
      </c>
      <c r="D41" s="37">
        <v>5</v>
      </c>
      <c r="E41" s="37">
        <v>3</v>
      </c>
      <c r="F41" s="37">
        <v>1</v>
      </c>
      <c r="G41" s="38">
        <v>5</v>
      </c>
      <c r="H41" s="38">
        <v>3</v>
      </c>
      <c r="I41" s="38">
        <v>2</v>
      </c>
      <c r="J41" s="37">
        <v>5</v>
      </c>
      <c r="K41" s="37">
        <v>1</v>
      </c>
      <c r="L41" s="79">
        <v>2</v>
      </c>
      <c r="M41" s="38">
        <v>10</v>
      </c>
      <c r="N41" s="38">
        <v>2</v>
      </c>
      <c r="O41" s="38">
        <v>0</v>
      </c>
      <c r="P41" s="37">
        <v>4</v>
      </c>
      <c r="Q41" s="37">
        <v>2</v>
      </c>
      <c r="R41" s="175">
        <v>2</v>
      </c>
    </row>
    <row r="42" spans="1:18" ht="13.5" thickBot="1" x14ac:dyDescent="0.25">
      <c r="A42" s="52" t="s">
        <v>398</v>
      </c>
      <c r="B42" s="53">
        <v>12</v>
      </c>
      <c r="C42" s="53">
        <v>4</v>
      </c>
      <c r="D42" s="37">
        <v>8</v>
      </c>
      <c r="E42" s="54">
        <v>3</v>
      </c>
      <c r="F42" s="37">
        <f>IF(($C42+INT(D$66/18)+IF(((D$66-INT(D$66/18)*18)-$B42)&gt;=0,1,0)-D42+2)&lt;0, 0, $C42+INT(D$66/18)+IF(((D$66-INT(D$66/18)*18)-$B42)&gt;=0,1,0)-D42+2)</f>
        <v>0</v>
      </c>
      <c r="G42" s="38">
        <v>10</v>
      </c>
      <c r="H42" s="55">
        <v>2</v>
      </c>
      <c r="I42" s="38">
        <v>0</v>
      </c>
      <c r="J42" s="37">
        <v>6</v>
      </c>
      <c r="K42" s="54">
        <v>3</v>
      </c>
      <c r="L42" s="80">
        <v>1</v>
      </c>
      <c r="M42" s="38">
        <v>1</v>
      </c>
      <c r="N42" s="55">
        <v>2</v>
      </c>
      <c r="O42" s="38">
        <v>0</v>
      </c>
      <c r="P42" s="37">
        <v>5</v>
      </c>
      <c r="Q42" s="54">
        <v>2</v>
      </c>
      <c r="R42" s="176">
        <f>IF(($C42+INT(P$66/18)+IF(((P$66-INT(P$66/18)*18)-$B42)&gt;=0,1,0)-P42+2)&lt;0, 0, $C42+INT(P$66/18)+IF(((P$66-INT(P$66/18)*18)-$B42)&gt;=0,1,0)-P42+2)</f>
        <v>1</v>
      </c>
    </row>
    <row r="43" spans="1:18" ht="13.5" thickBot="1" x14ac:dyDescent="0.25">
      <c r="A43" s="61" t="s">
        <v>412</v>
      </c>
      <c r="B43" s="62"/>
      <c r="C43" s="74">
        <f t="shared" ref="C43:R43" si="3">SUM(C34:C42)</f>
        <v>36</v>
      </c>
      <c r="D43" s="63">
        <f t="shared" si="3"/>
        <v>52</v>
      </c>
      <c r="E43" s="63">
        <f t="shared" si="3"/>
        <v>22</v>
      </c>
      <c r="F43" s="63">
        <f t="shared" si="3"/>
        <v>13</v>
      </c>
      <c r="G43" s="64">
        <f t="shared" si="3"/>
        <v>66</v>
      </c>
      <c r="H43" s="64">
        <f t="shared" si="3"/>
        <v>19</v>
      </c>
      <c r="I43" s="89">
        <f t="shared" si="3"/>
        <v>10</v>
      </c>
      <c r="J43" s="63">
        <f t="shared" si="3"/>
        <v>53</v>
      </c>
      <c r="K43" s="63">
        <f t="shared" si="3"/>
        <v>19</v>
      </c>
      <c r="L43" s="88">
        <f t="shared" si="3"/>
        <v>13</v>
      </c>
      <c r="M43" s="64">
        <f t="shared" si="3"/>
        <v>63</v>
      </c>
      <c r="N43" s="64">
        <f t="shared" si="3"/>
        <v>19</v>
      </c>
      <c r="O43" s="89">
        <f t="shared" si="3"/>
        <v>8</v>
      </c>
      <c r="P43" s="63">
        <f t="shared" si="3"/>
        <v>56</v>
      </c>
      <c r="Q43" s="63">
        <f t="shared" si="3"/>
        <v>19</v>
      </c>
      <c r="R43" s="177">
        <f t="shared" si="3"/>
        <v>9</v>
      </c>
    </row>
    <row r="44" spans="1:18" x14ac:dyDescent="0.2">
      <c r="A44" s="57" t="s">
        <v>399</v>
      </c>
      <c r="B44" s="58">
        <v>13</v>
      </c>
      <c r="C44" s="58">
        <v>4</v>
      </c>
      <c r="D44" s="37">
        <v>5</v>
      </c>
      <c r="E44" s="39">
        <v>2</v>
      </c>
      <c r="F44" s="37">
        <v>2</v>
      </c>
      <c r="G44" s="38">
        <v>5</v>
      </c>
      <c r="H44" s="59">
        <v>2</v>
      </c>
      <c r="I44" s="38">
        <v>2</v>
      </c>
      <c r="J44" s="37">
        <v>6</v>
      </c>
      <c r="K44" s="39">
        <v>2</v>
      </c>
      <c r="L44" s="81">
        <v>1</v>
      </c>
      <c r="M44" s="38">
        <v>9</v>
      </c>
      <c r="N44" s="59">
        <v>2</v>
      </c>
      <c r="O44" s="38">
        <v>0</v>
      </c>
      <c r="P44" s="37">
        <v>5</v>
      </c>
      <c r="Q44" s="39">
        <v>2</v>
      </c>
      <c r="R44" s="178">
        <v>1</v>
      </c>
    </row>
    <row r="45" spans="1:18" x14ac:dyDescent="0.2">
      <c r="A45" s="42" t="s">
        <v>400</v>
      </c>
      <c r="B45" s="50">
        <v>5</v>
      </c>
      <c r="C45" s="50">
        <v>4</v>
      </c>
      <c r="D45" s="37">
        <v>6</v>
      </c>
      <c r="E45" s="37">
        <v>3</v>
      </c>
      <c r="F45" s="37">
        <v>1</v>
      </c>
      <c r="G45" s="38">
        <v>6</v>
      </c>
      <c r="H45" s="38">
        <v>2</v>
      </c>
      <c r="I45" s="38">
        <v>2</v>
      </c>
      <c r="J45" s="37">
        <v>5</v>
      </c>
      <c r="K45" s="37">
        <v>2</v>
      </c>
      <c r="L45" s="79">
        <v>3</v>
      </c>
      <c r="M45" s="38">
        <v>4</v>
      </c>
      <c r="N45" s="38">
        <v>1</v>
      </c>
      <c r="O45" s="38">
        <v>4</v>
      </c>
      <c r="P45" s="37">
        <v>4</v>
      </c>
      <c r="Q45" s="37">
        <v>1</v>
      </c>
      <c r="R45" s="175">
        <v>3</v>
      </c>
    </row>
    <row r="46" spans="1:18" x14ac:dyDescent="0.2">
      <c r="A46" s="42" t="s">
        <v>401</v>
      </c>
      <c r="B46" s="50">
        <v>11</v>
      </c>
      <c r="C46" s="50">
        <v>4</v>
      </c>
      <c r="D46" s="37">
        <v>5</v>
      </c>
      <c r="E46" s="37">
        <v>2</v>
      </c>
      <c r="F46" s="37">
        <v>2</v>
      </c>
      <c r="G46" s="38">
        <v>4</v>
      </c>
      <c r="H46" s="38">
        <v>1</v>
      </c>
      <c r="I46" s="38">
        <v>3</v>
      </c>
      <c r="J46" s="37">
        <v>5</v>
      </c>
      <c r="K46" s="37">
        <v>2</v>
      </c>
      <c r="L46" s="79">
        <v>2</v>
      </c>
      <c r="M46" s="38">
        <v>5</v>
      </c>
      <c r="N46" s="38">
        <v>2</v>
      </c>
      <c r="O46" s="38">
        <v>3</v>
      </c>
      <c r="P46" s="37">
        <v>5</v>
      </c>
      <c r="Q46" s="37">
        <v>2</v>
      </c>
      <c r="R46" s="175">
        <v>1</v>
      </c>
    </row>
    <row r="47" spans="1:18" x14ac:dyDescent="0.2">
      <c r="A47" s="42" t="s">
        <v>402</v>
      </c>
      <c r="B47" s="50">
        <v>1</v>
      </c>
      <c r="C47" s="50">
        <v>5</v>
      </c>
      <c r="D47" s="37">
        <v>7</v>
      </c>
      <c r="E47" s="37">
        <v>3</v>
      </c>
      <c r="F47" s="37">
        <v>2</v>
      </c>
      <c r="G47" s="38">
        <v>8</v>
      </c>
      <c r="H47" s="38">
        <v>2</v>
      </c>
      <c r="I47" s="38">
        <v>1</v>
      </c>
      <c r="J47" s="37">
        <v>6</v>
      </c>
      <c r="K47" s="37">
        <v>2</v>
      </c>
      <c r="L47" s="79">
        <v>3</v>
      </c>
      <c r="M47" s="38">
        <v>6</v>
      </c>
      <c r="N47" s="38">
        <v>2</v>
      </c>
      <c r="O47" s="38">
        <v>3</v>
      </c>
      <c r="P47" s="37">
        <v>8</v>
      </c>
      <c r="Q47" s="37">
        <v>3</v>
      </c>
      <c r="R47" s="175">
        <v>0</v>
      </c>
    </row>
    <row r="48" spans="1:18" x14ac:dyDescent="0.2">
      <c r="A48" s="42" t="s">
        <v>403</v>
      </c>
      <c r="B48" s="50">
        <v>17</v>
      </c>
      <c r="C48" s="50">
        <v>3</v>
      </c>
      <c r="D48" s="37">
        <v>4</v>
      </c>
      <c r="E48" s="37">
        <v>2</v>
      </c>
      <c r="F48" s="37">
        <v>2</v>
      </c>
      <c r="G48" s="38">
        <v>6</v>
      </c>
      <c r="H48" s="38">
        <v>2</v>
      </c>
      <c r="I48" s="38">
        <v>0</v>
      </c>
      <c r="J48" s="37">
        <v>5</v>
      </c>
      <c r="K48" s="37">
        <v>2</v>
      </c>
      <c r="L48" s="79">
        <v>1</v>
      </c>
      <c r="M48" s="38">
        <v>5</v>
      </c>
      <c r="N48" s="38">
        <v>2</v>
      </c>
      <c r="O48" s="38">
        <v>1</v>
      </c>
      <c r="P48" s="37">
        <v>3</v>
      </c>
      <c r="Q48" s="37">
        <v>1</v>
      </c>
      <c r="R48" s="175">
        <v>2</v>
      </c>
    </row>
    <row r="49" spans="1:21" x14ac:dyDescent="0.2">
      <c r="A49" s="42" t="s">
        <v>404</v>
      </c>
      <c r="B49" s="50">
        <v>7</v>
      </c>
      <c r="C49" s="50">
        <v>4</v>
      </c>
      <c r="D49" s="37">
        <v>8</v>
      </c>
      <c r="E49" s="37">
        <v>2</v>
      </c>
      <c r="F49" s="37">
        <f>IF(($C49+INT(D$66/18)+IF(((D$66-INT(D$66/18)*18)-$B49)&gt;=0,1,0)-D49+2)&lt;0, 0, $C49+INT(D$66/18)+IF(((D$66-INT(D$66/18)*18)-$B49)&gt;=0,1,0)-D49+2)</f>
        <v>0</v>
      </c>
      <c r="G49" s="38">
        <v>6</v>
      </c>
      <c r="H49" s="38">
        <v>2</v>
      </c>
      <c r="I49" s="38">
        <v>2</v>
      </c>
      <c r="J49" s="37">
        <v>8</v>
      </c>
      <c r="K49" s="37">
        <v>2</v>
      </c>
      <c r="L49" s="79">
        <v>0</v>
      </c>
      <c r="M49" s="38">
        <v>6</v>
      </c>
      <c r="N49" s="38">
        <v>1</v>
      </c>
      <c r="O49" s="38">
        <v>2</v>
      </c>
      <c r="P49" s="37">
        <v>5</v>
      </c>
      <c r="Q49" s="37">
        <v>2</v>
      </c>
      <c r="R49" s="175">
        <v>2</v>
      </c>
    </row>
    <row r="50" spans="1:21" x14ac:dyDescent="0.2">
      <c r="A50" s="42" t="s">
        <v>405</v>
      </c>
      <c r="B50" s="50">
        <v>9</v>
      </c>
      <c r="C50" s="50">
        <v>4</v>
      </c>
      <c r="D50" s="37">
        <v>6</v>
      </c>
      <c r="E50" s="37">
        <v>3</v>
      </c>
      <c r="F50" s="37">
        <v>1</v>
      </c>
      <c r="G50" s="38">
        <v>10</v>
      </c>
      <c r="H50" s="38">
        <v>2</v>
      </c>
      <c r="I50" s="38">
        <v>0</v>
      </c>
      <c r="J50" s="37">
        <v>8</v>
      </c>
      <c r="K50" s="37">
        <v>3</v>
      </c>
      <c r="L50" s="79">
        <v>0</v>
      </c>
      <c r="M50" s="38">
        <v>7</v>
      </c>
      <c r="N50" s="38">
        <v>2</v>
      </c>
      <c r="O50" s="38">
        <v>1</v>
      </c>
      <c r="P50" s="37">
        <v>5</v>
      </c>
      <c r="Q50" s="37">
        <v>2</v>
      </c>
      <c r="R50" s="175">
        <f>IF(($C50+INT(P$66/18)+IF(((P$66-INT(P$66/18)*18)-$B50)&gt;=0,1,0)-P50+2)&lt;0, 0, $C50+INT(P$66/18)+IF(((P$66-INT(P$66/18)*18)-$B50)&gt;=0,1,0)-P50+2)</f>
        <v>1</v>
      </c>
    </row>
    <row r="51" spans="1:21" x14ac:dyDescent="0.2">
      <c r="A51" s="42" t="s">
        <v>406</v>
      </c>
      <c r="B51" s="50">
        <v>15</v>
      </c>
      <c r="C51" s="50">
        <v>3</v>
      </c>
      <c r="D51" s="37">
        <v>6</v>
      </c>
      <c r="E51" s="37">
        <v>3</v>
      </c>
      <c r="F51" s="37">
        <v>0</v>
      </c>
      <c r="G51" s="38">
        <v>4</v>
      </c>
      <c r="H51" s="38">
        <v>2</v>
      </c>
      <c r="I51" s="38">
        <v>2</v>
      </c>
      <c r="J51" s="37">
        <v>4</v>
      </c>
      <c r="K51" s="37">
        <v>2</v>
      </c>
      <c r="L51" s="79">
        <v>2</v>
      </c>
      <c r="M51" s="38">
        <v>4</v>
      </c>
      <c r="N51" s="38">
        <v>2</v>
      </c>
      <c r="O51" s="38">
        <v>2</v>
      </c>
      <c r="P51" s="37">
        <v>4</v>
      </c>
      <c r="Q51" s="37">
        <v>2</v>
      </c>
      <c r="R51" s="175">
        <f>IF(($C51+INT(P$66/18)+IF(((P$66-INT(P$66/18)*18)-$B51)&gt;=0,1,0)-P51+2)&lt;0, 0, $C51+INT(P$66/18)+IF(((P$66-INT(P$66/18)*18)-$B51)&gt;=0,1,0)-P51+2)</f>
        <v>1</v>
      </c>
    </row>
    <row r="52" spans="1:21" ht="13.5" thickBot="1" x14ac:dyDescent="0.25">
      <c r="A52" s="45" t="s">
        <v>407</v>
      </c>
      <c r="B52" s="51">
        <v>3</v>
      </c>
      <c r="C52" s="51">
        <v>4</v>
      </c>
      <c r="D52" s="37">
        <v>5</v>
      </c>
      <c r="E52" s="46">
        <v>1</v>
      </c>
      <c r="F52" s="37">
        <v>2</v>
      </c>
      <c r="G52" s="38">
        <v>6</v>
      </c>
      <c r="H52" s="47">
        <v>2</v>
      </c>
      <c r="I52" s="38">
        <v>2</v>
      </c>
      <c r="J52" s="37">
        <v>7</v>
      </c>
      <c r="K52" s="46">
        <v>1</v>
      </c>
      <c r="L52" s="83">
        <v>2</v>
      </c>
      <c r="M52" s="38">
        <v>10</v>
      </c>
      <c r="N52" s="47">
        <v>2</v>
      </c>
      <c r="O52" s="38">
        <v>0</v>
      </c>
      <c r="P52" s="37">
        <v>7</v>
      </c>
      <c r="Q52" s="46">
        <v>2</v>
      </c>
      <c r="R52" s="179">
        <f>IF(($C52+INT(P$66/18)+IF(((P$66-INT(P$66/18)*18)-$B52)&gt;=0,1,0)-P52+2)&lt;0, 0, $C52+INT(P$66/18)+IF(((P$66-INT(P$66/18)*18)-$B52)&gt;=0,1,0)-P52+2)</f>
        <v>0</v>
      </c>
    </row>
    <row r="53" spans="1:21" ht="13.5" thickBot="1" x14ac:dyDescent="0.25">
      <c r="A53" s="66" t="s">
        <v>413</v>
      </c>
      <c r="B53" s="63"/>
      <c r="C53" s="63">
        <f t="shared" ref="C53:R53" si="4">SUM(C44:C52)</f>
        <v>35</v>
      </c>
      <c r="D53" s="63">
        <f t="shared" si="4"/>
        <v>52</v>
      </c>
      <c r="E53" s="63">
        <f t="shared" si="4"/>
        <v>21</v>
      </c>
      <c r="F53" s="63">
        <f t="shared" si="4"/>
        <v>12</v>
      </c>
      <c r="G53" s="64">
        <f t="shared" si="4"/>
        <v>55</v>
      </c>
      <c r="H53" s="64">
        <f t="shared" si="4"/>
        <v>17</v>
      </c>
      <c r="I53" s="64">
        <f t="shared" si="4"/>
        <v>14</v>
      </c>
      <c r="J53" s="63">
        <f t="shared" si="4"/>
        <v>54</v>
      </c>
      <c r="K53" s="63">
        <f t="shared" si="4"/>
        <v>18</v>
      </c>
      <c r="L53" s="63">
        <f t="shared" si="4"/>
        <v>14</v>
      </c>
      <c r="M53" s="64">
        <f t="shared" si="4"/>
        <v>56</v>
      </c>
      <c r="N53" s="64">
        <f t="shared" si="4"/>
        <v>16</v>
      </c>
      <c r="O53" s="64">
        <f t="shared" si="4"/>
        <v>16</v>
      </c>
      <c r="P53" s="63">
        <f t="shared" si="4"/>
        <v>46</v>
      </c>
      <c r="Q53" s="63">
        <f t="shared" si="4"/>
        <v>17</v>
      </c>
      <c r="R53" s="180">
        <f t="shared" si="4"/>
        <v>11</v>
      </c>
    </row>
    <row r="54" spans="1:21" ht="13.5" thickBot="1" x14ac:dyDescent="0.25">
      <c r="A54" s="70" t="s">
        <v>414</v>
      </c>
      <c r="B54" s="71"/>
      <c r="C54" s="71">
        <f t="shared" ref="C54:R54" si="5">C53+C43</f>
        <v>71</v>
      </c>
      <c r="D54" s="71">
        <f t="shared" si="5"/>
        <v>104</v>
      </c>
      <c r="E54" s="71">
        <f t="shared" si="5"/>
        <v>43</v>
      </c>
      <c r="F54" s="71">
        <f t="shared" si="5"/>
        <v>25</v>
      </c>
      <c r="G54" s="72">
        <f t="shared" si="5"/>
        <v>121</v>
      </c>
      <c r="H54" s="72">
        <f t="shared" si="5"/>
        <v>36</v>
      </c>
      <c r="I54" s="72">
        <f t="shared" si="5"/>
        <v>24</v>
      </c>
      <c r="J54" s="71">
        <f t="shared" si="5"/>
        <v>107</v>
      </c>
      <c r="K54" s="71">
        <f t="shared" si="5"/>
        <v>37</v>
      </c>
      <c r="L54" s="71">
        <f t="shared" si="5"/>
        <v>27</v>
      </c>
      <c r="M54" s="72">
        <f t="shared" si="5"/>
        <v>119</v>
      </c>
      <c r="N54" s="72">
        <f t="shared" si="5"/>
        <v>35</v>
      </c>
      <c r="O54" s="72">
        <f t="shared" si="5"/>
        <v>24</v>
      </c>
      <c r="P54" s="71">
        <f t="shared" si="5"/>
        <v>102</v>
      </c>
      <c r="Q54" s="71">
        <f t="shared" si="5"/>
        <v>36</v>
      </c>
      <c r="R54" s="181">
        <f t="shared" si="5"/>
        <v>20</v>
      </c>
    </row>
    <row r="55" spans="1:21" x14ac:dyDescent="0.2">
      <c r="A55" s="67" t="s">
        <v>350</v>
      </c>
      <c r="B55" s="39"/>
      <c r="C55" s="39"/>
      <c r="D55" s="486"/>
      <c r="E55" s="487"/>
      <c r="F55" s="488"/>
      <c r="G55" s="489"/>
      <c r="H55" s="490"/>
      <c r="I55" s="491"/>
      <c r="J55" s="486"/>
      <c r="K55" s="487"/>
      <c r="L55" s="488"/>
      <c r="M55" s="489"/>
      <c r="N55" s="490"/>
      <c r="O55" s="491"/>
      <c r="P55" s="486"/>
      <c r="Q55" s="487"/>
      <c r="R55" s="487"/>
    </row>
    <row r="56" spans="1:21" ht="13.5" thickBot="1" x14ac:dyDescent="0.25">
      <c r="A56" s="49" t="s">
        <v>415</v>
      </c>
      <c r="B56" s="46"/>
      <c r="C56" s="46"/>
      <c r="D56" s="492"/>
      <c r="E56" s="493"/>
      <c r="F56" s="494"/>
      <c r="G56" s="495"/>
      <c r="H56" s="496"/>
      <c r="I56" s="497"/>
      <c r="J56" s="492"/>
      <c r="K56" s="493"/>
      <c r="L56" s="494"/>
      <c r="M56" s="495"/>
      <c r="N56" s="496"/>
      <c r="O56" s="497"/>
      <c r="P56" s="492"/>
      <c r="Q56" s="493"/>
      <c r="R56" s="493"/>
    </row>
    <row r="57" spans="1:21" ht="13.5" thickBot="1" x14ac:dyDescent="0.25">
      <c r="D57" s="107"/>
      <c r="E57" s="107"/>
      <c r="F57" s="107"/>
      <c r="G57" s="182"/>
      <c r="H57" s="182"/>
      <c r="I57" s="182"/>
      <c r="J57" s="107"/>
      <c r="K57" s="107"/>
      <c r="L57" s="107"/>
      <c r="M57" s="182"/>
      <c r="N57" s="182"/>
      <c r="O57" s="182"/>
      <c r="P57" s="107"/>
      <c r="Q57" s="107"/>
      <c r="R57" s="107"/>
    </row>
    <row r="58" spans="1:21" x14ac:dyDescent="0.2">
      <c r="A58" s="149"/>
      <c r="B58" s="149"/>
      <c r="C58" s="149"/>
      <c r="D58" s="474" t="s">
        <v>475</v>
      </c>
      <c r="E58" s="475"/>
      <c r="F58" s="476"/>
      <c r="G58" s="477" t="s">
        <v>352</v>
      </c>
      <c r="H58" s="478"/>
      <c r="I58" s="479"/>
      <c r="J58" s="474" t="s">
        <v>340</v>
      </c>
      <c r="K58" s="475"/>
      <c r="L58" s="476"/>
      <c r="M58" s="477" t="s">
        <v>472</v>
      </c>
      <c r="N58" s="478"/>
      <c r="O58" s="479"/>
      <c r="P58" s="474" t="s">
        <v>469</v>
      </c>
      <c r="Q58" s="475"/>
      <c r="R58" s="475"/>
      <c r="S58" s="571"/>
      <c r="T58" s="571"/>
      <c r="U58" s="571"/>
    </row>
    <row r="59" spans="1:21" x14ac:dyDescent="0.2">
      <c r="A59" s="37"/>
      <c r="B59" s="37"/>
      <c r="C59" s="37"/>
      <c r="D59" s="35" t="s">
        <v>409</v>
      </c>
      <c r="E59" s="35" t="s">
        <v>410</v>
      </c>
      <c r="F59" s="35" t="s">
        <v>363</v>
      </c>
      <c r="G59" s="36" t="s">
        <v>409</v>
      </c>
      <c r="H59" s="36" t="s">
        <v>410</v>
      </c>
      <c r="I59" s="36" t="s">
        <v>363</v>
      </c>
      <c r="J59" s="35" t="s">
        <v>409</v>
      </c>
      <c r="K59" s="35" t="s">
        <v>410</v>
      </c>
      <c r="L59" s="35" t="s">
        <v>363</v>
      </c>
      <c r="M59" s="36" t="s">
        <v>409</v>
      </c>
      <c r="N59" s="36" t="s">
        <v>410</v>
      </c>
      <c r="O59" s="36" t="s">
        <v>363</v>
      </c>
      <c r="P59" s="35" t="s">
        <v>409</v>
      </c>
      <c r="Q59" s="35" t="s">
        <v>410</v>
      </c>
      <c r="R59" s="174" t="s">
        <v>363</v>
      </c>
      <c r="S59" s="108"/>
      <c r="T59" s="108"/>
      <c r="U59" s="108"/>
    </row>
    <row r="60" spans="1:21" x14ac:dyDescent="0.2">
      <c r="A60" s="37" t="s">
        <v>652</v>
      </c>
      <c r="B60" s="37"/>
      <c r="C60" s="37">
        <v>72</v>
      </c>
      <c r="D60" s="37">
        <v>102</v>
      </c>
      <c r="E60" s="37">
        <v>37</v>
      </c>
      <c r="F60" s="37">
        <v>30</v>
      </c>
      <c r="G60" s="36">
        <v>111</v>
      </c>
      <c r="H60" s="36">
        <v>34</v>
      </c>
      <c r="I60" s="36">
        <v>27</v>
      </c>
      <c r="J60" s="37">
        <v>110</v>
      </c>
      <c r="K60" s="37">
        <v>35</v>
      </c>
      <c r="L60" s="37">
        <v>27</v>
      </c>
      <c r="M60" s="36">
        <v>120</v>
      </c>
      <c r="N60" s="36">
        <v>36</v>
      </c>
      <c r="O60" s="36">
        <v>25</v>
      </c>
      <c r="P60" s="37">
        <v>87</v>
      </c>
      <c r="Q60" s="37">
        <v>33</v>
      </c>
      <c r="R60" s="183">
        <v>30</v>
      </c>
      <c r="S60" s="30"/>
      <c r="T60" s="30"/>
      <c r="U60" s="30"/>
    </row>
    <row r="61" spans="1:21" x14ac:dyDescent="0.2">
      <c r="A61" s="37" t="s">
        <v>653</v>
      </c>
      <c r="B61" s="37"/>
      <c r="C61" s="37">
        <v>71</v>
      </c>
      <c r="D61" s="37">
        <v>104</v>
      </c>
      <c r="E61" s="37">
        <v>43</v>
      </c>
      <c r="F61" s="37">
        <v>25</v>
      </c>
      <c r="G61" s="36">
        <v>121</v>
      </c>
      <c r="H61" s="36">
        <v>36</v>
      </c>
      <c r="I61" s="36">
        <v>24</v>
      </c>
      <c r="J61" s="37">
        <v>107</v>
      </c>
      <c r="K61" s="37">
        <v>37</v>
      </c>
      <c r="L61" s="37">
        <v>27</v>
      </c>
      <c r="M61" s="36">
        <v>112</v>
      </c>
      <c r="N61" s="36">
        <v>32</v>
      </c>
      <c r="O61" s="36">
        <v>26</v>
      </c>
      <c r="P61" s="37">
        <v>102</v>
      </c>
      <c r="Q61" s="37">
        <v>36</v>
      </c>
      <c r="R61" s="183">
        <v>20</v>
      </c>
      <c r="S61" s="30"/>
      <c r="T61" s="30"/>
      <c r="U61" s="30"/>
    </row>
    <row r="62" spans="1:21" x14ac:dyDescent="0.2">
      <c r="A62" s="150" t="s">
        <v>562</v>
      </c>
      <c r="B62" s="150"/>
      <c r="C62" s="150">
        <f>SUM(C60:C61)</f>
        <v>143</v>
      </c>
      <c r="D62" s="150">
        <f t="shared" ref="D62:R62" si="6">SUM(D60:D61)</f>
        <v>206</v>
      </c>
      <c r="E62" s="150">
        <f t="shared" si="6"/>
        <v>80</v>
      </c>
      <c r="F62" s="150">
        <f t="shared" si="6"/>
        <v>55</v>
      </c>
      <c r="G62" s="148">
        <f t="shared" si="6"/>
        <v>232</v>
      </c>
      <c r="H62" s="148">
        <f t="shared" si="6"/>
        <v>70</v>
      </c>
      <c r="I62" s="148">
        <f t="shared" si="6"/>
        <v>51</v>
      </c>
      <c r="J62" s="150">
        <f t="shared" si="6"/>
        <v>217</v>
      </c>
      <c r="K62" s="150">
        <f t="shared" si="6"/>
        <v>72</v>
      </c>
      <c r="L62" s="150">
        <f t="shared" si="6"/>
        <v>54</v>
      </c>
      <c r="M62" s="148">
        <v>119</v>
      </c>
      <c r="N62" s="148">
        <v>35</v>
      </c>
      <c r="O62" s="148">
        <f t="shared" si="6"/>
        <v>51</v>
      </c>
      <c r="P62" s="150">
        <f t="shared" si="6"/>
        <v>189</v>
      </c>
      <c r="Q62" s="150">
        <f t="shared" si="6"/>
        <v>69</v>
      </c>
      <c r="R62" s="184">
        <f t="shared" si="6"/>
        <v>50</v>
      </c>
      <c r="S62" s="106"/>
      <c r="T62" s="106"/>
      <c r="U62" s="106"/>
    </row>
    <row r="63" spans="1:21" x14ac:dyDescent="0.2">
      <c r="A63" s="37" t="s">
        <v>350</v>
      </c>
      <c r="B63" s="37"/>
      <c r="C63" s="37"/>
      <c r="D63" s="510">
        <v>1</v>
      </c>
      <c r="E63" s="510"/>
      <c r="F63" s="510"/>
      <c r="G63" s="513">
        <v>4</v>
      </c>
      <c r="H63" s="513"/>
      <c r="I63" s="513"/>
      <c r="J63" s="510">
        <v>2</v>
      </c>
      <c r="K63" s="510"/>
      <c r="L63" s="510"/>
      <c r="M63" s="513">
        <v>3</v>
      </c>
      <c r="N63" s="513"/>
      <c r="O63" s="513"/>
      <c r="P63" s="510">
        <v>5</v>
      </c>
      <c r="Q63" s="510"/>
      <c r="R63" s="568"/>
      <c r="S63" s="571"/>
      <c r="T63" s="571"/>
      <c r="U63" s="571"/>
    </row>
    <row r="64" spans="1:21" x14ac:dyDescent="0.2">
      <c r="A64" s="37" t="s">
        <v>415</v>
      </c>
      <c r="B64" s="37"/>
      <c r="C64" s="37"/>
      <c r="D64" s="510">
        <v>22</v>
      </c>
      <c r="E64" s="510"/>
      <c r="F64" s="510"/>
      <c r="G64" s="513">
        <v>7</v>
      </c>
      <c r="H64" s="513"/>
      <c r="I64" s="513"/>
      <c r="J64" s="510">
        <v>16</v>
      </c>
      <c r="K64" s="510"/>
      <c r="L64" s="510"/>
      <c r="M64" s="513">
        <v>11</v>
      </c>
      <c r="N64" s="513"/>
      <c r="O64" s="513"/>
      <c r="P64" s="510">
        <v>4</v>
      </c>
      <c r="Q64" s="510"/>
      <c r="R64" s="568"/>
      <c r="S64" s="571"/>
      <c r="T64" s="571"/>
      <c r="U64" s="571"/>
    </row>
    <row r="66" spans="1:18" ht="12.75" hidden="1" customHeight="1" x14ac:dyDescent="0.2">
      <c r="A66" s="57"/>
      <c r="B66" s="69"/>
      <c r="C66" s="69"/>
      <c r="D66" s="480"/>
      <c r="E66" s="481"/>
      <c r="F66" s="482"/>
      <c r="G66" s="483"/>
      <c r="H66" s="484"/>
      <c r="I66" s="485"/>
      <c r="J66" s="480"/>
      <c r="K66" s="481"/>
      <c r="L66" s="482"/>
      <c r="M66" s="483"/>
      <c r="N66" s="484"/>
      <c r="O66" s="485"/>
      <c r="P66" s="480"/>
      <c r="Q66" s="481"/>
      <c r="R66" s="481"/>
    </row>
    <row r="67" spans="1:18" hidden="1" x14ac:dyDescent="0.2">
      <c r="A67" s="42"/>
      <c r="B67" s="34"/>
      <c r="C67" s="34"/>
      <c r="D67" s="35"/>
      <c r="E67" s="35"/>
      <c r="F67" s="35"/>
      <c r="G67" s="36"/>
      <c r="H67" s="36"/>
      <c r="I67" s="36"/>
      <c r="J67" s="35"/>
      <c r="K67" s="35"/>
      <c r="L67" s="35"/>
      <c r="M67" s="36"/>
      <c r="N67" s="36"/>
      <c r="O67" s="36"/>
      <c r="P67" s="35"/>
      <c r="Q67" s="35"/>
      <c r="R67" s="174"/>
    </row>
    <row r="68" spans="1:18" hidden="1" x14ac:dyDescent="0.2">
      <c r="A68" s="42"/>
      <c r="B68" s="50"/>
      <c r="C68" s="50"/>
      <c r="D68" s="37"/>
      <c r="E68" s="37"/>
      <c r="F68" s="37"/>
      <c r="G68" s="38"/>
      <c r="H68" s="38"/>
      <c r="I68" s="38"/>
      <c r="J68" s="37"/>
      <c r="K68" s="37"/>
      <c r="L68" s="79"/>
      <c r="M68" s="38"/>
      <c r="N68" s="38"/>
      <c r="O68" s="38"/>
      <c r="P68" s="37"/>
      <c r="Q68" s="37"/>
      <c r="R68" s="175"/>
    </row>
    <row r="69" spans="1:18" hidden="1" x14ac:dyDescent="0.2">
      <c r="A69" s="42"/>
      <c r="B69" s="50"/>
      <c r="C69" s="50"/>
      <c r="D69" s="37"/>
      <c r="E69" s="37"/>
      <c r="F69" s="37"/>
      <c r="G69" s="38"/>
      <c r="H69" s="38"/>
      <c r="I69" s="38"/>
      <c r="J69" s="37"/>
      <c r="K69" s="37"/>
      <c r="L69" s="79"/>
      <c r="M69" s="38"/>
      <c r="N69" s="38"/>
      <c r="O69" s="38"/>
      <c r="P69" s="37"/>
      <c r="Q69" s="37"/>
      <c r="R69" s="175"/>
    </row>
    <row r="70" spans="1:18" hidden="1" x14ac:dyDescent="0.2">
      <c r="A70" s="42"/>
      <c r="B70" s="50"/>
      <c r="C70" s="50"/>
      <c r="D70" s="37"/>
      <c r="E70" s="37"/>
      <c r="F70" s="37"/>
      <c r="G70" s="38"/>
      <c r="H70" s="38"/>
      <c r="I70" s="38"/>
      <c r="J70" s="37"/>
      <c r="K70" s="37"/>
      <c r="L70" s="79"/>
      <c r="M70" s="38"/>
      <c r="N70" s="38"/>
      <c r="O70" s="38"/>
      <c r="P70" s="37"/>
      <c r="Q70" s="37"/>
      <c r="R70" s="175"/>
    </row>
    <row r="71" spans="1:18" hidden="1" x14ac:dyDescent="0.2">
      <c r="A71" s="42"/>
      <c r="B71" s="50"/>
      <c r="C71" s="50"/>
      <c r="D71" s="37"/>
      <c r="E71" s="37"/>
      <c r="F71" s="37"/>
      <c r="G71" s="38"/>
      <c r="H71" s="38"/>
      <c r="I71" s="38"/>
      <c r="J71" s="37"/>
      <c r="K71" s="37"/>
      <c r="L71" s="79"/>
      <c r="M71" s="38"/>
      <c r="N71" s="38"/>
      <c r="O71" s="38"/>
      <c r="P71" s="37"/>
      <c r="Q71" s="37"/>
      <c r="R71" s="175"/>
    </row>
    <row r="72" spans="1:18" hidden="1" x14ac:dyDescent="0.2">
      <c r="A72" s="42"/>
      <c r="B72" s="50"/>
      <c r="C72" s="50"/>
      <c r="D72" s="37"/>
      <c r="E72" s="37"/>
      <c r="F72" s="37"/>
      <c r="G72" s="38"/>
      <c r="H72" s="38"/>
      <c r="I72" s="38"/>
      <c r="J72" s="37"/>
      <c r="K72" s="37"/>
      <c r="L72" s="79"/>
      <c r="M72" s="38"/>
      <c r="N72" s="38"/>
      <c r="O72" s="38"/>
      <c r="P72" s="37"/>
      <c r="Q72" s="37"/>
      <c r="R72" s="175"/>
    </row>
  </sheetData>
  <mergeCells count="63">
    <mergeCell ref="D32:F32"/>
    <mergeCell ref="J32:L32"/>
    <mergeCell ref="D27:F27"/>
    <mergeCell ref="D56:F56"/>
    <mergeCell ref="G56:I56"/>
    <mergeCell ref="J56:L56"/>
    <mergeCell ref="G28:I28"/>
    <mergeCell ref="J28:L28"/>
    <mergeCell ref="G27:I27"/>
    <mergeCell ref="J27:L27"/>
    <mergeCell ref="D55:F55"/>
    <mergeCell ref="G55:I55"/>
    <mergeCell ref="J55:L55"/>
    <mergeCell ref="D28:F28"/>
    <mergeCell ref="G32:I32"/>
    <mergeCell ref="D31:F31"/>
    <mergeCell ref="M32:O32"/>
    <mergeCell ref="M28:O28"/>
    <mergeCell ref="P3:R3"/>
    <mergeCell ref="P4:R4"/>
    <mergeCell ref="P27:R27"/>
    <mergeCell ref="M4:O4"/>
    <mergeCell ref="M3:O3"/>
    <mergeCell ref="M27:O27"/>
    <mergeCell ref="P28:R28"/>
    <mergeCell ref="P31:R31"/>
    <mergeCell ref="P32:R32"/>
    <mergeCell ref="M31:O31"/>
    <mergeCell ref="D3:F3"/>
    <mergeCell ref="G3:I3"/>
    <mergeCell ref="J3:L3"/>
    <mergeCell ref="D4:F4"/>
    <mergeCell ref="G4:I4"/>
    <mergeCell ref="J4:L4"/>
    <mergeCell ref="G31:I31"/>
    <mergeCell ref="J31:L31"/>
    <mergeCell ref="S64:U64"/>
    <mergeCell ref="J63:L63"/>
    <mergeCell ref="M63:O63"/>
    <mergeCell ref="J58:L58"/>
    <mergeCell ref="M58:O58"/>
    <mergeCell ref="S58:U58"/>
    <mergeCell ref="P63:R63"/>
    <mergeCell ref="M64:O64"/>
    <mergeCell ref="J64:L64"/>
    <mergeCell ref="P55:R55"/>
    <mergeCell ref="S63:U63"/>
    <mergeCell ref="P56:R56"/>
    <mergeCell ref="G58:I58"/>
    <mergeCell ref="P58:R58"/>
    <mergeCell ref="M55:O55"/>
    <mergeCell ref="M56:O56"/>
    <mergeCell ref="D63:F63"/>
    <mergeCell ref="G63:I63"/>
    <mergeCell ref="D58:F58"/>
    <mergeCell ref="P66:R66"/>
    <mergeCell ref="M66:O66"/>
    <mergeCell ref="P64:R64"/>
    <mergeCell ref="D66:F66"/>
    <mergeCell ref="G66:I66"/>
    <mergeCell ref="J66:L66"/>
    <mergeCell ref="D64:F64"/>
    <mergeCell ref="G64:I64"/>
  </mergeCells>
  <phoneticPr fontId="21" type="noConversion"/>
  <conditionalFormatting sqref="D34:D42 P44:P52 D16:D24 J44:J52 M34:M42 D44:D52 M44:M52 G44:G52 J34:J42 P34:P42 J16:J24 P16:P24 J6:J14 D6:D14 M6:M14 G34:G42 M16:M24 G16:G24 P6:P14 G6:G14 J68:J72 D68:D72 G68:G72 M68:M72 P68:P72">
    <cfRule type="cellIs" dxfId="39" priority="1" stopIfTrue="1" operator="equal">
      <formula>$C6</formula>
    </cfRule>
    <cfRule type="cellIs" dxfId="38" priority="2" stopIfTrue="1" operator="equal">
      <formula>$C6-1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O32"/>
  <sheetViews>
    <sheetView workbookViewId="0">
      <selection activeCell="E30" sqref="E30"/>
    </sheetView>
  </sheetViews>
  <sheetFormatPr defaultColWidth="8.85546875" defaultRowHeight="12.75" x14ac:dyDescent="0.2"/>
  <sheetData>
    <row r="1" spans="1:15" ht="13.5" thickBot="1" x14ac:dyDescent="0.25">
      <c r="A1" s="31"/>
      <c r="B1" s="32"/>
      <c r="C1" s="32"/>
      <c r="D1" s="32" t="s">
        <v>658</v>
      </c>
      <c r="E1" s="32"/>
      <c r="F1" s="32"/>
      <c r="G1" s="32"/>
      <c r="H1" s="32"/>
      <c r="I1" s="32"/>
      <c r="J1" s="32"/>
      <c r="K1" s="32"/>
      <c r="L1" s="32"/>
      <c r="M1" s="32"/>
      <c r="N1" s="32"/>
      <c r="O1" s="32"/>
    </row>
    <row r="2" spans="1:15" x14ac:dyDescent="0.2">
      <c r="A2" s="40"/>
      <c r="B2" s="41"/>
      <c r="C2" s="41"/>
      <c r="D2" s="474" t="s">
        <v>475</v>
      </c>
      <c r="E2" s="475"/>
      <c r="F2" s="476"/>
      <c r="G2" s="477" t="s">
        <v>340</v>
      </c>
      <c r="H2" s="478"/>
      <c r="I2" s="479"/>
      <c r="J2" s="474" t="s">
        <v>469</v>
      </c>
      <c r="K2" s="475"/>
      <c r="L2" s="476"/>
    </row>
    <row r="3" spans="1:15" x14ac:dyDescent="0.2">
      <c r="A3" s="57"/>
      <c r="B3" s="69"/>
      <c r="C3" s="69" t="s">
        <v>538</v>
      </c>
      <c r="D3" s="480">
        <v>19</v>
      </c>
      <c r="E3" s="481"/>
      <c r="F3" s="482"/>
      <c r="G3" s="483">
        <v>25</v>
      </c>
      <c r="H3" s="484"/>
      <c r="I3" s="485"/>
      <c r="J3" s="480">
        <v>7</v>
      </c>
      <c r="K3" s="481"/>
      <c r="L3" s="482"/>
    </row>
    <row r="4" spans="1:15" x14ac:dyDescent="0.2">
      <c r="A4" s="42"/>
      <c r="B4" s="34" t="s">
        <v>355</v>
      </c>
      <c r="C4" s="34" t="s">
        <v>408</v>
      </c>
      <c r="D4" s="35" t="s">
        <v>409</v>
      </c>
      <c r="E4" s="35" t="s">
        <v>410</v>
      </c>
      <c r="F4" s="35" t="s">
        <v>363</v>
      </c>
      <c r="G4" s="36" t="s">
        <v>409</v>
      </c>
      <c r="H4" s="36" t="s">
        <v>410</v>
      </c>
      <c r="I4" s="36" t="s">
        <v>363</v>
      </c>
      <c r="J4" s="35" t="s">
        <v>409</v>
      </c>
      <c r="K4" s="35" t="s">
        <v>410</v>
      </c>
      <c r="L4" s="35" t="s">
        <v>363</v>
      </c>
    </row>
    <row r="5" spans="1:15" x14ac:dyDescent="0.2">
      <c r="A5" s="42" t="s">
        <v>390</v>
      </c>
      <c r="B5" s="50">
        <v>11</v>
      </c>
      <c r="C5" s="50">
        <v>4</v>
      </c>
      <c r="D5" s="37">
        <v>5</v>
      </c>
      <c r="E5" s="37">
        <v>2</v>
      </c>
      <c r="F5" s="37">
        <f t="shared" ref="F5:F13" si="0">IF(($C5+INT(D$3/18)+IF(((D$3-INT(D$3/18)*18)-$B5)&gt;=0,1,0)-D5+2)&lt;0, 0, $C5+INT(D$3/18)+IF(((D$3-INT(D$3/18)*18)-$B5)&gt;=0,1,0)-D5+2)</f>
        <v>2</v>
      </c>
      <c r="G5" s="38">
        <v>4</v>
      </c>
      <c r="H5" s="38">
        <v>2</v>
      </c>
      <c r="I5" s="78">
        <f t="shared" ref="I5:I13" si="1">IF(($C5+INT(G$3/18)+IF(((G$3-INT(G$3/18)*18)-$B5)&gt;=0,1,0)-G5+2)&lt;0, 0, $C5+INT(G$3/18)+IF(((G$3-INT(G$3/18)*18)-$B5)&gt;=0,1,0)-G5+2)</f>
        <v>3</v>
      </c>
      <c r="J5" s="37">
        <v>5</v>
      </c>
      <c r="K5" s="37">
        <v>2</v>
      </c>
      <c r="L5" s="37">
        <f t="shared" ref="L5:L13" si="2">IF(($C5+INT(J$3/18)+IF(((J$3-INT(J$3/18)*18)-$B5)&gt;=0,1,0)-J5+2)&lt;0, 0, $C5+INT(J$3/18)+IF(((J$3-INT(J$3/18)*18)-$B5)&gt;=0,1,0)-J5+2)</f>
        <v>1</v>
      </c>
    </row>
    <row r="6" spans="1:15" x14ac:dyDescent="0.2">
      <c r="A6" s="42" t="s">
        <v>391</v>
      </c>
      <c r="B6" s="50">
        <v>13</v>
      </c>
      <c r="C6" s="50">
        <v>3</v>
      </c>
      <c r="D6" s="37">
        <v>4</v>
      </c>
      <c r="E6" s="37">
        <v>2</v>
      </c>
      <c r="F6" s="37">
        <f t="shared" si="0"/>
        <v>2</v>
      </c>
      <c r="G6" s="38">
        <v>6</v>
      </c>
      <c r="H6" s="38">
        <v>3</v>
      </c>
      <c r="I6" s="78">
        <f t="shared" si="1"/>
        <v>0</v>
      </c>
      <c r="J6" s="37">
        <v>4</v>
      </c>
      <c r="K6" s="37">
        <v>2</v>
      </c>
      <c r="L6" s="37">
        <f t="shared" si="2"/>
        <v>1</v>
      </c>
    </row>
    <row r="7" spans="1:15" x14ac:dyDescent="0.2">
      <c r="A7" s="42" t="s">
        <v>392</v>
      </c>
      <c r="B7" s="50">
        <v>5</v>
      </c>
      <c r="C7" s="50">
        <v>4</v>
      </c>
      <c r="D7" s="37">
        <v>7</v>
      </c>
      <c r="E7" s="37">
        <v>1</v>
      </c>
      <c r="F7" s="37">
        <f t="shared" si="0"/>
        <v>0</v>
      </c>
      <c r="G7" s="38">
        <v>5</v>
      </c>
      <c r="H7" s="38">
        <v>1</v>
      </c>
      <c r="I7" s="78">
        <f t="shared" si="1"/>
        <v>3</v>
      </c>
      <c r="J7" s="37">
        <v>5</v>
      </c>
      <c r="K7" s="37">
        <v>2</v>
      </c>
      <c r="L7" s="37">
        <f t="shared" si="2"/>
        <v>2</v>
      </c>
    </row>
    <row r="8" spans="1:15" x14ac:dyDescent="0.2">
      <c r="A8" s="42" t="s">
        <v>393</v>
      </c>
      <c r="B8" s="50">
        <v>15</v>
      </c>
      <c r="C8" s="50">
        <v>3</v>
      </c>
      <c r="D8" s="37">
        <v>4</v>
      </c>
      <c r="E8" s="37">
        <v>2</v>
      </c>
      <c r="F8" s="37">
        <f t="shared" si="0"/>
        <v>2</v>
      </c>
      <c r="G8" s="38">
        <v>3</v>
      </c>
      <c r="H8" s="38">
        <v>1</v>
      </c>
      <c r="I8" s="78">
        <f t="shared" si="1"/>
        <v>3</v>
      </c>
      <c r="J8" s="37">
        <v>4</v>
      </c>
      <c r="K8" s="37">
        <v>2</v>
      </c>
      <c r="L8" s="37">
        <f t="shared" si="2"/>
        <v>1</v>
      </c>
    </row>
    <row r="9" spans="1:15" x14ac:dyDescent="0.2">
      <c r="A9" s="42" t="s">
        <v>394</v>
      </c>
      <c r="B9" s="50">
        <v>1</v>
      </c>
      <c r="C9" s="50">
        <v>5</v>
      </c>
      <c r="D9" s="37">
        <v>6</v>
      </c>
      <c r="E9" s="37">
        <v>2</v>
      </c>
      <c r="F9" s="37">
        <f t="shared" si="0"/>
        <v>3</v>
      </c>
      <c r="G9" s="38">
        <v>10</v>
      </c>
      <c r="H9" s="38">
        <v>2</v>
      </c>
      <c r="I9" s="78">
        <f t="shared" si="1"/>
        <v>0</v>
      </c>
      <c r="J9" s="37">
        <v>6</v>
      </c>
      <c r="K9" s="37">
        <v>2</v>
      </c>
      <c r="L9" s="37">
        <f t="shared" si="2"/>
        <v>2</v>
      </c>
    </row>
    <row r="10" spans="1:15" x14ac:dyDescent="0.2">
      <c r="A10" s="42" t="s">
        <v>395</v>
      </c>
      <c r="B10" s="50">
        <v>9</v>
      </c>
      <c r="C10" s="50">
        <v>4</v>
      </c>
      <c r="D10" s="37">
        <v>6</v>
      </c>
      <c r="E10" s="37">
        <v>3</v>
      </c>
      <c r="F10" s="37">
        <f t="shared" si="0"/>
        <v>1</v>
      </c>
      <c r="G10" s="38">
        <v>6</v>
      </c>
      <c r="H10" s="38">
        <v>1</v>
      </c>
      <c r="I10" s="78">
        <f t="shared" si="1"/>
        <v>1</v>
      </c>
      <c r="J10" s="37">
        <v>5</v>
      </c>
      <c r="K10" s="37">
        <v>1</v>
      </c>
      <c r="L10" s="37">
        <f t="shared" si="2"/>
        <v>1</v>
      </c>
    </row>
    <row r="11" spans="1:15" x14ac:dyDescent="0.2">
      <c r="A11" s="42" t="s">
        <v>396</v>
      </c>
      <c r="B11" s="50">
        <v>3</v>
      </c>
      <c r="C11" s="50">
        <v>5</v>
      </c>
      <c r="D11" s="37">
        <v>7</v>
      </c>
      <c r="E11" s="37">
        <v>2</v>
      </c>
      <c r="F11" s="37">
        <f t="shared" si="0"/>
        <v>1</v>
      </c>
      <c r="G11" s="38">
        <v>10</v>
      </c>
      <c r="H11" s="38">
        <v>2</v>
      </c>
      <c r="I11" s="78">
        <f t="shared" si="1"/>
        <v>0</v>
      </c>
      <c r="J11" s="37">
        <v>6</v>
      </c>
      <c r="K11" s="37">
        <v>1</v>
      </c>
      <c r="L11" s="37">
        <f t="shared" si="2"/>
        <v>2</v>
      </c>
    </row>
    <row r="12" spans="1:15" x14ac:dyDescent="0.2">
      <c r="A12" s="42" t="s">
        <v>397</v>
      </c>
      <c r="B12" s="50">
        <v>17</v>
      </c>
      <c r="C12" s="50">
        <v>3</v>
      </c>
      <c r="D12" s="37">
        <v>3</v>
      </c>
      <c r="E12" s="37">
        <v>2</v>
      </c>
      <c r="F12" s="37">
        <f t="shared" si="0"/>
        <v>3</v>
      </c>
      <c r="G12" s="38">
        <v>5</v>
      </c>
      <c r="H12" s="38">
        <v>3</v>
      </c>
      <c r="I12" s="78">
        <f t="shared" si="1"/>
        <v>1</v>
      </c>
      <c r="J12" s="37">
        <v>3</v>
      </c>
      <c r="K12" s="37">
        <v>2</v>
      </c>
      <c r="L12" s="37">
        <f t="shared" si="2"/>
        <v>2</v>
      </c>
    </row>
    <row r="13" spans="1:15" ht="13.5" thickBot="1" x14ac:dyDescent="0.25">
      <c r="A13" s="52" t="s">
        <v>398</v>
      </c>
      <c r="B13" s="53">
        <v>7</v>
      </c>
      <c r="C13" s="53">
        <v>5</v>
      </c>
      <c r="D13" s="37">
        <v>7</v>
      </c>
      <c r="E13" s="54">
        <v>2</v>
      </c>
      <c r="F13" s="37">
        <f t="shared" si="0"/>
        <v>1</v>
      </c>
      <c r="G13" s="38">
        <v>7</v>
      </c>
      <c r="H13" s="55">
        <v>1</v>
      </c>
      <c r="I13" s="77">
        <f t="shared" si="1"/>
        <v>2</v>
      </c>
      <c r="J13" s="37">
        <v>6</v>
      </c>
      <c r="K13" s="54">
        <v>2</v>
      </c>
      <c r="L13" s="37">
        <f t="shared" si="2"/>
        <v>2</v>
      </c>
    </row>
    <row r="14" spans="1:15" ht="13.5" thickBot="1" x14ac:dyDescent="0.25">
      <c r="A14" s="61" t="s">
        <v>412</v>
      </c>
      <c r="B14" s="62"/>
      <c r="C14" s="74">
        <f t="shared" ref="C14:L14" si="3">SUM(C5:C13)</f>
        <v>36</v>
      </c>
      <c r="D14" s="63">
        <f t="shared" si="3"/>
        <v>49</v>
      </c>
      <c r="E14" s="63">
        <f t="shared" si="3"/>
        <v>18</v>
      </c>
      <c r="F14" s="63">
        <f t="shared" si="3"/>
        <v>15</v>
      </c>
      <c r="G14" s="64">
        <f t="shared" si="3"/>
        <v>56</v>
      </c>
      <c r="H14" s="64">
        <f t="shared" si="3"/>
        <v>16</v>
      </c>
      <c r="I14" s="89">
        <f t="shared" si="3"/>
        <v>13</v>
      </c>
      <c r="J14" s="63">
        <f t="shared" si="3"/>
        <v>44</v>
      </c>
      <c r="K14" s="63">
        <f t="shared" si="3"/>
        <v>16</v>
      </c>
      <c r="L14" s="88">
        <f t="shared" si="3"/>
        <v>14</v>
      </c>
    </row>
    <row r="15" spans="1:15" x14ac:dyDescent="0.2">
      <c r="A15" s="57" t="s">
        <v>399</v>
      </c>
      <c r="B15" s="58">
        <v>10</v>
      </c>
      <c r="C15" s="58">
        <v>4</v>
      </c>
      <c r="D15" s="37">
        <v>4</v>
      </c>
      <c r="E15" s="39">
        <v>2</v>
      </c>
      <c r="F15" s="37">
        <f t="shared" ref="F15:F23" si="4">IF(($C15+INT(D$3/18)+IF(((D$3-INT(D$3/18)*18)-$B15)&gt;=0,1,0)-D15+2)&lt;0, 0, $C15+INT(D$3/18)+IF(((D$3-INT(D$3/18)*18)-$B15)&gt;=0,1,0)-D15+2)</f>
        <v>3</v>
      </c>
      <c r="G15" s="38">
        <v>5</v>
      </c>
      <c r="H15" s="59">
        <v>3</v>
      </c>
      <c r="I15" s="82">
        <f t="shared" ref="I15:I23" si="5">IF(($C15+INT(G$3/18)+IF(((G$3-INT(G$3/18)*18)-$B15)&gt;=0,1,0)-G15+2)&lt;0, 0, $C15+INT(G$3/18)+IF(((G$3-INT(G$3/18)*18)-$B15)&gt;=0,1,0)-G15+2)</f>
        <v>2</v>
      </c>
      <c r="J15" s="37">
        <v>4</v>
      </c>
      <c r="K15" s="39">
        <v>1</v>
      </c>
      <c r="L15" s="37">
        <f t="shared" ref="L15:L23" si="6">IF(($C15+INT(J$3/18)+IF(((J$3-INT(J$3/18)*18)-$B15)&gt;=0,1,0)-J15+2)&lt;0, 0, $C15+INT(J$3/18)+IF(((J$3-INT(J$3/18)*18)-$B15)&gt;=0,1,0)-J15+2)</f>
        <v>2</v>
      </c>
    </row>
    <row r="16" spans="1:15" x14ac:dyDescent="0.2">
      <c r="A16" s="42" t="s">
        <v>400</v>
      </c>
      <c r="B16" s="50">
        <v>16</v>
      </c>
      <c r="C16" s="50">
        <v>3</v>
      </c>
      <c r="D16" s="37">
        <v>4</v>
      </c>
      <c r="E16" s="37">
        <v>2</v>
      </c>
      <c r="F16" s="37">
        <f t="shared" si="4"/>
        <v>2</v>
      </c>
      <c r="G16" s="38">
        <v>10</v>
      </c>
      <c r="H16" s="38">
        <v>2</v>
      </c>
      <c r="I16" s="78">
        <f t="shared" si="5"/>
        <v>0</v>
      </c>
      <c r="J16" s="37">
        <v>4</v>
      </c>
      <c r="K16" s="37">
        <v>2</v>
      </c>
      <c r="L16" s="37">
        <f t="shared" si="6"/>
        <v>1</v>
      </c>
    </row>
    <row r="17" spans="1:12" x14ac:dyDescent="0.2">
      <c r="A17" s="42" t="s">
        <v>401</v>
      </c>
      <c r="B17" s="50">
        <v>12</v>
      </c>
      <c r="C17" s="50">
        <v>4</v>
      </c>
      <c r="D17" s="37">
        <v>5</v>
      </c>
      <c r="E17" s="37">
        <v>3</v>
      </c>
      <c r="F17" s="37">
        <f t="shared" si="4"/>
        <v>2</v>
      </c>
      <c r="G17" s="38">
        <v>7</v>
      </c>
      <c r="H17" s="38">
        <v>2</v>
      </c>
      <c r="I17" s="78">
        <f t="shared" si="5"/>
        <v>0</v>
      </c>
      <c r="J17" s="37">
        <v>8</v>
      </c>
      <c r="K17" s="37">
        <v>2</v>
      </c>
      <c r="L17" s="37">
        <f t="shared" si="6"/>
        <v>0</v>
      </c>
    </row>
    <row r="18" spans="1:12" x14ac:dyDescent="0.2">
      <c r="A18" s="42" t="s">
        <v>402</v>
      </c>
      <c r="B18" s="50">
        <v>18</v>
      </c>
      <c r="C18" s="50">
        <v>4</v>
      </c>
      <c r="D18" s="37">
        <v>7</v>
      </c>
      <c r="E18" s="37">
        <v>2</v>
      </c>
      <c r="F18" s="37">
        <f t="shared" si="4"/>
        <v>0</v>
      </c>
      <c r="G18" s="38">
        <v>4</v>
      </c>
      <c r="H18" s="38">
        <v>1</v>
      </c>
      <c r="I18" s="78">
        <f t="shared" si="5"/>
        <v>3</v>
      </c>
      <c r="J18" s="37">
        <v>4</v>
      </c>
      <c r="K18" s="37">
        <v>2</v>
      </c>
      <c r="L18" s="37">
        <f t="shared" si="6"/>
        <v>2</v>
      </c>
    </row>
    <row r="19" spans="1:12" x14ac:dyDescent="0.2">
      <c r="A19" s="42" t="s">
        <v>403</v>
      </c>
      <c r="B19" s="50">
        <v>14</v>
      </c>
      <c r="C19" s="50">
        <v>3</v>
      </c>
      <c r="D19" s="37">
        <v>3</v>
      </c>
      <c r="E19" s="37">
        <v>1</v>
      </c>
      <c r="F19" s="37">
        <f t="shared" si="4"/>
        <v>3</v>
      </c>
      <c r="G19" s="38">
        <v>5</v>
      </c>
      <c r="H19" s="38">
        <v>2</v>
      </c>
      <c r="I19" s="78">
        <f t="shared" si="5"/>
        <v>1</v>
      </c>
      <c r="J19" s="37">
        <v>4</v>
      </c>
      <c r="K19" s="37">
        <v>2</v>
      </c>
      <c r="L19" s="37">
        <f t="shared" si="6"/>
        <v>1</v>
      </c>
    </row>
    <row r="20" spans="1:12" x14ac:dyDescent="0.2">
      <c r="A20" s="42" t="s">
        <v>404</v>
      </c>
      <c r="B20" s="50">
        <v>2</v>
      </c>
      <c r="C20" s="50">
        <v>5</v>
      </c>
      <c r="D20" s="37">
        <v>8</v>
      </c>
      <c r="E20" s="37">
        <v>2</v>
      </c>
      <c r="F20" s="37">
        <f t="shared" si="4"/>
        <v>0</v>
      </c>
      <c r="G20" s="38">
        <v>6</v>
      </c>
      <c r="H20" s="38">
        <v>2</v>
      </c>
      <c r="I20" s="78">
        <f t="shared" si="5"/>
        <v>3</v>
      </c>
      <c r="J20" s="37">
        <v>4</v>
      </c>
      <c r="K20" s="37">
        <v>1</v>
      </c>
      <c r="L20" s="37">
        <f t="shared" si="6"/>
        <v>4</v>
      </c>
    </row>
    <row r="21" spans="1:12" x14ac:dyDescent="0.2">
      <c r="A21" s="42" t="s">
        <v>405</v>
      </c>
      <c r="B21" s="50">
        <v>4</v>
      </c>
      <c r="C21" s="50">
        <v>5</v>
      </c>
      <c r="D21" s="37">
        <v>7</v>
      </c>
      <c r="E21" s="37">
        <v>3</v>
      </c>
      <c r="F21" s="37">
        <f t="shared" si="4"/>
        <v>1</v>
      </c>
      <c r="G21" s="38">
        <v>6</v>
      </c>
      <c r="H21" s="38">
        <v>2</v>
      </c>
      <c r="I21" s="78">
        <f t="shared" si="5"/>
        <v>3</v>
      </c>
      <c r="J21" s="37">
        <v>6</v>
      </c>
      <c r="K21" s="37">
        <v>2</v>
      </c>
      <c r="L21" s="37">
        <f t="shared" si="6"/>
        <v>2</v>
      </c>
    </row>
    <row r="22" spans="1:12" x14ac:dyDescent="0.2">
      <c r="A22" s="42" t="s">
        <v>406</v>
      </c>
      <c r="B22" s="50">
        <v>8</v>
      </c>
      <c r="C22" s="50">
        <v>4</v>
      </c>
      <c r="D22" s="37">
        <v>5</v>
      </c>
      <c r="E22" s="37">
        <v>2</v>
      </c>
      <c r="F22" s="37">
        <f t="shared" si="4"/>
        <v>2</v>
      </c>
      <c r="G22" s="38">
        <v>5</v>
      </c>
      <c r="H22" s="38">
        <v>2</v>
      </c>
      <c r="I22" s="78">
        <f t="shared" si="5"/>
        <v>2</v>
      </c>
      <c r="J22" s="37">
        <v>4</v>
      </c>
      <c r="K22" s="37">
        <v>1</v>
      </c>
      <c r="L22" s="37">
        <f t="shared" si="6"/>
        <v>2</v>
      </c>
    </row>
    <row r="23" spans="1:12" ht="13.5" thickBot="1" x14ac:dyDescent="0.25">
      <c r="A23" s="45" t="s">
        <v>407</v>
      </c>
      <c r="B23" s="51">
        <v>6</v>
      </c>
      <c r="C23" s="51">
        <v>4</v>
      </c>
      <c r="D23" s="37">
        <v>5</v>
      </c>
      <c r="E23" s="46">
        <v>1</v>
      </c>
      <c r="F23" s="37">
        <f t="shared" si="4"/>
        <v>2</v>
      </c>
      <c r="G23" s="38">
        <v>7</v>
      </c>
      <c r="H23" s="47">
        <v>2</v>
      </c>
      <c r="I23" s="84">
        <f t="shared" si="5"/>
        <v>1</v>
      </c>
      <c r="J23" s="37">
        <v>4</v>
      </c>
      <c r="K23" s="46">
        <v>2</v>
      </c>
      <c r="L23" s="37">
        <f t="shared" si="6"/>
        <v>3</v>
      </c>
    </row>
    <row r="24" spans="1:12" ht="13.5" thickBot="1" x14ac:dyDescent="0.25">
      <c r="A24" s="66" t="s">
        <v>413</v>
      </c>
      <c r="B24" s="63"/>
      <c r="C24" s="63">
        <f t="shared" ref="C24:L24" si="7">SUM(C15:C23)</f>
        <v>36</v>
      </c>
      <c r="D24" s="63">
        <f t="shared" si="7"/>
        <v>48</v>
      </c>
      <c r="E24" s="63">
        <f t="shared" si="7"/>
        <v>18</v>
      </c>
      <c r="F24" s="63">
        <f t="shared" si="7"/>
        <v>15</v>
      </c>
      <c r="G24" s="64">
        <f t="shared" si="7"/>
        <v>55</v>
      </c>
      <c r="H24" s="64">
        <f t="shared" si="7"/>
        <v>18</v>
      </c>
      <c r="I24" s="64">
        <f t="shared" si="7"/>
        <v>15</v>
      </c>
      <c r="J24" s="63">
        <f t="shared" si="7"/>
        <v>42</v>
      </c>
      <c r="K24" s="63">
        <f t="shared" si="7"/>
        <v>15</v>
      </c>
      <c r="L24" s="63">
        <f t="shared" si="7"/>
        <v>17</v>
      </c>
    </row>
    <row r="25" spans="1:12" ht="13.5" thickBot="1" x14ac:dyDescent="0.25">
      <c r="A25" s="70" t="s">
        <v>414</v>
      </c>
      <c r="B25" s="71"/>
      <c r="C25" s="71">
        <f t="shared" ref="C25:L25" si="8">C24+C14</f>
        <v>72</v>
      </c>
      <c r="D25" s="71">
        <f t="shared" si="8"/>
        <v>97</v>
      </c>
      <c r="E25" s="71">
        <f t="shared" si="8"/>
        <v>36</v>
      </c>
      <c r="F25" s="71">
        <f t="shared" si="8"/>
        <v>30</v>
      </c>
      <c r="G25" s="72">
        <f t="shared" si="8"/>
        <v>111</v>
      </c>
      <c r="H25" s="72">
        <f t="shared" si="8"/>
        <v>34</v>
      </c>
      <c r="I25" s="72">
        <f t="shared" si="8"/>
        <v>28</v>
      </c>
      <c r="J25" s="71">
        <f t="shared" si="8"/>
        <v>86</v>
      </c>
      <c r="K25" s="71">
        <f t="shared" si="8"/>
        <v>31</v>
      </c>
      <c r="L25" s="71">
        <f t="shared" si="8"/>
        <v>31</v>
      </c>
    </row>
    <row r="26" spans="1:12" x14ac:dyDescent="0.2">
      <c r="A26" s="67" t="s">
        <v>350</v>
      </c>
      <c r="B26" s="39"/>
      <c r="C26" s="39"/>
      <c r="D26" s="486">
        <v>2</v>
      </c>
      <c r="E26" s="487"/>
      <c r="F26" s="488"/>
      <c r="G26" s="489">
        <v>3</v>
      </c>
      <c r="H26" s="490"/>
      <c r="I26" s="491"/>
      <c r="J26" s="486">
        <v>1</v>
      </c>
      <c r="K26" s="487"/>
      <c r="L26" s="488"/>
    </row>
    <row r="27" spans="1:12" ht="13.5" thickBot="1" x14ac:dyDescent="0.25">
      <c r="A27" s="49" t="s">
        <v>415</v>
      </c>
      <c r="B27" s="46"/>
      <c r="C27" s="46"/>
      <c r="D27" s="492">
        <v>11</v>
      </c>
      <c r="E27" s="493"/>
      <c r="F27" s="494"/>
      <c r="G27" s="495">
        <v>7</v>
      </c>
      <c r="H27" s="496"/>
      <c r="I27" s="497"/>
      <c r="J27" s="492">
        <v>16</v>
      </c>
      <c r="K27" s="493"/>
      <c r="L27" s="494"/>
    </row>
    <row r="29" spans="1:12" x14ac:dyDescent="0.2">
      <c r="A29" s="30" t="s">
        <v>649</v>
      </c>
      <c r="B29" s="30"/>
      <c r="C29" s="30"/>
      <c r="D29" s="30"/>
      <c r="E29" s="30"/>
      <c r="F29" s="30"/>
      <c r="G29" s="30"/>
      <c r="H29" s="30"/>
      <c r="I29" s="30"/>
      <c r="J29" s="30"/>
      <c r="K29" s="30"/>
      <c r="L29" s="30"/>
    </row>
    <row r="30" spans="1:12" x14ac:dyDescent="0.2">
      <c r="A30" s="30"/>
      <c r="B30" s="30"/>
      <c r="C30" s="30"/>
      <c r="D30" s="30"/>
      <c r="E30" s="30"/>
      <c r="F30" s="30"/>
      <c r="G30" s="30"/>
      <c r="H30" s="30"/>
      <c r="I30" s="30"/>
      <c r="J30" s="30"/>
      <c r="K30" s="30"/>
      <c r="L30" s="30"/>
    </row>
    <row r="31" spans="1:12" x14ac:dyDescent="0.2">
      <c r="A31" s="92"/>
      <c r="B31" s="30" t="s">
        <v>450</v>
      </c>
      <c r="C31" s="30"/>
      <c r="D31" s="30"/>
      <c r="E31" s="30"/>
      <c r="F31" s="30"/>
      <c r="G31" s="30"/>
      <c r="H31" s="30"/>
      <c r="I31" s="30"/>
      <c r="J31" s="30"/>
      <c r="K31" s="30"/>
      <c r="L31" s="30"/>
    </row>
    <row r="32" spans="1:12" x14ac:dyDescent="0.2">
      <c r="A32" s="97"/>
      <c r="B32" s="30" t="s">
        <v>603</v>
      </c>
      <c r="C32" s="30"/>
      <c r="D32" s="30"/>
      <c r="E32" s="30"/>
      <c r="F32" s="30"/>
      <c r="G32" s="30"/>
      <c r="H32" s="30"/>
      <c r="I32" s="30"/>
      <c r="J32" s="30"/>
      <c r="K32" s="30"/>
      <c r="L32" s="30"/>
    </row>
  </sheetData>
  <mergeCells count="12">
    <mergeCell ref="D3:F3"/>
    <mergeCell ref="G3:I3"/>
    <mergeCell ref="J3:L3"/>
    <mergeCell ref="D2:F2"/>
    <mergeCell ref="G2:I2"/>
    <mergeCell ref="J2:L2"/>
    <mergeCell ref="D27:F27"/>
    <mergeCell ref="G27:I27"/>
    <mergeCell ref="J27:L27"/>
    <mergeCell ref="D26:F26"/>
    <mergeCell ref="G26:I26"/>
    <mergeCell ref="J26:L26"/>
  </mergeCells>
  <phoneticPr fontId="21" type="noConversion"/>
  <conditionalFormatting sqref="G5:G13 G15:G23 D5:D13 D15:D23 J5:J13 J15:J23">
    <cfRule type="cellIs" dxfId="37" priority="1" stopIfTrue="1" operator="equal">
      <formula>$C5</formula>
    </cfRule>
    <cfRule type="cellIs" dxfId="36" priority="2" stopIfTrue="1" operator="equal">
      <formula>$C5-1</formula>
    </cfRule>
  </conditionalFormatting>
  <pageMargins left="0.75" right="0.75" top="1" bottom="1" header="0.5" footer="0.5"/>
  <pageSetup paperSize="9" orientation="portrait" r:id="rId1"/>
  <headerFooter alignWithMargins="0"/>
  <extLst>
    <ext xmlns:mx="http://schemas.microsoft.com/office/mac/excel/2008/main" uri="http://schemas.microsoft.com/office/mac/excel/2008/main">
      <mx:PLV Mode="0" OnePage="0" WScale="0"/>
    </ext>
  </extLs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2:H51"/>
  <sheetViews>
    <sheetView topLeftCell="A12" workbookViewId="0">
      <selection activeCell="C6" sqref="C6"/>
    </sheetView>
  </sheetViews>
  <sheetFormatPr defaultColWidth="8.85546875" defaultRowHeight="12.75" x14ac:dyDescent="0.2"/>
  <cols>
    <col min="2" max="2" width="26.85546875" customWidth="1"/>
    <col min="3" max="3" width="31.5703125" customWidth="1"/>
    <col min="4" max="4" width="15.5703125" customWidth="1"/>
    <col min="5" max="5" width="27.42578125" customWidth="1"/>
    <col min="7" max="7" width="21" customWidth="1"/>
    <col min="8" max="8" width="10.140625" customWidth="1"/>
    <col min="9" max="9" width="10.5703125" customWidth="1"/>
    <col min="10" max="10" width="16.42578125" customWidth="1"/>
  </cols>
  <sheetData>
    <row r="2" spans="1:8" x14ac:dyDescent="0.2">
      <c r="A2" s="19" t="s">
        <v>564</v>
      </c>
      <c r="B2" s="20"/>
      <c r="C2" s="20"/>
      <c r="D2" s="20"/>
      <c r="E2" s="20"/>
    </row>
    <row r="3" spans="1:8" x14ac:dyDescent="0.2">
      <c r="C3" s="21" t="s">
        <v>355</v>
      </c>
      <c r="D3" s="21" t="s">
        <v>511</v>
      </c>
      <c r="E3" s="21" t="s">
        <v>506</v>
      </c>
    </row>
    <row r="4" spans="1:8" x14ac:dyDescent="0.2">
      <c r="A4" t="s">
        <v>615</v>
      </c>
      <c r="B4" t="s">
        <v>469</v>
      </c>
      <c r="C4" s="101">
        <v>6.5</v>
      </c>
      <c r="D4" s="21" t="s">
        <v>512</v>
      </c>
      <c r="E4" t="s">
        <v>518</v>
      </c>
    </row>
    <row r="5" spans="1:8" x14ac:dyDescent="0.2">
      <c r="A5" t="s">
        <v>474</v>
      </c>
      <c r="B5" t="s">
        <v>475</v>
      </c>
      <c r="C5" s="101">
        <v>16.7</v>
      </c>
      <c r="D5" s="21" t="s">
        <v>517</v>
      </c>
      <c r="E5" t="s">
        <v>507</v>
      </c>
    </row>
    <row r="6" spans="1:8" x14ac:dyDescent="0.2">
      <c r="A6" t="s">
        <v>470</v>
      </c>
      <c r="B6" t="s">
        <v>340</v>
      </c>
      <c r="C6" s="101">
        <v>21.2</v>
      </c>
      <c r="D6" s="21" t="s">
        <v>513</v>
      </c>
      <c r="E6" t="s">
        <v>487</v>
      </c>
    </row>
    <row r="7" spans="1:8" x14ac:dyDescent="0.2">
      <c r="A7" t="s">
        <v>476</v>
      </c>
      <c r="B7" t="s">
        <v>460</v>
      </c>
      <c r="C7" s="101">
        <v>24.5</v>
      </c>
      <c r="D7" s="21" t="s">
        <v>514</v>
      </c>
      <c r="E7" t="s">
        <v>568</v>
      </c>
    </row>
    <row r="8" spans="1:8" x14ac:dyDescent="0.2">
      <c r="A8" t="s">
        <v>473</v>
      </c>
      <c r="B8" t="s">
        <v>352</v>
      </c>
      <c r="C8" s="101">
        <v>22.8</v>
      </c>
      <c r="D8" s="21" t="s">
        <v>594</v>
      </c>
      <c r="E8" t="s">
        <v>567</v>
      </c>
    </row>
    <row r="9" spans="1:8" x14ac:dyDescent="0.2">
      <c r="A9" t="s">
        <v>471</v>
      </c>
      <c r="B9" t="s">
        <v>472</v>
      </c>
      <c r="C9" s="101">
        <v>25.6</v>
      </c>
      <c r="D9" s="21" t="s">
        <v>593</v>
      </c>
      <c r="E9" t="s">
        <v>567</v>
      </c>
    </row>
    <row r="10" spans="1:8" x14ac:dyDescent="0.2">
      <c r="C10" s="101"/>
    </row>
    <row r="11" spans="1:8" x14ac:dyDescent="0.2">
      <c r="A11" s="19" t="s">
        <v>565</v>
      </c>
      <c r="B11" s="20"/>
      <c r="C11" s="20"/>
      <c r="D11" s="20"/>
      <c r="E11" s="20"/>
    </row>
    <row r="13" spans="1:8" x14ac:dyDescent="0.2">
      <c r="A13" s="3" t="s">
        <v>478</v>
      </c>
      <c r="B13" s="1"/>
      <c r="C13" s="1"/>
      <c r="D13" s="1"/>
      <c r="E13" s="1"/>
    </row>
    <row r="14" spans="1:8" x14ac:dyDescent="0.2">
      <c r="C14" t="s">
        <v>479</v>
      </c>
      <c r="D14" t="s">
        <v>481</v>
      </c>
      <c r="E14" t="s">
        <v>483</v>
      </c>
    </row>
    <row r="15" spans="1:8" x14ac:dyDescent="0.2">
      <c r="A15">
        <v>1</v>
      </c>
      <c r="B15" t="s">
        <v>433</v>
      </c>
      <c r="C15" t="s">
        <v>570</v>
      </c>
      <c r="D15" t="s">
        <v>472</v>
      </c>
      <c r="E15" t="s">
        <v>567</v>
      </c>
    </row>
    <row r="16" spans="1:8" x14ac:dyDescent="0.2">
      <c r="A16">
        <v>2</v>
      </c>
      <c r="B16" t="s">
        <v>572</v>
      </c>
      <c r="C16" t="s">
        <v>569</v>
      </c>
      <c r="D16" s="102" t="s">
        <v>583</v>
      </c>
      <c r="E16" t="s">
        <v>578</v>
      </c>
      <c r="F16" s="151"/>
      <c r="G16" s="2"/>
      <c r="H16" s="103"/>
    </row>
    <row r="17" spans="1:6" x14ac:dyDescent="0.2">
      <c r="A17">
        <v>3</v>
      </c>
      <c r="B17" s="2" t="s">
        <v>612</v>
      </c>
      <c r="C17" t="s">
        <v>579</v>
      </c>
      <c r="D17" t="s">
        <v>352</v>
      </c>
      <c r="E17" t="s">
        <v>580</v>
      </c>
    </row>
    <row r="18" spans="1:6" x14ac:dyDescent="0.2">
      <c r="A18">
        <v>4</v>
      </c>
      <c r="B18" s="2" t="s">
        <v>573</v>
      </c>
      <c r="C18" t="s">
        <v>571</v>
      </c>
      <c r="D18" t="s">
        <v>340</v>
      </c>
      <c r="E18" t="s">
        <v>462</v>
      </c>
    </row>
    <row r="19" spans="1:6" x14ac:dyDescent="0.2">
      <c r="A19">
        <v>5</v>
      </c>
      <c r="B19" s="2" t="s">
        <v>431</v>
      </c>
      <c r="C19" t="s">
        <v>595</v>
      </c>
      <c r="D19" t="s">
        <v>475</v>
      </c>
      <c r="E19" t="s">
        <v>601</v>
      </c>
    </row>
    <row r="21" spans="1:6" x14ac:dyDescent="0.2">
      <c r="A21">
        <v>6</v>
      </c>
      <c r="B21" s="2" t="s">
        <v>563</v>
      </c>
      <c r="C21" t="s">
        <v>582</v>
      </c>
      <c r="D21" t="s">
        <v>475</v>
      </c>
      <c r="E21" t="s">
        <v>581</v>
      </c>
      <c r="F21" t="s">
        <v>566</v>
      </c>
    </row>
    <row r="22" spans="1:6" x14ac:dyDescent="0.2">
      <c r="A22" s="3" t="s">
        <v>482</v>
      </c>
      <c r="B22" s="1"/>
      <c r="C22" s="1"/>
      <c r="D22" s="1"/>
      <c r="E22" s="1"/>
    </row>
    <row r="24" spans="1:6" x14ac:dyDescent="0.2">
      <c r="A24" s="154" t="s">
        <v>574</v>
      </c>
      <c r="B24" s="152" t="s">
        <v>488</v>
      </c>
      <c r="C24" s="153" t="s">
        <v>489</v>
      </c>
      <c r="D24" s="152" t="s">
        <v>340</v>
      </c>
      <c r="E24" s="152" t="s">
        <v>339</v>
      </c>
    </row>
    <row r="27" spans="1:6" x14ac:dyDescent="0.2">
      <c r="A27" s="19" t="s">
        <v>356</v>
      </c>
      <c r="B27" s="20"/>
      <c r="C27" s="20"/>
      <c r="D27" s="20"/>
      <c r="E27" s="20"/>
    </row>
    <row r="29" spans="1:6" x14ac:dyDescent="0.2">
      <c r="A29" s="4">
        <v>1</v>
      </c>
      <c r="B29" s="1" t="s">
        <v>357</v>
      </c>
      <c r="C29" s="1"/>
      <c r="D29" s="1"/>
      <c r="E29" s="1"/>
    </row>
    <row r="30" spans="1:6" x14ac:dyDescent="0.2">
      <c r="A30" s="21">
        <v>2</v>
      </c>
      <c r="B30" t="s">
        <v>358</v>
      </c>
    </row>
    <row r="31" spans="1:6" x14ac:dyDescent="0.2">
      <c r="A31" s="4">
        <v>3</v>
      </c>
      <c r="B31" s="1" t="s">
        <v>359</v>
      </c>
      <c r="C31" s="1"/>
      <c r="D31" s="1"/>
      <c r="E31" s="1"/>
    </row>
    <row r="32" spans="1:6" x14ac:dyDescent="0.2">
      <c r="A32" s="21">
        <v>4</v>
      </c>
      <c r="B32" t="s">
        <v>360</v>
      </c>
    </row>
    <row r="33" spans="1:5" x14ac:dyDescent="0.2">
      <c r="A33" s="4">
        <v>5</v>
      </c>
      <c r="B33" s="1" t="s">
        <v>386</v>
      </c>
      <c r="C33" s="1"/>
      <c r="D33" s="1"/>
      <c r="E33" s="1"/>
    </row>
    <row r="34" spans="1:5" x14ac:dyDescent="0.2">
      <c r="A34" s="21">
        <v>6</v>
      </c>
      <c r="B34" t="s">
        <v>510</v>
      </c>
    </row>
    <row r="35" spans="1:5" x14ac:dyDescent="0.2">
      <c r="A35" s="4">
        <v>7</v>
      </c>
      <c r="B35" s="1" t="s">
        <v>547</v>
      </c>
      <c r="C35" s="1"/>
      <c r="D35" s="1"/>
      <c r="E35" s="1"/>
    </row>
    <row r="36" spans="1:5" x14ac:dyDescent="0.2">
      <c r="A36" s="21">
        <v>8</v>
      </c>
      <c r="B36" t="s">
        <v>604</v>
      </c>
    </row>
    <row r="37" spans="1:5" x14ac:dyDescent="0.2">
      <c r="A37" s="21"/>
    </row>
    <row r="41" spans="1:5" x14ac:dyDescent="0.2">
      <c r="A41" s="21"/>
      <c r="C41" s="103"/>
    </row>
    <row r="42" spans="1:5" x14ac:dyDescent="0.2">
      <c r="A42" s="21"/>
      <c r="B42" t="s">
        <v>736</v>
      </c>
      <c r="C42" s="103"/>
    </row>
    <row r="43" spans="1:5" x14ac:dyDescent="0.2">
      <c r="A43" s="21"/>
      <c r="B43" s="161" t="s">
        <v>737</v>
      </c>
      <c r="C43" s="103" t="s">
        <v>743</v>
      </c>
      <c r="D43" t="s">
        <v>745</v>
      </c>
    </row>
    <row r="44" spans="1:5" x14ac:dyDescent="0.2">
      <c r="A44" s="21"/>
      <c r="B44" s="161" t="s">
        <v>738</v>
      </c>
      <c r="C44" s="103" t="s">
        <v>744</v>
      </c>
      <c r="D44" t="s">
        <v>440</v>
      </c>
    </row>
    <row r="45" spans="1:5" x14ac:dyDescent="0.2">
      <c r="A45" s="21"/>
      <c r="B45" s="161" t="s">
        <v>739</v>
      </c>
      <c r="C45" s="103" t="s">
        <v>741</v>
      </c>
      <c r="D45" t="s">
        <v>616</v>
      </c>
    </row>
    <row r="46" spans="1:5" x14ac:dyDescent="0.2">
      <c r="A46" s="21"/>
      <c r="B46" s="161" t="s">
        <v>740</v>
      </c>
      <c r="C46" s="103" t="s">
        <v>744</v>
      </c>
      <c r="D46" t="s">
        <v>698</v>
      </c>
    </row>
    <row r="47" spans="1:5" x14ac:dyDescent="0.2">
      <c r="B47" s="21">
        <v>2004</v>
      </c>
      <c r="C47" t="s">
        <v>742</v>
      </c>
      <c r="D47" t="s">
        <v>424</v>
      </c>
    </row>
    <row r="48" spans="1:5" x14ac:dyDescent="0.2">
      <c r="B48" s="21">
        <v>2005</v>
      </c>
      <c r="C48" t="s">
        <v>741</v>
      </c>
      <c r="D48" t="s">
        <v>616</v>
      </c>
    </row>
    <row r="49" spans="2:4" x14ac:dyDescent="0.2">
      <c r="B49" s="21">
        <v>2006</v>
      </c>
      <c r="C49" t="s">
        <v>741</v>
      </c>
      <c r="D49" t="s">
        <v>747</v>
      </c>
    </row>
    <row r="50" spans="2:4" x14ac:dyDescent="0.2">
      <c r="B50" s="21">
        <v>2007</v>
      </c>
      <c r="C50" s="103" t="s">
        <v>743</v>
      </c>
      <c r="D50" t="s">
        <v>746</v>
      </c>
    </row>
    <row r="51" spans="2:4" x14ac:dyDescent="0.2">
      <c r="B51" s="21"/>
    </row>
  </sheetData>
  <phoneticPr fontId="21" type="noConversion"/>
  <pageMargins left="0.75" right="0.75" top="1" bottom="1" header="0" footer="0"/>
  <pageSetup paperSize="9" scale="58" orientation="portrait" r:id="rId1"/>
  <headerFooter alignWithMargins="0"/>
  <extLst>
    <ext xmlns:mx="http://schemas.microsoft.com/office/mac/excel/2008/main" uri="http://schemas.microsoft.com/office/mac/excel/2008/main">
      <mx:PLV Mode="0" OnePage="0" WScale="0"/>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G32"/>
  <sheetViews>
    <sheetView workbookViewId="0">
      <selection activeCell="E6" sqref="E6"/>
    </sheetView>
  </sheetViews>
  <sheetFormatPr defaultColWidth="8.85546875" defaultRowHeight="12.75" x14ac:dyDescent="0.2"/>
  <cols>
    <col min="1" max="1" width="13.5703125" customWidth="1"/>
    <col min="2" max="5" width="21.42578125" customWidth="1"/>
  </cols>
  <sheetData>
    <row r="1" spans="1:7" ht="13.5" thickBot="1" x14ac:dyDescent="0.25"/>
    <row r="2" spans="1:7" ht="13.5" thickBot="1" x14ac:dyDescent="0.25">
      <c r="A2" s="22" t="s">
        <v>600</v>
      </c>
      <c r="B2" s="23"/>
      <c r="C2" s="23"/>
      <c r="D2" s="24"/>
    </row>
    <row r="3" spans="1:7" ht="13.5" thickBot="1" x14ac:dyDescent="0.25">
      <c r="A3" s="5" t="s">
        <v>350</v>
      </c>
      <c r="B3" s="158"/>
      <c r="C3" s="158" t="s">
        <v>363</v>
      </c>
      <c r="D3" s="159" t="s">
        <v>364</v>
      </c>
    </row>
    <row r="4" spans="1:7" x14ac:dyDescent="0.2">
      <c r="A4" s="17">
        <v>1</v>
      </c>
      <c r="B4" s="155" t="s">
        <v>472</v>
      </c>
      <c r="C4" s="156">
        <f>11+22+11+16+36</f>
        <v>96</v>
      </c>
      <c r="D4" s="157">
        <v>6</v>
      </c>
      <c r="E4" t="s">
        <v>285</v>
      </c>
      <c r="F4" s="85"/>
    </row>
    <row r="5" spans="1:7" x14ac:dyDescent="0.2">
      <c r="A5" s="17">
        <v>2</v>
      </c>
      <c r="B5" s="26" t="s">
        <v>475</v>
      </c>
      <c r="C5" s="8">
        <f>16+22+22+16+16</f>
        <v>92</v>
      </c>
      <c r="D5" s="13">
        <v>6</v>
      </c>
      <c r="E5" t="s">
        <v>286</v>
      </c>
    </row>
    <row r="6" spans="1:7" x14ac:dyDescent="0.2">
      <c r="A6" s="17">
        <v>3</v>
      </c>
      <c r="B6" s="26" t="s">
        <v>340</v>
      </c>
      <c r="C6" s="8">
        <f>7+16+7+7+22</f>
        <v>59</v>
      </c>
      <c r="D6" s="13">
        <v>5</v>
      </c>
    </row>
    <row r="7" spans="1:7" x14ac:dyDescent="0.2">
      <c r="A7" s="17">
        <v>4</v>
      </c>
      <c r="B7" s="26" t="s">
        <v>352</v>
      </c>
      <c r="C7" s="8">
        <f>7+16+11+11+8</f>
        <v>53</v>
      </c>
      <c r="D7" s="13">
        <v>6</v>
      </c>
      <c r="E7" t="s">
        <v>285</v>
      </c>
      <c r="F7" s="85"/>
      <c r="G7" s="85"/>
    </row>
    <row r="8" spans="1:7" ht="13.5" thickBot="1" x14ac:dyDescent="0.25">
      <c r="A8" s="17">
        <v>5</v>
      </c>
      <c r="B8" s="27" t="s">
        <v>469</v>
      </c>
      <c r="C8" s="15">
        <v>29</v>
      </c>
      <c r="D8" s="16">
        <v>1</v>
      </c>
      <c r="G8" s="85"/>
    </row>
    <row r="9" spans="1:7" ht="13.5" thickBot="1" x14ac:dyDescent="0.25">
      <c r="A9" s="18">
        <v>6</v>
      </c>
      <c r="B9" s="26" t="s">
        <v>460</v>
      </c>
      <c r="C9" s="8">
        <v>2</v>
      </c>
      <c r="D9" s="13">
        <v>1</v>
      </c>
    </row>
    <row r="12" spans="1:7" ht="13.5" thickBot="1" x14ac:dyDescent="0.25">
      <c r="A12" s="19" t="s">
        <v>467</v>
      </c>
      <c r="B12" s="20"/>
      <c r="C12" s="20"/>
      <c r="D12" s="20"/>
      <c r="E12" s="20"/>
    </row>
    <row r="13" spans="1:7" ht="13.5" thickBot="1" x14ac:dyDescent="0.25">
      <c r="A13" s="5" t="s">
        <v>350</v>
      </c>
      <c r="B13" s="6" t="s">
        <v>345</v>
      </c>
      <c r="C13" s="6" t="s">
        <v>346</v>
      </c>
      <c r="D13" s="6" t="s">
        <v>347</v>
      </c>
      <c r="E13" s="7" t="s">
        <v>348</v>
      </c>
    </row>
    <row r="14" spans="1:7" x14ac:dyDescent="0.2">
      <c r="A14" s="17">
        <v>1</v>
      </c>
      <c r="B14" s="9">
        <v>16</v>
      </c>
      <c r="C14" s="10">
        <v>22</v>
      </c>
      <c r="D14" s="10">
        <v>29</v>
      </c>
      <c r="E14" s="11">
        <v>36</v>
      </c>
    </row>
    <row r="15" spans="1:7" x14ac:dyDescent="0.2">
      <c r="A15" s="17">
        <v>2</v>
      </c>
      <c r="B15" s="12">
        <v>11</v>
      </c>
      <c r="C15" s="8">
        <v>16</v>
      </c>
      <c r="D15" s="8">
        <v>22</v>
      </c>
      <c r="E15" s="13">
        <v>29</v>
      </c>
    </row>
    <row r="16" spans="1:7" x14ac:dyDescent="0.2">
      <c r="A16" s="17">
        <v>3</v>
      </c>
      <c r="B16" s="12">
        <v>7</v>
      </c>
      <c r="C16" s="8">
        <v>11</v>
      </c>
      <c r="D16" s="8">
        <v>16</v>
      </c>
      <c r="E16" s="13">
        <v>22</v>
      </c>
    </row>
    <row r="17" spans="1:7" x14ac:dyDescent="0.2">
      <c r="A17" s="17">
        <v>4</v>
      </c>
      <c r="B17" s="12">
        <v>4</v>
      </c>
      <c r="C17" s="8">
        <v>7</v>
      </c>
      <c r="D17" s="8">
        <v>11</v>
      </c>
      <c r="E17" s="13">
        <v>16</v>
      </c>
    </row>
    <row r="18" spans="1:7" x14ac:dyDescent="0.2">
      <c r="A18" s="17">
        <v>5</v>
      </c>
      <c r="B18" s="12">
        <v>2</v>
      </c>
      <c r="C18" s="8">
        <v>4</v>
      </c>
      <c r="D18" s="8">
        <v>6</v>
      </c>
      <c r="E18" s="13">
        <v>8</v>
      </c>
    </row>
    <row r="19" spans="1:7" ht="13.5" thickBot="1" x14ac:dyDescent="0.25">
      <c r="A19" s="18">
        <v>6</v>
      </c>
      <c r="B19" s="14">
        <v>1</v>
      </c>
      <c r="C19" s="15">
        <v>2</v>
      </c>
      <c r="D19" s="15">
        <v>3</v>
      </c>
      <c r="E19" s="16">
        <v>4</v>
      </c>
    </row>
    <row r="21" spans="1:7" x14ac:dyDescent="0.2">
      <c r="A21" t="s">
        <v>477</v>
      </c>
    </row>
    <row r="22" spans="1:7" x14ac:dyDescent="0.2">
      <c r="A22" t="s">
        <v>349</v>
      </c>
    </row>
    <row r="25" spans="1:7" x14ac:dyDescent="0.2">
      <c r="A25" s="1" t="s">
        <v>503</v>
      </c>
      <c r="C25" s="21"/>
    </row>
    <row r="26" spans="1:7" x14ac:dyDescent="0.2">
      <c r="B26" s="85" t="s">
        <v>460</v>
      </c>
      <c r="C26">
        <v>3</v>
      </c>
      <c r="D26" t="s">
        <v>567</v>
      </c>
    </row>
    <row r="27" spans="1:7" x14ac:dyDescent="0.2">
      <c r="B27" s="85" t="s">
        <v>472</v>
      </c>
      <c r="C27">
        <f>2+2+1+2+1</f>
        <v>8</v>
      </c>
      <c r="D27" t="s">
        <v>735</v>
      </c>
    </row>
    <row r="28" spans="1:7" x14ac:dyDescent="0.2">
      <c r="B28" s="85" t="s">
        <v>475</v>
      </c>
      <c r="C28">
        <v>1</v>
      </c>
      <c r="D28" t="s">
        <v>462</v>
      </c>
    </row>
    <row r="29" spans="1:7" x14ac:dyDescent="0.2">
      <c r="B29" s="85" t="s">
        <v>469</v>
      </c>
      <c r="C29">
        <v>0</v>
      </c>
    </row>
    <row r="30" spans="1:7" x14ac:dyDescent="0.2">
      <c r="B30" s="85" t="s">
        <v>340</v>
      </c>
      <c r="C30">
        <v>2</v>
      </c>
      <c r="D30" t="s">
        <v>567</v>
      </c>
      <c r="G30" s="171">
        <v>39399</v>
      </c>
    </row>
    <row r="31" spans="1:7" x14ac:dyDescent="0.2">
      <c r="B31" s="85" t="s">
        <v>352</v>
      </c>
      <c r="C31">
        <f>1+1</f>
        <v>2</v>
      </c>
      <c r="D31" t="s">
        <v>592</v>
      </c>
    </row>
    <row r="32" spans="1:7" x14ac:dyDescent="0.2">
      <c r="B32" s="104" t="s">
        <v>505</v>
      </c>
      <c r="C32" s="3">
        <f>SUM(C26:C31)</f>
        <v>16</v>
      </c>
    </row>
  </sheetData>
  <phoneticPr fontId="21" type="noConversion"/>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U184"/>
  <sheetViews>
    <sheetView workbookViewId="0">
      <selection activeCell="D119" sqref="D119:R137"/>
    </sheetView>
  </sheetViews>
  <sheetFormatPr defaultColWidth="8.85546875" defaultRowHeight="12.75" x14ac:dyDescent="0.2"/>
  <cols>
    <col min="1" max="1" width="14.85546875" style="30" customWidth="1"/>
    <col min="2" max="3" width="6" style="30" customWidth="1"/>
    <col min="4" max="4" width="7.5703125" style="30" customWidth="1"/>
    <col min="5" max="5" width="4.85546875" style="30" customWidth="1"/>
    <col min="6" max="6" width="5.42578125" style="30" customWidth="1"/>
    <col min="7" max="7" width="7.5703125" style="30" customWidth="1"/>
    <col min="8" max="8" width="4.85546875" style="30" customWidth="1"/>
    <col min="9" max="9" width="5.42578125" style="30" customWidth="1"/>
    <col min="10" max="10" width="7.5703125" style="30" customWidth="1"/>
    <col min="11" max="11" width="5" style="30" customWidth="1"/>
    <col min="12" max="12" width="5.42578125" style="30" customWidth="1"/>
    <col min="13" max="13" width="7.5703125" style="30" customWidth="1"/>
    <col min="14" max="14" width="5.140625" style="30" customWidth="1"/>
    <col min="15" max="15" width="5.42578125" style="30" customWidth="1"/>
    <col min="16" max="16" width="7.42578125" customWidth="1"/>
    <col min="17" max="17" width="5.140625" customWidth="1"/>
    <col min="18" max="18" width="5.42578125" customWidth="1"/>
    <col min="20" max="20" width="20.5703125" customWidth="1"/>
    <col min="21" max="21" width="25.5703125" customWidth="1"/>
  </cols>
  <sheetData>
    <row r="1" spans="1:21" ht="13.5" thickBot="1" x14ac:dyDescent="0.25"/>
    <row r="2" spans="1:21" x14ac:dyDescent="0.2">
      <c r="A2" s="162" t="s">
        <v>753</v>
      </c>
      <c r="B2" s="163"/>
      <c r="C2" s="163"/>
      <c r="D2" s="164"/>
      <c r="E2" s="164"/>
      <c r="F2" s="164"/>
      <c r="G2" s="164"/>
      <c r="H2" s="164"/>
      <c r="I2" s="164"/>
      <c r="J2" s="164"/>
      <c r="K2" s="164"/>
      <c r="L2" s="164"/>
      <c r="M2" s="164"/>
      <c r="N2" s="164"/>
      <c r="O2" s="164"/>
      <c r="P2" s="165"/>
      <c r="Q2" s="165"/>
      <c r="R2" s="166"/>
    </row>
    <row r="3" spans="1:21" x14ac:dyDescent="0.2">
      <c r="A3" s="42"/>
      <c r="B3" s="149"/>
      <c r="C3" s="149"/>
      <c r="D3" s="510" t="s">
        <v>524</v>
      </c>
      <c r="E3" s="510"/>
      <c r="F3" s="510"/>
      <c r="G3" s="513" t="s">
        <v>525</v>
      </c>
      <c r="H3" s="513"/>
      <c r="I3" s="513"/>
      <c r="J3" s="510" t="s">
        <v>529</v>
      </c>
      <c r="K3" s="510"/>
      <c r="L3" s="510"/>
      <c r="M3" s="513" t="s">
        <v>527</v>
      </c>
      <c r="N3" s="513"/>
      <c r="O3" s="513"/>
      <c r="P3" s="510" t="s">
        <v>528</v>
      </c>
      <c r="Q3" s="510"/>
      <c r="R3" s="511"/>
    </row>
    <row r="4" spans="1:21" x14ac:dyDescent="0.2">
      <c r="A4" s="167"/>
      <c r="B4" s="37"/>
      <c r="C4" s="37"/>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43" t="s">
        <v>363</v>
      </c>
    </row>
    <row r="5" spans="1:21" x14ac:dyDescent="0.2">
      <c r="A5" s="167" t="s">
        <v>754</v>
      </c>
      <c r="B5" s="37"/>
      <c r="C5" s="37">
        <v>72</v>
      </c>
      <c r="D5" s="35">
        <f>P55</f>
        <v>81</v>
      </c>
      <c r="E5" s="35">
        <f>Q55</f>
        <v>32</v>
      </c>
      <c r="F5" s="35">
        <f>R55</f>
        <v>33</v>
      </c>
      <c r="G5" s="36">
        <f>J55</f>
        <v>107</v>
      </c>
      <c r="H5" s="36">
        <f>K55</f>
        <v>37</v>
      </c>
      <c r="I5" s="36">
        <f>L55</f>
        <v>25</v>
      </c>
      <c r="J5" s="35">
        <f t="shared" ref="J5:O5" si="0">D55</f>
        <v>108</v>
      </c>
      <c r="K5" s="35">
        <f t="shared" si="0"/>
        <v>31</v>
      </c>
      <c r="L5" s="35">
        <f t="shared" si="0"/>
        <v>26</v>
      </c>
      <c r="M5" s="36">
        <f t="shared" si="0"/>
        <v>113</v>
      </c>
      <c r="N5" s="36">
        <f t="shared" si="0"/>
        <v>39</v>
      </c>
      <c r="O5" s="36">
        <f t="shared" si="0"/>
        <v>22</v>
      </c>
      <c r="P5" s="35">
        <f>M55</f>
        <v>109</v>
      </c>
      <c r="Q5" s="35">
        <f>N55</f>
        <v>39</v>
      </c>
      <c r="R5" s="35">
        <f>O55</f>
        <v>28</v>
      </c>
    </row>
    <row r="6" spans="1:21" x14ac:dyDescent="0.2">
      <c r="A6" s="167" t="s">
        <v>755</v>
      </c>
      <c r="B6" s="37"/>
      <c r="C6" s="37">
        <v>69</v>
      </c>
      <c r="D6" s="35">
        <f>P139</f>
        <v>93</v>
      </c>
      <c r="E6" s="35">
        <f>Q139</f>
        <v>40</v>
      </c>
      <c r="F6" s="35">
        <f>R139</f>
        <v>22</v>
      </c>
      <c r="G6" s="36">
        <f>J139</f>
        <v>103</v>
      </c>
      <c r="H6" s="36">
        <f>K139</f>
        <v>34</v>
      </c>
      <c r="I6" s="36">
        <f>L139</f>
        <v>27</v>
      </c>
      <c r="J6" s="35">
        <f t="shared" ref="J6:O6" si="1">D139</f>
        <v>97</v>
      </c>
      <c r="K6" s="35">
        <f t="shared" si="1"/>
        <v>37</v>
      </c>
      <c r="L6" s="35">
        <f t="shared" si="1"/>
        <v>27</v>
      </c>
      <c r="M6" s="36">
        <f t="shared" si="1"/>
        <v>110</v>
      </c>
      <c r="N6" s="36">
        <f t="shared" si="1"/>
        <v>45</v>
      </c>
      <c r="O6" s="36">
        <f t="shared" si="1"/>
        <v>22</v>
      </c>
      <c r="P6" s="35">
        <f>M139</f>
        <v>109</v>
      </c>
      <c r="Q6" s="35">
        <f>N139</f>
        <v>33</v>
      </c>
      <c r="R6" s="35">
        <f>O139</f>
        <v>25</v>
      </c>
    </row>
    <row r="7" spans="1:21" x14ac:dyDescent="0.2">
      <c r="A7" s="167" t="s">
        <v>756</v>
      </c>
      <c r="B7" s="37"/>
      <c r="C7" s="37">
        <v>72</v>
      </c>
      <c r="D7" s="35">
        <f>P111</f>
        <v>97</v>
      </c>
      <c r="E7" s="35">
        <f>Q111</f>
        <v>35</v>
      </c>
      <c r="F7" s="35">
        <f>R111</f>
        <v>21</v>
      </c>
      <c r="G7" s="36">
        <f>J111</f>
        <v>113</v>
      </c>
      <c r="H7" s="36">
        <f>K111</f>
        <v>35</v>
      </c>
      <c r="I7" s="36">
        <f>L111</f>
        <v>20</v>
      </c>
      <c r="J7" s="35">
        <f t="shared" ref="J7:O7" si="2">D111</f>
        <v>111</v>
      </c>
      <c r="K7" s="35">
        <f t="shared" si="2"/>
        <v>37</v>
      </c>
      <c r="L7" s="35">
        <f t="shared" si="2"/>
        <v>18</v>
      </c>
      <c r="M7" s="36">
        <f t="shared" si="2"/>
        <v>120</v>
      </c>
      <c r="N7" s="36">
        <f t="shared" si="2"/>
        <v>34</v>
      </c>
      <c r="O7" s="36">
        <f t="shared" si="2"/>
        <v>24</v>
      </c>
      <c r="P7" s="35">
        <f>M111</f>
        <v>119</v>
      </c>
      <c r="Q7" s="35">
        <f>N111</f>
        <v>40</v>
      </c>
      <c r="R7" s="35">
        <f>O111</f>
        <v>24</v>
      </c>
    </row>
    <row r="8" spans="1:21" ht="13.5" thickBot="1" x14ac:dyDescent="0.25">
      <c r="A8" s="167" t="s">
        <v>620</v>
      </c>
      <c r="B8" s="37"/>
      <c r="C8" s="37">
        <v>72</v>
      </c>
      <c r="D8" s="35">
        <f>P167</f>
        <v>86</v>
      </c>
      <c r="E8" s="35">
        <f>Q167</f>
        <v>29</v>
      </c>
      <c r="F8" s="35">
        <f>R167</f>
        <v>27</v>
      </c>
      <c r="G8" s="36">
        <f>J167</f>
        <v>110</v>
      </c>
      <c r="H8" s="36">
        <f>K167</f>
        <v>39</v>
      </c>
      <c r="I8" s="36">
        <f>L167</f>
        <v>26</v>
      </c>
      <c r="J8" s="35">
        <f t="shared" ref="J8:O8" si="3">D167</f>
        <v>103</v>
      </c>
      <c r="K8" s="35">
        <f t="shared" si="3"/>
        <v>29</v>
      </c>
      <c r="L8" s="35">
        <f t="shared" si="3"/>
        <v>25</v>
      </c>
      <c r="M8" s="36">
        <f t="shared" si="3"/>
        <v>111</v>
      </c>
      <c r="N8" s="36">
        <f t="shared" si="3"/>
        <v>38</v>
      </c>
      <c r="O8" s="36">
        <f t="shared" si="3"/>
        <v>23</v>
      </c>
      <c r="P8" s="35">
        <f>M167</f>
        <v>106</v>
      </c>
      <c r="Q8" s="35">
        <f>N167</f>
        <v>34</v>
      </c>
      <c r="R8" s="35">
        <f>O167</f>
        <v>28</v>
      </c>
      <c r="T8" s="19" t="s">
        <v>467</v>
      </c>
      <c r="U8" s="20"/>
    </row>
    <row r="9" spans="1:21" ht="13.5" thickBot="1" x14ac:dyDescent="0.25">
      <c r="A9" s="168" t="s">
        <v>562</v>
      </c>
      <c r="B9" s="150"/>
      <c r="C9" s="37">
        <f>SUM(C5:C8)</f>
        <v>285</v>
      </c>
      <c r="D9" s="150">
        <f t="shared" ref="D9:R9" si="4">SUM(D5:D8)</f>
        <v>357</v>
      </c>
      <c r="E9" s="150">
        <f t="shared" si="4"/>
        <v>136</v>
      </c>
      <c r="F9" s="150">
        <f t="shared" si="4"/>
        <v>103</v>
      </c>
      <c r="G9" s="170">
        <f t="shared" si="4"/>
        <v>433</v>
      </c>
      <c r="H9" s="170">
        <f t="shared" si="4"/>
        <v>145</v>
      </c>
      <c r="I9" s="170">
        <f t="shared" si="4"/>
        <v>98</v>
      </c>
      <c r="J9" s="150">
        <f t="shared" si="4"/>
        <v>419</v>
      </c>
      <c r="K9" s="150">
        <f t="shared" si="4"/>
        <v>134</v>
      </c>
      <c r="L9" s="150">
        <f t="shared" si="4"/>
        <v>96</v>
      </c>
      <c r="M9" s="170">
        <f t="shared" si="4"/>
        <v>454</v>
      </c>
      <c r="N9" s="170">
        <f t="shared" si="4"/>
        <v>156</v>
      </c>
      <c r="O9" s="170">
        <f t="shared" si="4"/>
        <v>91</v>
      </c>
      <c r="P9" s="150">
        <f t="shared" si="4"/>
        <v>443</v>
      </c>
      <c r="Q9" s="150">
        <f t="shared" si="4"/>
        <v>146</v>
      </c>
      <c r="R9" s="169">
        <f t="shared" si="4"/>
        <v>105</v>
      </c>
      <c r="T9" s="5" t="s">
        <v>350</v>
      </c>
      <c r="U9" s="7" t="s">
        <v>348</v>
      </c>
    </row>
    <row r="10" spans="1:21" x14ac:dyDescent="0.2">
      <c r="A10" s="167" t="s">
        <v>350</v>
      </c>
      <c r="B10" s="37"/>
      <c r="C10" s="37"/>
      <c r="D10" s="510">
        <v>2</v>
      </c>
      <c r="E10" s="510"/>
      <c r="F10" s="510"/>
      <c r="G10" s="513">
        <v>3</v>
      </c>
      <c r="H10" s="513"/>
      <c r="I10" s="513"/>
      <c r="J10" s="510">
        <v>4</v>
      </c>
      <c r="K10" s="510"/>
      <c r="L10" s="510"/>
      <c r="M10" s="513">
        <v>5</v>
      </c>
      <c r="N10" s="513"/>
      <c r="O10" s="513"/>
      <c r="P10" s="510">
        <v>1</v>
      </c>
      <c r="Q10" s="510"/>
      <c r="R10" s="511"/>
      <c r="T10" s="17">
        <v>1</v>
      </c>
      <c r="U10" s="11">
        <v>36</v>
      </c>
    </row>
    <row r="11" spans="1:21" x14ac:dyDescent="0.2">
      <c r="A11" s="172" t="s">
        <v>414</v>
      </c>
      <c r="B11" s="172"/>
      <c r="C11" s="172">
        <v>72</v>
      </c>
      <c r="D11" s="172">
        <v>110</v>
      </c>
      <c r="E11" s="172">
        <v>28</v>
      </c>
      <c r="F11" s="172">
        <v>20</v>
      </c>
      <c r="G11" s="172">
        <v>112</v>
      </c>
      <c r="H11" s="172">
        <v>40</v>
      </c>
      <c r="I11" s="172">
        <v>19</v>
      </c>
      <c r="J11" s="172">
        <v>106</v>
      </c>
      <c r="K11" s="172">
        <v>34</v>
      </c>
      <c r="L11" s="172">
        <v>24</v>
      </c>
      <c r="M11" s="172">
        <v>101</v>
      </c>
      <c r="N11" s="172">
        <v>30</v>
      </c>
      <c r="O11" s="172">
        <v>34</v>
      </c>
      <c r="P11" s="173">
        <v>86</v>
      </c>
      <c r="Q11" s="173">
        <v>33</v>
      </c>
      <c r="R11" s="173">
        <v>27</v>
      </c>
      <c r="T11" s="17">
        <v>2</v>
      </c>
      <c r="U11" s="13">
        <v>29</v>
      </c>
    </row>
    <row r="12" spans="1:21" ht="13.5" thickBot="1" x14ac:dyDescent="0.25">
      <c r="A12" s="172"/>
      <c r="B12" s="172"/>
      <c r="C12" s="172"/>
      <c r="D12" s="172"/>
      <c r="E12" s="172">
        <f>E9+E11</f>
        <v>164</v>
      </c>
      <c r="F12" s="172">
        <f>E12/5</f>
        <v>32.799999999999997</v>
      </c>
      <c r="G12" s="172"/>
      <c r="H12" s="172">
        <f>H9+H11</f>
        <v>185</v>
      </c>
      <c r="I12" s="172">
        <f>H12/5</f>
        <v>37</v>
      </c>
      <c r="J12" s="172"/>
      <c r="K12" s="172">
        <f>K9+K11</f>
        <v>168</v>
      </c>
      <c r="L12" s="172">
        <f>K12/5</f>
        <v>33.6</v>
      </c>
      <c r="M12" s="172"/>
      <c r="N12" s="172">
        <f>N9+N11</f>
        <v>186</v>
      </c>
      <c r="O12" s="172">
        <f>N12/5</f>
        <v>37.200000000000003</v>
      </c>
      <c r="P12" s="173"/>
      <c r="Q12" s="172">
        <f>Q9+Q11</f>
        <v>179</v>
      </c>
      <c r="R12" s="172">
        <f>Q12/5</f>
        <v>35.799999999999997</v>
      </c>
      <c r="T12" s="17">
        <v>3</v>
      </c>
      <c r="U12" s="13">
        <v>22</v>
      </c>
    </row>
    <row r="13" spans="1:21" x14ac:dyDescent="0.2">
      <c r="A13" s="162" t="s">
        <v>621</v>
      </c>
      <c r="B13" s="163"/>
      <c r="C13" s="163"/>
      <c r="D13" s="164"/>
      <c r="E13" s="164"/>
      <c r="F13" s="164"/>
      <c r="G13" s="164"/>
      <c r="H13" s="164"/>
      <c r="I13" s="164"/>
      <c r="J13" s="164"/>
      <c r="K13" s="164"/>
      <c r="L13" s="164"/>
      <c r="M13" s="164"/>
      <c r="N13" s="164"/>
      <c r="O13" s="164"/>
      <c r="P13" s="165"/>
      <c r="Q13" s="165"/>
      <c r="R13" s="166"/>
      <c r="T13" s="17">
        <v>4</v>
      </c>
      <c r="U13" s="13">
        <v>16</v>
      </c>
    </row>
    <row r="14" spans="1:21" x14ac:dyDescent="0.2">
      <c r="A14" s="42"/>
      <c r="B14" s="149"/>
      <c r="C14" s="149"/>
      <c r="D14" s="510" t="s">
        <v>524</v>
      </c>
      <c r="E14" s="510"/>
      <c r="F14" s="510"/>
      <c r="G14" s="513" t="s">
        <v>525</v>
      </c>
      <c r="H14" s="513"/>
      <c r="I14" s="513"/>
      <c r="J14" s="510" t="s">
        <v>529</v>
      </c>
      <c r="K14" s="510"/>
      <c r="L14" s="510"/>
      <c r="M14" s="513" t="s">
        <v>527</v>
      </c>
      <c r="N14" s="513"/>
      <c r="O14" s="513"/>
      <c r="P14" s="510" t="s">
        <v>528</v>
      </c>
      <c r="Q14" s="510"/>
      <c r="R14" s="511"/>
      <c r="T14" s="17">
        <v>5</v>
      </c>
      <c r="U14" s="13">
        <v>8</v>
      </c>
    </row>
    <row r="15" spans="1:21" ht="13.5" thickBot="1" x14ac:dyDescent="0.25">
      <c r="A15" s="167"/>
      <c r="B15" s="37"/>
      <c r="C15" s="37"/>
      <c r="D15" s="35" t="s">
        <v>409</v>
      </c>
      <c r="E15" s="35" t="s">
        <v>410</v>
      </c>
      <c r="F15" s="35" t="s">
        <v>363</v>
      </c>
      <c r="G15" s="36" t="s">
        <v>409</v>
      </c>
      <c r="H15" s="36" t="s">
        <v>410</v>
      </c>
      <c r="I15" s="36" t="s">
        <v>363</v>
      </c>
      <c r="J15" s="35" t="s">
        <v>409</v>
      </c>
      <c r="K15" s="35" t="s">
        <v>410</v>
      </c>
      <c r="L15" s="35" t="s">
        <v>363</v>
      </c>
      <c r="M15" s="36" t="s">
        <v>409</v>
      </c>
      <c r="N15" s="36" t="s">
        <v>410</v>
      </c>
      <c r="O15" s="36" t="s">
        <v>363</v>
      </c>
      <c r="P15" s="35" t="s">
        <v>409</v>
      </c>
      <c r="Q15" s="35" t="s">
        <v>410</v>
      </c>
      <c r="R15" s="43" t="s">
        <v>363</v>
      </c>
      <c r="T15" s="18">
        <v>6</v>
      </c>
      <c r="U15" s="16">
        <v>4</v>
      </c>
    </row>
    <row r="16" spans="1:21" x14ac:dyDescent="0.2">
      <c r="A16" s="167" t="s">
        <v>756</v>
      </c>
      <c r="B16" s="37"/>
      <c r="C16" s="37"/>
      <c r="D16" s="35">
        <f>P111</f>
        <v>97</v>
      </c>
      <c r="E16" s="35">
        <f>Q111</f>
        <v>35</v>
      </c>
      <c r="F16" s="35">
        <f>R111</f>
        <v>21</v>
      </c>
      <c r="G16" s="36">
        <f>J111</f>
        <v>113</v>
      </c>
      <c r="H16" s="36">
        <f>K111</f>
        <v>35</v>
      </c>
      <c r="I16" s="36">
        <f>L111</f>
        <v>20</v>
      </c>
      <c r="J16" s="35">
        <f t="shared" ref="J16:O16" si="5">D111</f>
        <v>111</v>
      </c>
      <c r="K16" s="35">
        <f t="shared" si="5"/>
        <v>37</v>
      </c>
      <c r="L16" s="35">
        <f t="shared" si="5"/>
        <v>18</v>
      </c>
      <c r="M16" s="36">
        <f t="shared" si="5"/>
        <v>120</v>
      </c>
      <c r="N16" s="36">
        <f t="shared" si="5"/>
        <v>34</v>
      </c>
      <c r="O16" s="36">
        <f t="shared" si="5"/>
        <v>24</v>
      </c>
      <c r="P16" s="35">
        <f>M111</f>
        <v>119</v>
      </c>
      <c r="Q16" s="35">
        <f>N111</f>
        <v>40</v>
      </c>
      <c r="R16" s="35">
        <f>O111</f>
        <v>24</v>
      </c>
    </row>
    <row r="17" spans="1:20" x14ac:dyDescent="0.2">
      <c r="A17" s="167" t="s">
        <v>622</v>
      </c>
      <c r="B17" s="37"/>
      <c r="C17" s="37"/>
      <c r="D17" s="35">
        <f>P83</f>
        <v>86</v>
      </c>
      <c r="E17" s="35">
        <f>Q83</f>
        <v>33</v>
      </c>
      <c r="F17" s="35">
        <f>R83</f>
        <v>27</v>
      </c>
      <c r="G17" s="36">
        <f>J83</f>
        <v>106</v>
      </c>
      <c r="H17" s="36">
        <f>K83</f>
        <v>34</v>
      </c>
      <c r="I17" s="36">
        <f>L83</f>
        <v>24</v>
      </c>
      <c r="J17" s="35">
        <f t="shared" ref="J17:O17" si="6">D83</f>
        <v>110</v>
      </c>
      <c r="K17" s="35">
        <f t="shared" si="6"/>
        <v>28</v>
      </c>
      <c r="L17" s="35">
        <f t="shared" si="6"/>
        <v>20</v>
      </c>
      <c r="M17" s="36">
        <f t="shared" si="6"/>
        <v>112</v>
      </c>
      <c r="N17" s="36">
        <f t="shared" si="6"/>
        <v>40</v>
      </c>
      <c r="O17" s="36">
        <f t="shared" si="6"/>
        <v>19</v>
      </c>
      <c r="P17" s="35">
        <f>M83</f>
        <v>101</v>
      </c>
      <c r="Q17" s="35">
        <f>N83</f>
        <v>30</v>
      </c>
      <c r="R17" s="35">
        <f>O83</f>
        <v>34</v>
      </c>
    </row>
    <row r="18" spans="1:20" x14ac:dyDescent="0.2">
      <c r="A18" s="168" t="s">
        <v>562</v>
      </c>
      <c r="B18" s="150"/>
      <c r="C18" s="37">
        <f t="shared" ref="C18:R18" si="7">SUM(C16:C17)</f>
        <v>0</v>
      </c>
      <c r="D18" s="150">
        <f t="shared" si="7"/>
        <v>183</v>
      </c>
      <c r="E18" s="150">
        <f t="shared" si="7"/>
        <v>68</v>
      </c>
      <c r="F18" s="150">
        <f t="shared" si="7"/>
        <v>48</v>
      </c>
      <c r="G18" s="170">
        <f t="shared" si="7"/>
        <v>219</v>
      </c>
      <c r="H18" s="170">
        <f t="shared" si="7"/>
        <v>69</v>
      </c>
      <c r="I18" s="170">
        <f t="shared" si="7"/>
        <v>44</v>
      </c>
      <c r="J18" s="150">
        <f t="shared" si="7"/>
        <v>221</v>
      </c>
      <c r="K18" s="150">
        <f t="shared" si="7"/>
        <v>65</v>
      </c>
      <c r="L18" s="150">
        <f t="shared" si="7"/>
        <v>38</v>
      </c>
      <c r="M18" s="170">
        <f t="shared" si="7"/>
        <v>232</v>
      </c>
      <c r="N18" s="170">
        <f t="shared" si="7"/>
        <v>74</v>
      </c>
      <c r="O18" s="170">
        <f t="shared" si="7"/>
        <v>43</v>
      </c>
      <c r="P18" s="150">
        <f t="shared" si="7"/>
        <v>220</v>
      </c>
      <c r="Q18" s="150">
        <f t="shared" si="7"/>
        <v>70</v>
      </c>
      <c r="R18" s="169">
        <f t="shared" si="7"/>
        <v>58</v>
      </c>
    </row>
    <row r="19" spans="1:20" ht="13.5" thickBot="1" x14ac:dyDescent="0.25">
      <c r="A19" s="49" t="s">
        <v>350</v>
      </c>
      <c r="B19" s="46"/>
      <c r="C19" s="46"/>
      <c r="D19" s="526"/>
      <c r="E19" s="526"/>
      <c r="F19" s="526"/>
      <c r="G19" s="527"/>
      <c r="H19" s="527"/>
      <c r="I19" s="527"/>
      <c r="J19" s="526"/>
      <c r="K19" s="526"/>
      <c r="L19" s="526"/>
      <c r="M19" s="527"/>
      <c r="N19" s="527"/>
      <c r="O19" s="527"/>
      <c r="P19" s="526"/>
      <c r="Q19" s="526"/>
      <c r="R19" s="528"/>
    </row>
    <row r="20" spans="1:20" ht="13.5" thickBot="1" x14ac:dyDescent="0.25"/>
    <row r="21" spans="1:20" x14ac:dyDescent="0.2">
      <c r="A21" s="162" t="s">
        <v>638</v>
      </c>
      <c r="B21" s="163"/>
      <c r="C21" s="163"/>
      <c r="D21" s="573" t="s">
        <v>524</v>
      </c>
      <c r="E21" s="573"/>
      <c r="F21" s="573"/>
      <c r="G21" s="572" t="s">
        <v>525</v>
      </c>
      <c r="H21" s="572"/>
      <c r="I21" s="572"/>
      <c r="J21" s="573" t="s">
        <v>529</v>
      </c>
      <c r="K21" s="573"/>
      <c r="L21" s="573"/>
      <c r="M21" s="572" t="s">
        <v>527</v>
      </c>
      <c r="N21" s="572"/>
      <c r="O21" s="572"/>
      <c r="P21" s="573" t="s">
        <v>528</v>
      </c>
      <c r="Q21" s="573"/>
      <c r="R21" s="574"/>
    </row>
    <row r="22" spans="1:20" x14ac:dyDescent="0.2">
      <c r="A22" s="561" t="s">
        <v>754</v>
      </c>
      <c r="B22" s="540"/>
      <c r="C22" s="540"/>
      <c r="D22" s="510">
        <f>R55</f>
        <v>33</v>
      </c>
      <c r="E22" s="510"/>
      <c r="F22" s="510"/>
      <c r="G22" s="513">
        <f>L55</f>
        <v>25</v>
      </c>
      <c r="H22" s="513"/>
      <c r="I22" s="513"/>
      <c r="J22" s="510">
        <f>F55</f>
        <v>26</v>
      </c>
      <c r="K22" s="510"/>
      <c r="L22" s="510"/>
      <c r="M22" s="513">
        <f>I55</f>
        <v>22</v>
      </c>
      <c r="N22" s="513"/>
      <c r="O22" s="513"/>
      <c r="P22" s="510">
        <f>O55</f>
        <v>28</v>
      </c>
      <c r="Q22" s="510"/>
      <c r="R22" s="511"/>
    </row>
    <row r="23" spans="1:20" x14ac:dyDescent="0.2">
      <c r="A23" s="561" t="s">
        <v>755</v>
      </c>
      <c r="B23" s="540"/>
      <c r="C23" s="540"/>
      <c r="D23" s="510">
        <f>R139</f>
        <v>22</v>
      </c>
      <c r="E23" s="510"/>
      <c r="F23" s="510"/>
      <c r="G23" s="513">
        <f>L139</f>
        <v>27</v>
      </c>
      <c r="H23" s="513"/>
      <c r="I23" s="513"/>
      <c r="J23" s="510">
        <f>F139</f>
        <v>27</v>
      </c>
      <c r="K23" s="510"/>
      <c r="L23" s="510"/>
      <c r="M23" s="513">
        <f>I139</f>
        <v>22</v>
      </c>
      <c r="N23" s="513"/>
      <c r="O23" s="513"/>
      <c r="P23" s="510">
        <f>O139</f>
        <v>25</v>
      </c>
      <c r="Q23" s="510"/>
      <c r="R23" s="511"/>
    </row>
    <row r="24" spans="1:20" x14ac:dyDescent="0.2">
      <c r="A24" s="561" t="s">
        <v>756</v>
      </c>
      <c r="B24" s="540"/>
      <c r="C24" s="540"/>
      <c r="D24" s="510">
        <v>0</v>
      </c>
      <c r="E24" s="510"/>
      <c r="F24" s="510"/>
      <c r="G24" s="513">
        <v>0</v>
      </c>
      <c r="H24" s="513"/>
      <c r="I24" s="513"/>
      <c r="J24" s="510">
        <v>0</v>
      </c>
      <c r="K24" s="510"/>
      <c r="L24" s="510"/>
      <c r="M24" s="513">
        <f>I111</f>
        <v>24</v>
      </c>
      <c r="N24" s="513"/>
      <c r="O24" s="513"/>
      <c r="P24" s="510">
        <v>0</v>
      </c>
      <c r="Q24" s="510"/>
      <c r="R24" s="511"/>
    </row>
    <row r="25" spans="1:20" x14ac:dyDescent="0.2">
      <c r="A25" s="561" t="s">
        <v>622</v>
      </c>
      <c r="B25" s="540"/>
      <c r="C25" s="540"/>
      <c r="D25" s="510">
        <f>R83</f>
        <v>27</v>
      </c>
      <c r="E25" s="510"/>
      <c r="F25" s="510"/>
      <c r="G25" s="513">
        <f>L83</f>
        <v>24</v>
      </c>
      <c r="H25" s="513"/>
      <c r="I25" s="513"/>
      <c r="J25" s="510">
        <f>F83</f>
        <v>20</v>
      </c>
      <c r="K25" s="510"/>
      <c r="L25" s="510"/>
      <c r="M25" s="513">
        <v>0</v>
      </c>
      <c r="N25" s="513"/>
      <c r="O25" s="513"/>
      <c r="P25" s="510">
        <f>O83</f>
        <v>34</v>
      </c>
      <c r="Q25" s="510"/>
      <c r="R25" s="511"/>
    </row>
    <row r="26" spans="1:20" ht="13.5" thickBot="1" x14ac:dyDescent="0.25">
      <c r="A26" s="550" t="s">
        <v>620</v>
      </c>
      <c r="B26" s="551"/>
      <c r="C26" s="551"/>
      <c r="D26" s="526">
        <f>R167</f>
        <v>27</v>
      </c>
      <c r="E26" s="526"/>
      <c r="F26" s="526"/>
      <c r="G26" s="527">
        <f>L167</f>
        <v>26</v>
      </c>
      <c r="H26" s="527"/>
      <c r="I26" s="527"/>
      <c r="J26" s="526">
        <f>F167</f>
        <v>25</v>
      </c>
      <c r="K26" s="526"/>
      <c r="L26" s="526"/>
      <c r="M26" s="527">
        <f>I167</f>
        <v>23</v>
      </c>
      <c r="N26" s="527"/>
      <c r="O26" s="527"/>
      <c r="P26" s="526">
        <f>O167</f>
        <v>28</v>
      </c>
      <c r="Q26" s="526"/>
      <c r="R26" s="528"/>
    </row>
    <row r="27" spans="1:20" x14ac:dyDescent="0.2">
      <c r="A27" s="541" t="s">
        <v>505</v>
      </c>
      <c r="B27" s="542"/>
      <c r="C27" s="542"/>
      <c r="D27" s="543">
        <f>SUM(D22:F26)</f>
        <v>109</v>
      </c>
      <c r="E27" s="543"/>
      <c r="F27" s="543"/>
      <c r="G27" s="544">
        <f>SUM(G22:I26)</f>
        <v>102</v>
      </c>
      <c r="H27" s="544"/>
      <c r="I27" s="544"/>
      <c r="J27" s="543">
        <f>SUM(J22:L26)</f>
        <v>98</v>
      </c>
      <c r="K27" s="543"/>
      <c r="L27" s="543"/>
      <c r="M27" s="544">
        <f>SUM(M22:O26)</f>
        <v>91</v>
      </c>
      <c r="N27" s="544"/>
      <c r="O27" s="544"/>
      <c r="P27" s="543">
        <f>SUM(P22:R26)</f>
        <v>115</v>
      </c>
      <c r="Q27" s="543"/>
      <c r="R27" s="543"/>
    </row>
    <row r="28" spans="1:20" ht="13.5" thickBot="1" x14ac:dyDescent="0.25">
      <c r="A28" s="550" t="s">
        <v>415</v>
      </c>
      <c r="B28" s="551"/>
      <c r="C28" s="551"/>
      <c r="D28" s="526">
        <v>2</v>
      </c>
      <c r="E28" s="526"/>
      <c r="F28" s="526"/>
      <c r="G28" s="527">
        <v>3</v>
      </c>
      <c r="H28" s="527"/>
      <c r="I28" s="527"/>
      <c r="J28" s="526">
        <v>4</v>
      </c>
      <c r="K28" s="526"/>
      <c r="L28" s="526"/>
      <c r="M28" s="527">
        <v>5</v>
      </c>
      <c r="N28" s="527"/>
      <c r="O28" s="527"/>
      <c r="P28" s="526">
        <v>1</v>
      </c>
      <c r="Q28" s="526"/>
      <c r="R28" s="528"/>
    </row>
    <row r="29" spans="1:20" x14ac:dyDescent="0.2">
      <c r="D29" s="107"/>
      <c r="E29" s="107"/>
      <c r="F29" s="107"/>
      <c r="G29" s="107"/>
      <c r="H29" s="107"/>
      <c r="I29" s="107"/>
      <c r="J29" s="107"/>
      <c r="K29" s="107"/>
      <c r="L29" s="107"/>
      <c r="M29" s="107"/>
      <c r="N29" s="107"/>
      <c r="O29" s="107"/>
      <c r="P29" s="107"/>
      <c r="Q29" s="107"/>
      <c r="R29" s="107"/>
    </row>
    <row r="30" spans="1:20" ht="13.5" thickBot="1" x14ac:dyDescent="0.25"/>
    <row r="31" spans="1:20" ht="13.5" thickBot="1" x14ac:dyDescent="0.25">
      <c r="A31" s="31"/>
      <c r="B31" s="32"/>
      <c r="C31" s="32"/>
      <c r="D31" s="32" t="s">
        <v>752</v>
      </c>
      <c r="E31" s="32"/>
      <c r="F31" s="32"/>
      <c r="G31" s="32"/>
      <c r="H31" s="32"/>
      <c r="I31" s="32"/>
      <c r="J31" s="32"/>
      <c r="K31" s="32"/>
      <c r="L31" s="32"/>
      <c r="M31" s="32"/>
      <c r="N31" s="32"/>
      <c r="O31" s="32"/>
      <c r="P31" s="32"/>
      <c r="Q31" s="32"/>
      <c r="R31" s="32"/>
    </row>
    <row r="32" spans="1:20" x14ac:dyDescent="0.2">
      <c r="A32" s="40"/>
      <c r="B32" s="41"/>
      <c r="C32" s="41"/>
      <c r="D32" s="474" t="s">
        <v>475</v>
      </c>
      <c r="E32" s="475"/>
      <c r="F32" s="476"/>
      <c r="G32" s="477" t="s">
        <v>352</v>
      </c>
      <c r="H32" s="478"/>
      <c r="I32" s="479"/>
      <c r="J32" s="474" t="s">
        <v>340</v>
      </c>
      <c r="K32" s="475"/>
      <c r="L32" s="476"/>
      <c r="M32" s="477" t="s">
        <v>472</v>
      </c>
      <c r="N32" s="478"/>
      <c r="O32" s="479"/>
      <c r="P32" s="474" t="s">
        <v>469</v>
      </c>
      <c r="Q32" s="475"/>
      <c r="R32" s="476"/>
      <c r="T32" t="s">
        <v>631</v>
      </c>
    </row>
    <row r="33" spans="1:20" x14ac:dyDescent="0.2">
      <c r="A33" s="57"/>
      <c r="B33" s="69"/>
      <c r="C33" s="69" t="s">
        <v>538</v>
      </c>
      <c r="D33" s="480">
        <v>17</v>
      </c>
      <c r="E33" s="481"/>
      <c r="F33" s="482"/>
      <c r="G33" s="483">
        <v>23</v>
      </c>
      <c r="H33" s="484"/>
      <c r="I33" s="485"/>
      <c r="J33" s="480">
        <v>22</v>
      </c>
      <c r="K33" s="481"/>
      <c r="L33" s="482"/>
      <c r="M33" s="483">
        <v>26</v>
      </c>
      <c r="N33" s="484"/>
      <c r="O33" s="485"/>
      <c r="P33" s="480">
        <v>6</v>
      </c>
      <c r="Q33" s="481"/>
      <c r="R33" s="482"/>
      <c r="T33" t="s">
        <v>632</v>
      </c>
    </row>
    <row r="34" spans="1:20" x14ac:dyDescent="0.2">
      <c r="A34" s="42"/>
      <c r="B34" s="34" t="s">
        <v>355</v>
      </c>
      <c r="C34" s="34" t="s">
        <v>408</v>
      </c>
      <c r="D34" s="35" t="s">
        <v>409</v>
      </c>
      <c r="E34" s="35" t="s">
        <v>410</v>
      </c>
      <c r="F34" s="35" t="s">
        <v>363</v>
      </c>
      <c r="G34" s="36" t="s">
        <v>409</v>
      </c>
      <c r="H34" s="36" t="s">
        <v>410</v>
      </c>
      <c r="I34" s="36" t="s">
        <v>363</v>
      </c>
      <c r="J34" s="35" t="s">
        <v>409</v>
      </c>
      <c r="K34" s="35" t="s">
        <v>410</v>
      </c>
      <c r="L34" s="35" t="s">
        <v>363</v>
      </c>
      <c r="M34" s="36" t="s">
        <v>409</v>
      </c>
      <c r="N34" s="36" t="s">
        <v>410</v>
      </c>
      <c r="O34" s="36" t="s">
        <v>363</v>
      </c>
      <c r="P34" s="35" t="s">
        <v>409</v>
      </c>
      <c r="Q34" s="35" t="s">
        <v>410</v>
      </c>
      <c r="R34" s="35" t="s">
        <v>363</v>
      </c>
    </row>
    <row r="35" spans="1:20" x14ac:dyDescent="0.2">
      <c r="A35" s="42" t="s">
        <v>390</v>
      </c>
      <c r="B35" s="50">
        <v>8</v>
      </c>
      <c r="C35" s="50">
        <v>4</v>
      </c>
      <c r="D35" s="37">
        <v>5</v>
      </c>
      <c r="E35" s="37">
        <v>2</v>
      </c>
      <c r="F35" s="37">
        <f t="shared" ref="F35:F43" si="8">IF(($C35+INT(D$145/18)+IF(((D$145-INT(D$145/18)*18)-$B35)&gt;=0,1,0)-D35+2)&lt;0, 0, $C35+INT(D$145/18)+IF(((D$145-INT(D$145/18)*18)-$B35)&gt;=0,1,0)-D35+2)</f>
        <v>2</v>
      </c>
      <c r="G35" s="38">
        <v>6</v>
      </c>
      <c r="H35" s="38">
        <v>2</v>
      </c>
      <c r="I35" s="38">
        <f t="shared" ref="I35:I43" si="9">IF(($C35+INT(G$145/18)+IF(((G$145-INT(G$145/18)*18)-$B35)&gt;=0,1,0)-G35+2)&lt;0, 0, $C35+INT(G$145/18)+IF(((G$145-INT(G$145/18)*18)-$B35)&gt;=0,1,0)-G35+2)</f>
        <v>1</v>
      </c>
      <c r="J35" s="37">
        <v>5</v>
      </c>
      <c r="K35" s="37">
        <v>2</v>
      </c>
      <c r="L35" s="79">
        <f t="shared" ref="L35:L43" si="10">IF(($C35+INT(J$145/18)+IF(((J$145-INT(J$145/18)*18)-$B35)&gt;=0,1,0)-J35+2)&lt;0, 0, $C35+INT(J$145/18)+IF(((J$145-INT(J$145/18)*18)-$B35)&gt;=0,1,0)-J35+2)</f>
        <v>2</v>
      </c>
      <c r="M35" s="38">
        <v>7</v>
      </c>
      <c r="N35" s="38">
        <v>2</v>
      </c>
      <c r="O35" s="38">
        <f t="shared" ref="O35:O43" si="11">IF(($C35+INT(M$145/18)+IF(((M$145-INT(M$145/18)*18)-$B35)&gt;=0,1,0)-M35+2)&lt;0, 0, $C35+INT(M$145/18)+IF(((M$145-INT(M$145/18)*18)-$B35)&gt;=0,1,0)-M35+2)</f>
        <v>1</v>
      </c>
      <c r="P35" s="37">
        <v>4</v>
      </c>
      <c r="Q35" s="37">
        <v>1</v>
      </c>
      <c r="R35" s="79">
        <f t="shared" ref="R35:R43" si="12">IF(($C35+INT(P$145/18)+IF(((P$145-INT(P$145/18)*18)-$B35)&gt;=0,1,0)-P35+2)&lt;0, 0, $C35+INT(P$145/18)+IF(((P$145-INT(P$145/18)*18)-$B35)&gt;=0,1,0)-P35+2)</f>
        <v>2</v>
      </c>
    </row>
    <row r="36" spans="1:20" x14ac:dyDescent="0.2">
      <c r="A36" s="42" t="s">
        <v>391</v>
      </c>
      <c r="B36" s="50">
        <v>16</v>
      </c>
      <c r="C36" s="50">
        <v>5</v>
      </c>
      <c r="D36" s="37">
        <v>6</v>
      </c>
      <c r="E36" s="37">
        <v>1</v>
      </c>
      <c r="F36" s="37">
        <f t="shared" si="8"/>
        <v>2</v>
      </c>
      <c r="G36" s="38">
        <v>5</v>
      </c>
      <c r="H36" s="38">
        <v>1</v>
      </c>
      <c r="I36" s="38">
        <f t="shared" si="9"/>
        <v>3</v>
      </c>
      <c r="J36" s="37">
        <v>6</v>
      </c>
      <c r="K36" s="37">
        <v>1</v>
      </c>
      <c r="L36" s="79">
        <f t="shared" si="10"/>
        <v>2</v>
      </c>
      <c r="M36" s="38">
        <v>6</v>
      </c>
      <c r="N36" s="38">
        <v>2</v>
      </c>
      <c r="O36" s="38">
        <f t="shared" si="11"/>
        <v>2</v>
      </c>
      <c r="P36" s="37">
        <v>5</v>
      </c>
      <c r="Q36" s="37">
        <v>2</v>
      </c>
      <c r="R36" s="79">
        <f t="shared" si="12"/>
        <v>2</v>
      </c>
    </row>
    <row r="37" spans="1:20" x14ac:dyDescent="0.2">
      <c r="A37" s="42" t="s">
        <v>392</v>
      </c>
      <c r="B37" s="50">
        <v>14</v>
      </c>
      <c r="C37" s="50">
        <v>3</v>
      </c>
      <c r="D37" s="37">
        <v>3</v>
      </c>
      <c r="E37" s="37">
        <v>2</v>
      </c>
      <c r="F37" s="37">
        <f t="shared" si="8"/>
        <v>3</v>
      </c>
      <c r="G37" s="38">
        <v>5</v>
      </c>
      <c r="H37" s="38">
        <v>2</v>
      </c>
      <c r="I37" s="38">
        <f t="shared" si="9"/>
        <v>1</v>
      </c>
      <c r="J37" s="37">
        <v>5</v>
      </c>
      <c r="K37" s="37">
        <v>2</v>
      </c>
      <c r="L37" s="79">
        <f t="shared" si="10"/>
        <v>1</v>
      </c>
      <c r="M37" s="38">
        <v>4</v>
      </c>
      <c r="N37" s="38">
        <v>3</v>
      </c>
      <c r="O37" s="38">
        <f t="shared" si="11"/>
        <v>2</v>
      </c>
      <c r="P37" s="37">
        <v>3</v>
      </c>
      <c r="Q37" s="37">
        <v>2</v>
      </c>
      <c r="R37" s="79">
        <f t="shared" si="12"/>
        <v>2</v>
      </c>
    </row>
    <row r="38" spans="1:20" x14ac:dyDescent="0.2">
      <c r="A38" s="42" t="s">
        <v>393</v>
      </c>
      <c r="B38" s="50">
        <v>18</v>
      </c>
      <c r="C38" s="50">
        <v>4</v>
      </c>
      <c r="D38" s="37">
        <v>6</v>
      </c>
      <c r="E38" s="37">
        <v>0</v>
      </c>
      <c r="F38" s="37">
        <f t="shared" si="8"/>
        <v>0</v>
      </c>
      <c r="G38" s="38">
        <v>6</v>
      </c>
      <c r="H38" s="38">
        <v>3</v>
      </c>
      <c r="I38" s="38">
        <f t="shared" si="9"/>
        <v>1</v>
      </c>
      <c r="J38" s="37">
        <v>6</v>
      </c>
      <c r="K38" s="37">
        <v>3</v>
      </c>
      <c r="L38" s="79">
        <f t="shared" si="10"/>
        <v>1</v>
      </c>
      <c r="M38" s="38">
        <v>7</v>
      </c>
      <c r="N38" s="38">
        <v>2</v>
      </c>
      <c r="O38" s="38">
        <f t="shared" si="11"/>
        <v>0</v>
      </c>
      <c r="P38" s="37">
        <v>5</v>
      </c>
      <c r="Q38" s="37">
        <v>2</v>
      </c>
      <c r="R38" s="79">
        <f t="shared" si="12"/>
        <v>1</v>
      </c>
    </row>
    <row r="39" spans="1:20" x14ac:dyDescent="0.2">
      <c r="A39" s="42" t="s">
        <v>394</v>
      </c>
      <c r="B39" s="50">
        <v>12</v>
      </c>
      <c r="C39" s="50">
        <v>4</v>
      </c>
      <c r="D39" s="37">
        <v>6</v>
      </c>
      <c r="E39" s="37">
        <v>3</v>
      </c>
      <c r="F39" s="37">
        <f t="shared" si="8"/>
        <v>1</v>
      </c>
      <c r="G39" s="38">
        <v>6</v>
      </c>
      <c r="H39" s="38">
        <v>3</v>
      </c>
      <c r="I39" s="38">
        <f t="shared" si="9"/>
        <v>1</v>
      </c>
      <c r="J39" s="37">
        <v>5</v>
      </c>
      <c r="K39" s="37">
        <v>2</v>
      </c>
      <c r="L39" s="79">
        <f t="shared" si="10"/>
        <v>2</v>
      </c>
      <c r="M39" s="38">
        <v>6</v>
      </c>
      <c r="N39" s="38">
        <v>2</v>
      </c>
      <c r="O39" s="38">
        <f t="shared" si="11"/>
        <v>1</v>
      </c>
      <c r="P39" s="37">
        <v>5</v>
      </c>
      <c r="Q39" s="37">
        <v>2</v>
      </c>
      <c r="R39" s="79">
        <f t="shared" si="12"/>
        <v>1</v>
      </c>
    </row>
    <row r="40" spans="1:20" x14ac:dyDescent="0.2">
      <c r="A40" s="42" t="s">
        <v>395</v>
      </c>
      <c r="B40" s="50">
        <v>6</v>
      </c>
      <c r="C40" s="50">
        <v>4</v>
      </c>
      <c r="D40" s="37">
        <v>4</v>
      </c>
      <c r="E40" s="37">
        <v>2</v>
      </c>
      <c r="F40" s="37">
        <f t="shared" si="8"/>
        <v>3</v>
      </c>
      <c r="G40" s="38">
        <v>7</v>
      </c>
      <c r="H40" s="38">
        <v>2</v>
      </c>
      <c r="I40" s="38">
        <f t="shared" si="9"/>
        <v>0</v>
      </c>
      <c r="J40" s="37">
        <v>8</v>
      </c>
      <c r="K40" s="37">
        <v>3</v>
      </c>
      <c r="L40" s="79">
        <f t="shared" si="10"/>
        <v>0</v>
      </c>
      <c r="M40" s="38">
        <v>6</v>
      </c>
      <c r="N40" s="38">
        <v>2</v>
      </c>
      <c r="O40" s="38">
        <f t="shared" si="11"/>
        <v>2</v>
      </c>
      <c r="P40" s="37">
        <v>4</v>
      </c>
      <c r="Q40" s="37">
        <v>2</v>
      </c>
      <c r="R40" s="79">
        <v>3</v>
      </c>
    </row>
    <row r="41" spans="1:20" x14ac:dyDescent="0.2">
      <c r="A41" s="42" t="s">
        <v>396</v>
      </c>
      <c r="B41" s="50">
        <v>4</v>
      </c>
      <c r="C41" s="50">
        <v>5</v>
      </c>
      <c r="D41" s="37">
        <v>6</v>
      </c>
      <c r="E41" s="37">
        <v>1</v>
      </c>
      <c r="F41" s="37">
        <f t="shared" si="8"/>
        <v>2</v>
      </c>
      <c r="G41" s="38">
        <v>7</v>
      </c>
      <c r="H41" s="38">
        <v>2</v>
      </c>
      <c r="I41" s="38">
        <f t="shared" si="9"/>
        <v>2</v>
      </c>
      <c r="J41" s="37">
        <v>8</v>
      </c>
      <c r="K41" s="37">
        <v>2</v>
      </c>
      <c r="L41" s="79">
        <v>1</v>
      </c>
      <c r="M41" s="38">
        <v>6</v>
      </c>
      <c r="N41" s="38">
        <v>2</v>
      </c>
      <c r="O41" s="38">
        <f t="shared" si="11"/>
        <v>3</v>
      </c>
      <c r="P41" s="37">
        <v>7</v>
      </c>
      <c r="Q41" s="37">
        <v>2</v>
      </c>
      <c r="R41" s="79">
        <f t="shared" si="12"/>
        <v>1</v>
      </c>
    </row>
    <row r="42" spans="1:20" x14ac:dyDescent="0.2">
      <c r="A42" s="42" t="s">
        <v>397</v>
      </c>
      <c r="B42" s="50">
        <v>10</v>
      </c>
      <c r="C42" s="50">
        <v>3</v>
      </c>
      <c r="D42" s="37">
        <v>4</v>
      </c>
      <c r="E42" s="37">
        <v>2</v>
      </c>
      <c r="F42" s="37">
        <f t="shared" si="8"/>
        <v>2</v>
      </c>
      <c r="G42" s="38">
        <v>4</v>
      </c>
      <c r="H42" s="38">
        <v>2</v>
      </c>
      <c r="I42" s="38">
        <f t="shared" si="9"/>
        <v>2</v>
      </c>
      <c r="J42" s="37">
        <v>4</v>
      </c>
      <c r="K42" s="37">
        <v>2</v>
      </c>
      <c r="L42" s="79">
        <f t="shared" si="10"/>
        <v>2</v>
      </c>
      <c r="M42" s="38">
        <v>5</v>
      </c>
      <c r="N42" s="38">
        <v>2</v>
      </c>
      <c r="O42" s="38">
        <f t="shared" si="11"/>
        <v>1</v>
      </c>
      <c r="P42" s="37">
        <v>3</v>
      </c>
      <c r="Q42" s="37">
        <v>1</v>
      </c>
      <c r="R42" s="79">
        <f t="shared" si="12"/>
        <v>2</v>
      </c>
    </row>
    <row r="43" spans="1:20" ht="13.5" thickBot="1" x14ac:dyDescent="0.25">
      <c r="A43" s="52" t="s">
        <v>398</v>
      </c>
      <c r="B43" s="53">
        <v>2</v>
      </c>
      <c r="C43" s="53">
        <v>4</v>
      </c>
      <c r="D43" s="37">
        <v>10</v>
      </c>
      <c r="E43" s="54">
        <v>2</v>
      </c>
      <c r="F43" s="37">
        <f t="shared" si="8"/>
        <v>0</v>
      </c>
      <c r="G43" s="38">
        <v>8</v>
      </c>
      <c r="H43" s="55">
        <v>2</v>
      </c>
      <c r="I43" s="38">
        <f t="shared" si="9"/>
        <v>0</v>
      </c>
      <c r="J43" s="37">
        <v>4</v>
      </c>
      <c r="K43" s="54">
        <v>1</v>
      </c>
      <c r="L43" s="80">
        <f t="shared" si="10"/>
        <v>4</v>
      </c>
      <c r="M43" s="38">
        <v>6</v>
      </c>
      <c r="N43" s="55">
        <v>2</v>
      </c>
      <c r="O43" s="38">
        <f t="shared" si="11"/>
        <v>2</v>
      </c>
      <c r="P43" s="37">
        <v>5</v>
      </c>
      <c r="Q43" s="54">
        <v>2</v>
      </c>
      <c r="R43" s="80">
        <f t="shared" si="12"/>
        <v>2</v>
      </c>
    </row>
    <row r="44" spans="1:20" ht="13.5" thickBot="1" x14ac:dyDescent="0.25">
      <c r="A44" s="61" t="s">
        <v>412</v>
      </c>
      <c r="B44" s="62"/>
      <c r="C44" s="74">
        <f t="shared" ref="C44:R44" si="13">SUM(C35:C43)</f>
        <v>36</v>
      </c>
      <c r="D44" s="63">
        <f t="shared" si="13"/>
        <v>50</v>
      </c>
      <c r="E44" s="63">
        <f t="shared" si="13"/>
        <v>15</v>
      </c>
      <c r="F44" s="63">
        <f t="shared" si="13"/>
        <v>15</v>
      </c>
      <c r="G44" s="64">
        <f t="shared" si="13"/>
        <v>54</v>
      </c>
      <c r="H44" s="64">
        <f t="shared" si="13"/>
        <v>19</v>
      </c>
      <c r="I44" s="89">
        <f t="shared" si="13"/>
        <v>11</v>
      </c>
      <c r="J44" s="63">
        <f t="shared" si="13"/>
        <v>51</v>
      </c>
      <c r="K44" s="63">
        <f t="shared" si="13"/>
        <v>18</v>
      </c>
      <c r="L44" s="88">
        <f t="shared" si="13"/>
        <v>15</v>
      </c>
      <c r="M44" s="64">
        <f t="shared" si="13"/>
        <v>53</v>
      </c>
      <c r="N44" s="64">
        <f t="shared" si="13"/>
        <v>19</v>
      </c>
      <c r="O44" s="89">
        <f t="shared" si="13"/>
        <v>14</v>
      </c>
      <c r="P44" s="63">
        <f t="shared" si="13"/>
        <v>41</v>
      </c>
      <c r="Q44" s="63">
        <f t="shared" si="13"/>
        <v>16</v>
      </c>
      <c r="R44" s="88">
        <f t="shared" si="13"/>
        <v>16</v>
      </c>
    </row>
    <row r="45" spans="1:20" x14ac:dyDescent="0.2">
      <c r="A45" s="57" t="s">
        <v>399</v>
      </c>
      <c r="B45" s="58">
        <v>17</v>
      </c>
      <c r="C45" s="58">
        <v>4</v>
      </c>
      <c r="D45" s="37">
        <v>4</v>
      </c>
      <c r="E45" s="39">
        <v>2</v>
      </c>
      <c r="F45" s="37">
        <v>3</v>
      </c>
      <c r="G45" s="38">
        <v>6</v>
      </c>
      <c r="H45" s="59">
        <v>3</v>
      </c>
      <c r="I45" s="38">
        <f t="shared" ref="I45:I53" si="14">IF(($C45+INT(G$145/18)+IF(((G$145-INT(G$145/18)*18)-$B45)&gt;=0,1,0)-G45+2)&lt;0, 0, $C45+INT(G$145/18)+IF(((G$145-INT(G$145/18)*18)-$B45)&gt;=0,1,0)-G45+2)</f>
        <v>1</v>
      </c>
      <c r="J45" s="37">
        <v>6</v>
      </c>
      <c r="K45" s="39">
        <v>2</v>
      </c>
      <c r="L45" s="81">
        <f t="shared" ref="L45:L53" si="15">IF(($C45+INT(J$145/18)+IF(((J$145-INT(J$145/18)*18)-$B45)&gt;=0,1,0)-J45+2)&lt;0, 0, $C45+INT(J$145/18)+IF(((J$145-INT(J$145/18)*18)-$B45)&gt;=0,1,0)-J45+2)</f>
        <v>1</v>
      </c>
      <c r="M45" s="38">
        <v>5</v>
      </c>
      <c r="N45" s="59">
        <v>2</v>
      </c>
      <c r="O45" s="38">
        <f t="shared" ref="O45:O53" si="16">IF(($C45+INT(M$145/18)+IF(((M$145-INT(M$145/18)*18)-$B45)&gt;=0,1,0)-M45+2)&lt;0, 0, $C45+INT(M$145/18)+IF(((M$145-INT(M$145/18)*18)-$B45)&gt;=0,1,0)-M45+2)</f>
        <v>2</v>
      </c>
      <c r="P45" s="37">
        <v>4</v>
      </c>
      <c r="Q45" s="39">
        <v>2</v>
      </c>
      <c r="R45" s="81">
        <f t="shared" ref="R45:R53" si="17">IF(($C45+INT(P$145/18)+IF(((P$145-INT(P$145/18)*18)-$B45)&gt;=0,1,0)-P45+2)&lt;0, 0, $C45+INT(P$145/18)+IF(((P$145-INT(P$145/18)*18)-$B45)&gt;=0,1,0)-P45+2)</f>
        <v>2</v>
      </c>
    </row>
    <row r="46" spans="1:20" x14ac:dyDescent="0.2">
      <c r="A46" s="42" t="s">
        <v>400</v>
      </c>
      <c r="B46" s="50">
        <v>1</v>
      </c>
      <c r="C46" s="50">
        <v>4</v>
      </c>
      <c r="D46" s="37">
        <v>5</v>
      </c>
      <c r="E46" s="37">
        <v>1</v>
      </c>
      <c r="F46" s="37">
        <f t="shared" ref="F46:F53" si="18">IF(($C46+INT(D$145/18)+IF(((D$145-INT(D$145/18)*18)-$B46)&gt;=0,1,0)-D46+2)&lt;0, 0, $C46+INT(D$145/18)+IF(((D$145-INT(D$145/18)*18)-$B46)&gt;=0,1,0)-D46+2)</f>
        <v>2</v>
      </c>
      <c r="G46" s="38">
        <v>6</v>
      </c>
      <c r="H46" s="38">
        <v>2</v>
      </c>
      <c r="I46" s="38">
        <f t="shared" si="14"/>
        <v>2</v>
      </c>
      <c r="J46" s="37">
        <v>5</v>
      </c>
      <c r="K46" s="37">
        <v>2</v>
      </c>
      <c r="L46" s="79">
        <f t="shared" si="15"/>
        <v>3</v>
      </c>
      <c r="M46" s="38">
        <v>6</v>
      </c>
      <c r="N46" s="38">
        <v>2</v>
      </c>
      <c r="O46" s="38">
        <f t="shared" si="16"/>
        <v>2</v>
      </c>
      <c r="P46" s="37">
        <v>6</v>
      </c>
      <c r="Q46" s="37">
        <v>2</v>
      </c>
      <c r="R46" s="79">
        <f t="shared" si="17"/>
        <v>1</v>
      </c>
    </row>
    <row r="47" spans="1:20" x14ac:dyDescent="0.2">
      <c r="A47" s="42" t="s">
        <v>401</v>
      </c>
      <c r="B47" s="50">
        <v>15</v>
      </c>
      <c r="C47" s="50">
        <v>3</v>
      </c>
      <c r="D47" s="37">
        <v>8</v>
      </c>
      <c r="E47" s="37">
        <v>1</v>
      </c>
      <c r="F47" s="37">
        <f t="shared" si="18"/>
        <v>0</v>
      </c>
      <c r="G47" s="38">
        <v>5</v>
      </c>
      <c r="H47" s="38">
        <v>3</v>
      </c>
      <c r="I47" s="38">
        <f t="shared" si="14"/>
        <v>1</v>
      </c>
      <c r="J47" s="37">
        <v>4</v>
      </c>
      <c r="K47" s="37">
        <v>2</v>
      </c>
      <c r="L47" s="79">
        <f t="shared" si="15"/>
        <v>2</v>
      </c>
      <c r="M47" s="38">
        <v>5</v>
      </c>
      <c r="N47" s="38">
        <v>3</v>
      </c>
      <c r="O47" s="38">
        <f t="shared" si="16"/>
        <v>1</v>
      </c>
      <c r="P47" s="37">
        <v>3</v>
      </c>
      <c r="Q47" s="37">
        <v>2</v>
      </c>
      <c r="R47" s="79">
        <f t="shared" si="17"/>
        <v>2</v>
      </c>
    </row>
    <row r="48" spans="1:20" x14ac:dyDescent="0.2">
      <c r="A48" s="42" t="s">
        <v>402</v>
      </c>
      <c r="B48" s="50">
        <v>5</v>
      </c>
      <c r="C48" s="50">
        <v>4</v>
      </c>
      <c r="D48" s="37">
        <v>5</v>
      </c>
      <c r="E48" s="37">
        <v>3</v>
      </c>
      <c r="F48" s="37">
        <f t="shared" si="18"/>
        <v>2</v>
      </c>
      <c r="G48" s="38">
        <v>5</v>
      </c>
      <c r="H48" s="38">
        <v>1</v>
      </c>
      <c r="I48" s="38">
        <f t="shared" si="14"/>
        <v>3</v>
      </c>
      <c r="J48" s="37">
        <v>8</v>
      </c>
      <c r="K48" s="37">
        <v>3</v>
      </c>
      <c r="L48" s="79">
        <f t="shared" si="15"/>
        <v>0</v>
      </c>
      <c r="M48" s="38">
        <v>5</v>
      </c>
      <c r="N48" s="38">
        <v>1</v>
      </c>
      <c r="O48" s="38">
        <f t="shared" si="16"/>
        <v>3</v>
      </c>
      <c r="P48" s="37">
        <v>4</v>
      </c>
      <c r="Q48" s="37">
        <v>2</v>
      </c>
      <c r="R48" s="79">
        <f t="shared" si="17"/>
        <v>3</v>
      </c>
    </row>
    <row r="49" spans="1:20" x14ac:dyDescent="0.2">
      <c r="A49" s="42" t="s">
        <v>403</v>
      </c>
      <c r="B49" s="50">
        <v>9</v>
      </c>
      <c r="C49" s="50">
        <v>4</v>
      </c>
      <c r="D49" s="37">
        <v>6</v>
      </c>
      <c r="E49" s="37">
        <v>2</v>
      </c>
      <c r="F49" s="37">
        <f t="shared" si="18"/>
        <v>1</v>
      </c>
      <c r="G49" s="38">
        <v>6</v>
      </c>
      <c r="H49" s="38">
        <v>3</v>
      </c>
      <c r="I49" s="38">
        <f t="shared" si="14"/>
        <v>1</v>
      </c>
      <c r="J49" s="37">
        <v>6</v>
      </c>
      <c r="K49" s="37">
        <v>2</v>
      </c>
      <c r="L49" s="79">
        <f t="shared" si="15"/>
        <v>1</v>
      </c>
      <c r="M49" s="38">
        <v>6</v>
      </c>
      <c r="N49" s="38">
        <v>3</v>
      </c>
      <c r="O49" s="38">
        <f t="shared" si="16"/>
        <v>1</v>
      </c>
      <c r="P49" s="37">
        <v>4</v>
      </c>
      <c r="Q49" s="37">
        <v>1</v>
      </c>
      <c r="R49" s="79">
        <f t="shared" si="17"/>
        <v>2</v>
      </c>
    </row>
    <row r="50" spans="1:20" x14ac:dyDescent="0.2">
      <c r="A50" s="42" t="s">
        <v>404</v>
      </c>
      <c r="B50" s="50">
        <v>7</v>
      </c>
      <c r="C50" s="50">
        <v>5</v>
      </c>
      <c r="D50" s="37">
        <v>7</v>
      </c>
      <c r="E50" s="37">
        <v>1</v>
      </c>
      <c r="F50" s="37">
        <f t="shared" si="18"/>
        <v>1</v>
      </c>
      <c r="G50" s="38">
        <v>8</v>
      </c>
      <c r="H50" s="38">
        <v>1</v>
      </c>
      <c r="I50" s="38">
        <f t="shared" si="14"/>
        <v>0</v>
      </c>
      <c r="J50" s="37">
        <v>7</v>
      </c>
      <c r="K50" s="37">
        <v>2</v>
      </c>
      <c r="L50" s="79">
        <f t="shared" si="15"/>
        <v>1</v>
      </c>
      <c r="M50" s="38">
        <v>8</v>
      </c>
      <c r="N50" s="38">
        <v>2</v>
      </c>
      <c r="O50" s="38">
        <f t="shared" si="16"/>
        <v>1</v>
      </c>
      <c r="P50" s="37">
        <v>6</v>
      </c>
      <c r="Q50" s="37">
        <v>2</v>
      </c>
      <c r="R50" s="79">
        <f t="shared" si="17"/>
        <v>1</v>
      </c>
    </row>
    <row r="51" spans="1:20" x14ac:dyDescent="0.2">
      <c r="A51" s="42" t="s">
        <v>405</v>
      </c>
      <c r="B51" s="50">
        <v>13</v>
      </c>
      <c r="C51" s="50">
        <v>4</v>
      </c>
      <c r="D51" s="37">
        <v>6</v>
      </c>
      <c r="E51" s="37">
        <v>2</v>
      </c>
      <c r="F51" s="37">
        <f t="shared" si="18"/>
        <v>1</v>
      </c>
      <c r="G51" s="38">
        <v>6</v>
      </c>
      <c r="H51" s="38">
        <v>2</v>
      </c>
      <c r="I51" s="38">
        <f t="shared" si="14"/>
        <v>1</v>
      </c>
      <c r="J51" s="37">
        <v>7</v>
      </c>
      <c r="K51" s="37">
        <v>2</v>
      </c>
      <c r="L51" s="79">
        <f t="shared" si="15"/>
        <v>0</v>
      </c>
      <c r="M51" s="38">
        <v>10</v>
      </c>
      <c r="N51" s="38">
        <v>2</v>
      </c>
      <c r="O51" s="38">
        <f t="shared" si="16"/>
        <v>0</v>
      </c>
      <c r="P51" s="37">
        <v>5</v>
      </c>
      <c r="Q51" s="37">
        <v>2</v>
      </c>
      <c r="R51" s="79">
        <f t="shared" si="17"/>
        <v>1</v>
      </c>
    </row>
    <row r="52" spans="1:20" x14ac:dyDescent="0.2">
      <c r="A52" s="42" t="s">
        <v>406</v>
      </c>
      <c r="B52" s="50">
        <v>3</v>
      </c>
      <c r="C52" s="50">
        <v>5</v>
      </c>
      <c r="D52" s="37">
        <v>7</v>
      </c>
      <c r="E52" s="37">
        <v>2</v>
      </c>
      <c r="F52" s="37">
        <f t="shared" si="18"/>
        <v>1</v>
      </c>
      <c r="G52" s="38">
        <v>7</v>
      </c>
      <c r="H52" s="38">
        <v>3</v>
      </c>
      <c r="I52" s="38">
        <f t="shared" si="14"/>
        <v>2</v>
      </c>
      <c r="J52" s="37">
        <v>9</v>
      </c>
      <c r="K52" s="37">
        <v>2</v>
      </c>
      <c r="L52" s="79">
        <f t="shared" si="15"/>
        <v>0</v>
      </c>
      <c r="M52" s="38">
        <v>7</v>
      </c>
      <c r="N52" s="38">
        <v>2</v>
      </c>
      <c r="O52" s="38">
        <f t="shared" si="16"/>
        <v>2</v>
      </c>
      <c r="P52" s="37">
        <v>5</v>
      </c>
      <c r="Q52" s="37">
        <v>1</v>
      </c>
      <c r="R52" s="79">
        <f t="shared" si="17"/>
        <v>3</v>
      </c>
    </row>
    <row r="53" spans="1:20" ht="13.5" thickBot="1" x14ac:dyDescent="0.25">
      <c r="A53" s="45" t="s">
        <v>407</v>
      </c>
      <c r="B53" s="51">
        <v>11</v>
      </c>
      <c r="C53" s="51">
        <v>3</v>
      </c>
      <c r="D53" s="37">
        <v>10</v>
      </c>
      <c r="E53" s="46">
        <v>2</v>
      </c>
      <c r="F53" s="37">
        <f t="shared" si="18"/>
        <v>0</v>
      </c>
      <c r="G53" s="38">
        <v>10</v>
      </c>
      <c r="H53" s="47">
        <v>2</v>
      </c>
      <c r="I53" s="38">
        <f t="shared" si="14"/>
        <v>0</v>
      </c>
      <c r="J53" s="37">
        <v>4</v>
      </c>
      <c r="K53" s="46">
        <v>2</v>
      </c>
      <c r="L53" s="83">
        <f t="shared" si="15"/>
        <v>2</v>
      </c>
      <c r="M53" s="38">
        <v>4</v>
      </c>
      <c r="N53" s="47">
        <v>3</v>
      </c>
      <c r="O53" s="38">
        <f t="shared" si="16"/>
        <v>2</v>
      </c>
      <c r="P53" s="37">
        <v>3</v>
      </c>
      <c r="Q53" s="46">
        <v>2</v>
      </c>
      <c r="R53" s="83">
        <f t="shared" si="17"/>
        <v>2</v>
      </c>
    </row>
    <row r="54" spans="1:20" ht="13.5" thickBot="1" x14ac:dyDescent="0.25">
      <c r="A54" s="66" t="s">
        <v>413</v>
      </c>
      <c r="B54" s="63"/>
      <c r="C54" s="63">
        <f t="shared" ref="C54:R54" si="19">SUM(C45:C53)</f>
        <v>36</v>
      </c>
      <c r="D54" s="63">
        <f t="shared" si="19"/>
        <v>58</v>
      </c>
      <c r="E54" s="63">
        <f t="shared" si="19"/>
        <v>16</v>
      </c>
      <c r="F54" s="63">
        <f t="shared" si="19"/>
        <v>11</v>
      </c>
      <c r="G54" s="64">
        <f t="shared" si="19"/>
        <v>59</v>
      </c>
      <c r="H54" s="64">
        <f t="shared" si="19"/>
        <v>20</v>
      </c>
      <c r="I54" s="64">
        <f t="shared" si="19"/>
        <v>11</v>
      </c>
      <c r="J54" s="63">
        <f t="shared" si="19"/>
        <v>56</v>
      </c>
      <c r="K54" s="63">
        <f t="shared" si="19"/>
        <v>19</v>
      </c>
      <c r="L54" s="63">
        <f t="shared" si="19"/>
        <v>10</v>
      </c>
      <c r="M54" s="64">
        <f t="shared" si="19"/>
        <v>56</v>
      </c>
      <c r="N54" s="64">
        <f t="shared" si="19"/>
        <v>20</v>
      </c>
      <c r="O54" s="64">
        <f t="shared" si="19"/>
        <v>14</v>
      </c>
      <c r="P54" s="63">
        <f t="shared" si="19"/>
        <v>40</v>
      </c>
      <c r="Q54" s="63">
        <f t="shared" si="19"/>
        <v>16</v>
      </c>
      <c r="R54" s="63">
        <f t="shared" si="19"/>
        <v>17</v>
      </c>
    </row>
    <row r="55" spans="1:20" ht="13.5" thickBot="1" x14ac:dyDescent="0.25">
      <c r="A55" s="70" t="s">
        <v>414</v>
      </c>
      <c r="B55" s="71"/>
      <c r="C55" s="71">
        <f t="shared" ref="C55:R55" si="20">C54+C44</f>
        <v>72</v>
      </c>
      <c r="D55" s="71">
        <f t="shared" si="20"/>
        <v>108</v>
      </c>
      <c r="E55" s="71">
        <f t="shared" si="20"/>
        <v>31</v>
      </c>
      <c r="F55" s="71">
        <f t="shared" si="20"/>
        <v>26</v>
      </c>
      <c r="G55" s="72">
        <f t="shared" si="20"/>
        <v>113</v>
      </c>
      <c r="H55" s="72">
        <f t="shared" si="20"/>
        <v>39</v>
      </c>
      <c r="I55" s="72">
        <f t="shared" si="20"/>
        <v>22</v>
      </c>
      <c r="J55" s="71">
        <f t="shared" si="20"/>
        <v>107</v>
      </c>
      <c r="K55" s="71">
        <f t="shared" si="20"/>
        <v>37</v>
      </c>
      <c r="L55" s="71">
        <f t="shared" si="20"/>
        <v>25</v>
      </c>
      <c r="M55" s="72">
        <f t="shared" si="20"/>
        <v>109</v>
      </c>
      <c r="N55" s="72">
        <f t="shared" si="20"/>
        <v>39</v>
      </c>
      <c r="O55" s="72">
        <f t="shared" si="20"/>
        <v>28</v>
      </c>
      <c r="P55" s="71">
        <f t="shared" si="20"/>
        <v>81</v>
      </c>
      <c r="Q55" s="71">
        <f t="shared" si="20"/>
        <v>32</v>
      </c>
      <c r="R55" s="71">
        <f t="shared" si="20"/>
        <v>33</v>
      </c>
    </row>
    <row r="56" spans="1:20" x14ac:dyDescent="0.2">
      <c r="A56" s="67" t="s">
        <v>350</v>
      </c>
      <c r="B56" s="39"/>
      <c r="C56" s="39"/>
      <c r="D56" s="486"/>
      <c r="E56" s="487"/>
      <c r="F56" s="488"/>
      <c r="G56" s="489"/>
      <c r="H56" s="490"/>
      <c r="I56" s="491"/>
      <c r="J56" s="486"/>
      <c r="K56" s="487"/>
      <c r="L56" s="488"/>
      <c r="M56" s="489"/>
      <c r="N56" s="490"/>
      <c r="O56" s="491"/>
      <c r="P56" s="486"/>
      <c r="Q56" s="487"/>
      <c r="R56" s="488"/>
    </row>
    <row r="57" spans="1:20" ht="13.5" thickBot="1" x14ac:dyDescent="0.25">
      <c r="A57" s="49" t="s">
        <v>415</v>
      </c>
      <c r="B57" s="46"/>
      <c r="C57" s="46"/>
      <c r="D57" s="492"/>
      <c r="E57" s="493"/>
      <c r="F57" s="494"/>
      <c r="G57" s="495"/>
      <c r="H57" s="496"/>
      <c r="I57" s="497"/>
      <c r="J57" s="492"/>
      <c r="K57" s="493"/>
      <c r="L57" s="494"/>
      <c r="M57" s="495"/>
      <c r="N57" s="496"/>
      <c r="O57" s="497"/>
      <c r="P57" s="492"/>
      <c r="Q57" s="493"/>
      <c r="R57" s="494"/>
    </row>
    <row r="58" spans="1:20" ht="13.5" thickBot="1" x14ac:dyDescent="0.25"/>
    <row r="59" spans="1:20" ht="13.5" thickBot="1" x14ac:dyDescent="0.25">
      <c r="A59" s="31"/>
      <c r="B59" s="32"/>
      <c r="C59" s="32"/>
      <c r="D59" s="32" t="s">
        <v>751</v>
      </c>
      <c r="E59" s="32"/>
      <c r="F59" s="32"/>
      <c r="G59" s="32"/>
      <c r="H59" s="32"/>
      <c r="I59" s="32"/>
      <c r="J59" s="32"/>
      <c r="K59" s="32"/>
      <c r="L59" s="32"/>
      <c r="M59" s="32"/>
      <c r="N59" s="32"/>
      <c r="O59" s="32"/>
      <c r="P59" s="32"/>
      <c r="Q59" s="32"/>
      <c r="R59" s="32"/>
    </row>
    <row r="60" spans="1:20" x14ac:dyDescent="0.2">
      <c r="A60" s="40"/>
      <c r="B60" s="41"/>
      <c r="C60" s="41"/>
      <c r="D60" s="474" t="s">
        <v>475</v>
      </c>
      <c r="E60" s="475"/>
      <c r="F60" s="476"/>
      <c r="G60" s="477" t="s">
        <v>352</v>
      </c>
      <c r="H60" s="478"/>
      <c r="I60" s="479"/>
      <c r="J60" s="474" t="s">
        <v>340</v>
      </c>
      <c r="K60" s="475"/>
      <c r="L60" s="476"/>
      <c r="M60" s="477" t="s">
        <v>472</v>
      </c>
      <c r="N60" s="478"/>
      <c r="O60" s="479"/>
      <c r="P60" s="474" t="s">
        <v>469</v>
      </c>
      <c r="Q60" s="475"/>
      <c r="R60" s="476"/>
      <c r="T60" t="s">
        <v>627</v>
      </c>
    </row>
    <row r="61" spans="1:20" x14ac:dyDescent="0.2">
      <c r="A61" s="57"/>
      <c r="B61" s="69"/>
      <c r="C61" s="69" t="s">
        <v>538</v>
      </c>
      <c r="D61" s="480">
        <v>16</v>
      </c>
      <c r="E61" s="481"/>
      <c r="F61" s="482"/>
      <c r="G61" s="483">
        <v>22</v>
      </c>
      <c r="H61" s="484"/>
      <c r="I61" s="485"/>
      <c r="J61" s="480">
        <v>20</v>
      </c>
      <c r="K61" s="481"/>
      <c r="L61" s="482"/>
      <c r="M61" s="483">
        <v>25</v>
      </c>
      <c r="N61" s="484"/>
      <c r="O61" s="485"/>
      <c r="P61" s="480">
        <v>5</v>
      </c>
      <c r="Q61" s="481"/>
      <c r="R61" s="482"/>
      <c r="T61" t="s">
        <v>630</v>
      </c>
    </row>
    <row r="62" spans="1:20" x14ac:dyDescent="0.2">
      <c r="A62" s="42"/>
      <c r="B62" s="34" t="s">
        <v>355</v>
      </c>
      <c r="C62" s="34" t="s">
        <v>408</v>
      </c>
      <c r="D62" s="35" t="s">
        <v>409</v>
      </c>
      <c r="E62" s="35" t="s">
        <v>410</v>
      </c>
      <c r="F62" s="35" t="s">
        <v>363</v>
      </c>
      <c r="G62" s="36" t="s">
        <v>409</v>
      </c>
      <c r="H62" s="36" t="s">
        <v>410</v>
      </c>
      <c r="I62" s="36" t="s">
        <v>363</v>
      </c>
      <c r="J62" s="35" t="s">
        <v>409</v>
      </c>
      <c r="K62" s="35" t="s">
        <v>410</v>
      </c>
      <c r="L62" s="35" t="s">
        <v>363</v>
      </c>
      <c r="M62" s="36" t="s">
        <v>409</v>
      </c>
      <c r="N62" s="36" t="s">
        <v>410</v>
      </c>
      <c r="O62" s="36" t="s">
        <v>363</v>
      </c>
      <c r="P62" s="35" t="s">
        <v>409</v>
      </c>
      <c r="Q62" s="35" t="s">
        <v>410</v>
      </c>
      <c r="R62" s="35" t="s">
        <v>363</v>
      </c>
    </row>
    <row r="63" spans="1:20" x14ac:dyDescent="0.2">
      <c r="A63" s="42" t="s">
        <v>390</v>
      </c>
      <c r="B63" s="50">
        <v>13</v>
      </c>
      <c r="C63" s="50">
        <v>5</v>
      </c>
      <c r="D63" s="37">
        <v>7</v>
      </c>
      <c r="E63" s="37">
        <v>2</v>
      </c>
      <c r="F63" s="37">
        <f t="shared" ref="F63:F71" si="21">IF(($C63+INT(D$145/18)+IF(((D$145-INT(D$145/18)*18)-$B63)&gt;=0,1,0)-D63+2)&lt;0, 0, $C63+INT(D$145/18)+IF(((D$145-INT(D$145/18)*18)-$B63)&gt;=0,1,0)-D63+2)</f>
        <v>1</v>
      </c>
      <c r="G63" s="38">
        <v>5</v>
      </c>
      <c r="H63" s="38">
        <v>1</v>
      </c>
      <c r="I63" s="38">
        <f t="shared" ref="I63:I71" si="22">IF(($C63+INT(G$145/18)+IF(((G$145-INT(G$145/18)*18)-$B63)&gt;=0,1,0)-G63+2)&lt;0, 0, $C63+INT(G$145/18)+IF(((G$145-INT(G$145/18)*18)-$B63)&gt;=0,1,0)-G63+2)</f>
        <v>3</v>
      </c>
      <c r="J63" s="37">
        <v>10</v>
      </c>
      <c r="K63" s="37">
        <v>2</v>
      </c>
      <c r="L63" s="79">
        <f t="shared" ref="L63:L71" si="23">IF(($C63+INT(J$145/18)+IF(((J$145-INT(J$145/18)*18)-$B63)&gt;=0,1,0)-J63+2)&lt;0, 0, $C63+INT(J$145/18)+IF(((J$145-INT(J$145/18)*18)-$B63)&gt;=0,1,0)-J63+2)</f>
        <v>0</v>
      </c>
      <c r="M63" s="38">
        <v>7</v>
      </c>
      <c r="N63" s="38">
        <v>2</v>
      </c>
      <c r="O63" s="38">
        <f t="shared" ref="O63:O71" si="24">IF(($C63+INT(M$145/18)+IF(((M$145-INT(M$145/18)*18)-$B63)&gt;=0,1,0)-M63+2)&lt;0, 0, $C63+INT(M$145/18)+IF(((M$145-INT(M$145/18)*18)-$B63)&gt;=0,1,0)-M63+2)</f>
        <v>1</v>
      </c>
      <c r="P63" s="37">
        <v>5</v>
      </c>
      <c r="Q63" s="37">
        <v>2</v>
      </c>
      <c r="R63" s="79">
        <f t="shared" ref="R63:R71" si="25">IF(($C63+INT(P$145/18)+IF(((P$145-INT(P$145/18)*18)-$B63)&gt;=0,1,0)-P63+2)&lt;0, 0, $C63+INT(P$145/18)+IF(((P$145-INT(P$145/18)*18)-$B63)&gt;=0,1,0)-P63+2)</f>
        <v>2</v>
      </c>
    </row>
    <row r="64" spans="1:20" x14ac:dyDescent="0.2">
      <c r="A64" s="42" t="s">
        <v>391</v>
      </c>
      <c r="B64" s="50">
        <v>15</v>
      </c>
      <c r="C64" s="50">
        <v>4</v>
      </c>
      <c r="D64" s="37">
        <v>4</v>
      </c>
      <c r="E64" s="37">
        <v>1</v>
      </c>
      <c r="F64" s="37">
        <f t="shared" si="21"/>
        <v>3</v>
      </c>
      <c r="G64" s="38">
        <v>6</v>
      </c>
      <c r="H64" s="38">
        <v>3</v>
      </c>
      <c r="I64" s="38">
        <f t="shared" si="22"/>
        <v>1</v>
      </c>
      <c r="J64" s="37">
        <v>5</v>
      </c>
      <c r="K64" s="37">
        <v>1</v>
      </c>
      <c r="L64" s="79">
        <f t="shared" si="23"/>
        <v>2</v>
      </c>
      <c r="M64" s="38">
        <v>5</v>
      </c>
      <c r="N64" s="38">
        <v>2</v>
      </c>
      <c r="O64" s="38">
        <f t="shared" si="24"/>
        <v>2</v>
      </c>
      <c r="P64" s="37">
        <v>4</v>
      </c>
      <c r="Q64" s="37">
        <v>2</v>
      </c>
      <c r="R64" s="79">
        <f t="shared" si="25"/>
        <v>2</v>
      </c>
    </row>
    <row r="65" spans="1:19" x14ac:dyDescent="0.2">
      <c r="A65" s="42" t="s">
        <v>392</v>
      </c>
      <c r="B65" s="50">
        <v>7</v>
      </c>
      <c r="C65" s="50">
        <v>3</v>
      </c>
      <c r="D65" s="37">
        <v>4</v>
      </c>
      <c r="E65" s="37">
        <v>2</v>
      </c>
      <c r="F65" s="37">
        <f t="shared" si="21"/>
        <v>2</v>
      </c>
      <c r="G65" s="38">
        <v>5</v>
      </c>
      <c r="H65" s="38">
        <v>3</v>
      </c>
      <c r="I65" s="38">
        <f t="shared" si="22"/>
        <v>1</v>
      </c>
      <c r="J65" s="37">
        <v>4</v>
      </c>
      <c r="K65" s="37">
        <v>2</v>
      </c>
      <c r="L65" s="79">
        <f t="shared" si="23"/>
        <v>2</v>
      </c>
      <c r="M65" s="38">
        <v>4</v>
      </c>
      <c r="N65" s="38">
        <v>1</v>
      </c>
      <c r="O65" s="38">
        <f t="shared" si="24"/>
        <v>3</v>
      </c>
      <c r="P65" s="37">
        <v>3</v>
      </c>
      <c r="Q65" s="37">
        <v>2</v>
      </c>
      <c r="R65" s="79">
        <f t="shared" si="25"/>
        <v>2</v>
      </c>
    </row>
    <row r="66" spans="1:19" x14ac:dyDescent="0.2">
      <c r="A66" s="42" t="s">
        <v>393</v>
      </c>
      <c r="B66" s="50">
        <v>5</v>
      </c>
      <c r="C66" s="50">
        <v>4</v>
      </c>
      <c r="D66" s="37">
        <v>5</v>
      </c>
      <c r="E66" s="37">
        <v>1</v>
      </c>
      <c r="F66" s="37">
        <f t="shared" si="21"/>
        <v>2</v>
      </c>
      <c r="G66" s="38">
        <v>5</v>
      </c>
      <c r="H66" s="38">
        <v>2</v>
      </c>
      <c r="I66" s="38">
        <v>2</v>
      </c>
      <c r="J66" s="37">
        <v>5</v>
      </c>
      <c r="K66" s="37">
        <v>1</v>
      </c>
      <c r="L66" s="79">
        <f t="shared" si="23"/>
        <v>2</v>
      </c>
      <c r="M66" s="38">
        <v>6</v>
      </c>
      <c r="N66" s="38">
        <v>2</v>
      </c>
      <c r="O66" s="38">
        <f t="shared" si="24"/>
        <v>2</v>
      </c>
      <c r="P66" s="37">
        <v>4</v>
      </c>
      <c r="Q66" s="37">
        <v>1</v>
      </c>
      <c r="R66" s="79">
        <f t="shared" si="25"/>
        <v>3</v>
      </c>
    </row>
    <row r="67" spans="1:19" x14ac:dyDescent="0.2">
      <c r="A67" s="42" t="s">
        <v>394</v>
      </c>
      <c r="B67" s="50">
        <v>17</v>
      </c>
      <c r="C67" s="50">
        <v>3</v>
      </c>
      <c r="D67" s="37">
        <v>4</v>
      </c>
      <c r="E67" s="37">
        <v>2</v>
      </c>
      <c r="F67" s="37">
        <f t="shared" si="21"/>
        <v>1</v>
      </c>
      <c r="G67" s="38">
        <v>3</v>
      </c>
      <c r="H67" s="38">
        <v>2</v>
      </c>
      <c r="I67" s="38">
        <f t="shared" si="22"/>
        <v>3</v>
      </c>
      <c r="J67" s="37">
        <v>4</v>
      </c>
      <c r="K67" s="37">
        <v>2</v>
      </c>
      <c r="L67" s="79">
        <f t="shared" si="23"/>
        <v>2</v>
      </c>
      <c r="M67" s="38">
        <v>3</v>
      </c>
      <c r="N67" s="38">
        <v>1</v>
      </c>
      <c r="O67" s="38">
        <f t="shared" si="24"/>
        <v>3</v>
      </c>
      <c r="P67" s="37">
        <v>3</v>
      </c>
      <c r="Q67" s="37">
        <v>2</v>
      </c>
      <c r="R67" s="79">
        <f t="shared" si="25"/>
        <v>2</v>
      </c>
    </row>
    <row r="68" spans="1:19" x14ac:dyDescent="0.2">
      <c r="A68" s="42" t="s">
        <v>395</v>
      </c>
      <c r="B68" s="50">
        <v>3</v>
      </c>
      <c r="C68" s="50">
        <v>4</v>
      </c>
      <c r="D68" s="37">
        <v>7</v>
      </c>
      <c r="E68" s="37">
        <v>2</v>
      </c>
      <c r="F68" s="37">
        <f t="shared" si="21"/>
        <v>0</v>
      </c>
      <c r="G68" s="38">
        <v>8</v>
      </c>
      <c r="H68" s="38">
        <v>2</v>
      </c>
      <c r="I68" s="38">
        <f t="shared" si="22"/>
        <v>0</v>
      </c>
      <c r="J68" s="37">
        <v>7</v>
      </c>
      <c r="K68" s="37">
        <v>2</v>
      </c>
      <c r="L68" s="79">
        <v>0</v>
      </c>
      <c r="M68" s="38">
        <v>7</v>
      </c>
      <c r="N68" s="38">
        <v>1</v>
      </c>
      <c r="O68" s="38">
        <f t="shared" si="24"/>
        <v>1</v>
      </c>
      <c r="P68" s="37">
        <v>6</v>
      </c>
      <c r="Q68" s="37">
        <v>1</v>
      </c>
      <c r="R68" s="79">
        <f t="shared" si="25"/>
        <v>1</v>
      </c>
    </row>
    <row r="69" spans="1:19" x14ac:dyDescent="0.2">
      <c r="A69" s="42" t="s">
        <v>396</v>
      </c>
      <c r="B69" s="50">
        <v>1</v>
      </c>
      <c r="C69" s="50">
        <v>4</v>
      </c>
      <c r="D69" s="37">
        <v>6</v>
      </c>
      <c r="E69" s="37">
        <v>2</v>
      </c>
      <c r="F69" s="37">
        <f t="shared" si="21"/>
        <v>1</v>
      </c>
      <c r="G69" s="38">
        <v>7</v>
      </c>
      <c r="H69" s="38">
        <v>2</v>
      </c>
      <c r="I69" s="38">
        <f t="shared" si="22"/>
        <v>1</v>
      </c>
      <c r="J69" s="37">
        <v>6</v>
      </c>
      <c r="K69" s="37">
        <v>2</v>
      </c>
      <c r="L69" s="79">
        <f t="shared" si="23"/>
        <v>2</v>
      </c>
      <c r="M69" s="38">
        <v>5</v>
      </c>
      <c r="N69" s="38">
        <v>1</v>
      </c>
      <c r="O69" s="38">
        <f t="shared" si="24"/>
        <v>3</v>
      </c>
      <c r="P69" s="37">
        <v>5</v>
      </c>
      <c r="Q69" s="37">
        <v>2</v>
      </c>
      <c r="R69" s="79">
        <f t="shared" si="25"/>
        <v>2</v>
      </c>
    </row>
    <row r="70" spans="1:19" x14ac:dyDescent="0.2">
      <c r="A70" s="42" t="s">
        <v>397</v>
      </c>
      <c r="B70" s="50">
        <v>9</v>
      </c>
      <c r="C70" s="50">
        <v>5</v>
      </c>
      <c r="D70" s="37">
        <v>7</v>
      </c>
      <c r="E70" s="37">
        <v>2</v>
      </c>
      <c r="F70" s="37">
        <f t="shared" si="21"/>
        <v>1</v>
      </c>
      <c r="G70" s="38">
        <v>8</v>
      </c>
      <c r="H70" s="38">
        <v>2</v>
      </c>
      <c r="I70" s="38">
        <f t="shared" si="22"/>
        <v>0</v>
      </c>
      <c r="J70" s="37">
        <v>7</v>
      </c>
      <c r="K70" s="37">
        <v>2</v>
      </c>
      <c r="L70" s="79">
        <f t="shared" si="23"/>
        <v>1</v>
      </c>
      <c r="M70" s="38">
        <v>6</v>
      </c>
      <c r="N70" s="38">
        <v>2</v>
      </c>
      <c r="O70" s="38">
        <f t="shared" si="24"/>
        <v>2</v>
      </c>
      <c r="P70" s="37">
        <v>5</v>
      </c>
      <c r="Q70" s="37">
        <v>2</v>
      </c>
      <c r="R70" s="79">
        <f t="shared" si="25"/>
        <v>2</v>
      </c>
    </row>
    <row r="71" spans="1:19" ht="13.5" thickBot="1" x14ac:dyDescent="0.25">
      <c r="A71" s="52" t="s">
        <v>398</v>
      </c>
      <c r="B71" s="53">
        <v>11</v>
      </c>
      <c r="C71" s="53">
        <v>4</v>
      </c>
      <c r="D71" s="37">
        <v>6</v>
      </c>
      <c r="E71" s="54">
        <v>1</v>
      </c>
      <c r="F71" s="37">
        <f t="shared" si="21"/>
        <v>1</v>
      </c>
      <c r="G71" s="38">
        <v>7</v>
      </c>
      <c r="H71" s="55">
        <v>2</v>
      </c>
      <c r="I71" s="38">
        <f t="shared" si="22"/>
        <v>0</v>
      </c>
      <c r="J71" s="37">
        <v>6</v>
      </c>
      <c r="K71" s="54">
        <v>3</v>
      </c>
      <c r="L71" s="80">
        <f t="shared" si="23"/>
        <v>1</v>
      </c>
      <c r="M71" s="38">
        <v>5</v>
      </c>
      <c r="N71" s="55">
        <v>2</v>
      </c>
      <c r="O71" s="38">
        <f t="shared" si="24"/>
        <v>2</v>
      </c>
      <c r="P71" s="37">
        <v>5</v>
      </c>
      <c r="Q71" s="54">
        <v>2</v>
      </c>
      <c r="R71" s="80">
        <f t="shared" si="25"/>
        <v>1</v>
      </c>
    </row>
    <row r="72" spans="1:19" ht="13.5" thickBot="1" x14ac:dyDescent="0.25">
      <c r="A72" s="61" t="s">
        <v>412</v>
      </c>
      <c r="B72" s="62"/>
      <c r="C72" s="74">
        <f t="shared" ref="C72:R72" si="26">SUM(C63:C71)</f>
        <v>36</v>
      </c>
      <c r="D72" s="63">
        <f t="shared" si="26"/>
        <v>50</v>
      </c>
      <c r="E72" s="63">
        <f t="shared" si="26"/>
        <v>15</v>
      </c>
      <c r="F72" s="63">
        <f t="shared" si="26"/>
        <v>12</v>
      </c>
      <c r="G72" s="64">
        <f t="shared" si="26"/>
        <v>54</v>
      </c>
      <c r="H72" s="64">
        <f t="shared" si="26"/>
        <v>19</v>
      </c>
      <c r="I72" s="89">
        <f t="shared" si="26"/>
        <v>11</v>
      </c>
      <c r="J72" s="63">
        <f t="shared" si="26"/>
        <v>54</v>
      </c>
      <c r="K72" s="63">
        <f t="shared" si="26"/>
        <v>17</v>
      </c>
      <c r="L72" s="88">
        <f t="shared" si="26"/>
        <v>12</v>
      </c>
      <c r="M72" s="64">
        <f t="shared" si="26"/>
        <v>48</v>
      </c>
      <c r="N72" s="64">
        <f t="shared" si="26"/>
        <v>14</v>
      </c>
      <c r="O72" s="89">
        <f t="shared" si="26"/>
        <v>19</v>
      </c>
      <c r="P72" s="63">
        <f t="shared" si="26"/>
        <v>40</v>
      </c>
      <c r="Q72" s="63">
        <f t="shared" si="26"/>
        <v>16</v>
      </c>
      <c r="R72" s="88">
        <f t="shared" si="26"/>
        <v>17</v>
      </c>
    </row>
    <row r="73" spans="1:19" x14ac:dyDescent="0.2">
      <c r="A73" s="57" t="s">
        <v>399</v>
      </c>
      <c r="B73" s="58">
        <v>2</v>
      </c>
      <c r="C73" s="58">
        <v>4</v>
      </c>
      <c r="D73" s="37">
        <v>6</v>
      </c>
      <c r="E73" s="39">
        <v>1</v>
      </c>
      <c r="F73" s="37">
        <f t="shared" ref="F73:F81" si="27">IF(($C73+INT(D$145/18)+IF(((D$145-INT(D$145/18)*18)-$B73)&gt;=0,1,0)-D73+2)&lt;0, 0, $C73+INT(D$145/18)+IF(((D$145-INT(D$145/18)*18)-$B73)&gt;=0,1,0)-D73+2)</f>
        <v>1</v>
      </c>
      <c r="G73" s="38">
        <v>7</v>
      </c>
      <c r="H73" s="59">
        <v>3</v>
      </c>
      <c r="I73" s="38">
        <f t="shared" ref="I73:I81" si="28">IF(($C73+INT(G$145/18)+IF(((G$145-INT(G$145/18)*18)-$B73)&gt;=0,1,0)-G73+2)&lt;0, 0, $C73+INT(G$145/18)+IF(((G$145-INT(G$145/18)*18)-$B73)&gt;=0,1,0)-G73+2)</f>
        <v>1</v>
      </c>
      <c r="J73" s="37">
        <v>5</v>
      </c>
      <c r="K73" s="39">
        <v>1</v>
      </c>
      <c r="L73" s="81">
        <f t="shared" ref="L73:L81" si="29">IF(($C73+INT(J$145/18)+IF(((J$145-INT(J$145/18)*18)-$B73)&gt;=0,1,0)-J73+2)&lt;0, 0, $C73+INT(J$145/18)+IF(((J$145-INT(J$145/18)*18)-$B73)&gt;=0,1,0)-J73+2)</f>
        <v>3</v>
      </c>
      <c r="M73" s="38">
        <v>5</v>
      </c>
      <c r="N73" s="59">
        <v>1</v>
      </c>
      <c r="O73" s="38">
        <f t="shared" ref="O73:O81" si="30">IF(($C73+INT(M$145/18)+IF(((M$145-INT(M$145/18)*18)-$B73)&gt;=0,1,0)-M73+2)&lt;0, 0, $C73+INT(M$145/18)+IF(((M$145-INT(M$145/18)*18)-$B73)&gt;=0,1,0)-M73+2)</f>
        <v>3</v>
      </c>
      <c r="P73" s="37">
        <v>5</v>
      </c>
      <c r="Q73" s="39">
        <v>2</v>
      </c>
      <c r="R73" s="81">
        <f t="shared" ref="R73:R81" si="31">IF(($C73+INT(P$145/18)+IF(((P$145-INT(P$145/18)*18)-$B73)&gt;=0,1,0)-P73+2)&lt;0, 0, $C73+INT(P$145/18)+IF(((P$145-INT(P$145/18)*18)-$B73)&gt;=0,1,0)-P73+2)</f>
        <v>2</v>
      </c>
    </row>
    <row r="74" spans="1:19" x14ac:dyDescent="0.2">
      <c r="A74" s="42" t="s">
        <v>400</v>
      </c>
      <c r="B74" s="50">
        <v>10</v>
      </c>
      <c r="C74" s="50">
        <v>4</v>
      </c>
      <c r="D74" s="37">
        <v>6</v>
      </c>
      <c r="E74" s="37">
        <v>2</v>
      </c>
      <c r="F74" s="37">
        <f t="shared" si="27"/>
        <v>1</v>
      </c>
      <c r="G74" s="38">
        <v>5</v>
      </c>
      <c r="H74" s="38">
        <v>2</v>
      </c>
      <c r="I74" s="38">
        <f t="shared" si="28"/>
        <v>2</v>
      </c>
      <c r="J74" s="37">
        <v>5</v>
      </c>
      <c r="K74" s="37">
        <v>2</v>
      </c>
      <c r="L74" s="79">
        <f t="shared" si="29"/>
        <v>2</v>
      </c>
      <c r="M74" s="38">
        <v>7</v>
      </c>
      <c r="N74" s="38">
        <v>2</v>
      </c>
      <c r="O74" s="38">
        <f t="shared" si="30"/>
        <v>0</v>
      </c>
      <c r="P74" s="37">
        <v>5</v>
      </c>
      <c r="Q74" s="37">
        <v>1</v>
      </c>
      <c r="R74" s="79">
        <f t="shared" si="31"/>
        <v>1</v>
      </c>
      <c r="S74" t="s">
        <v>474</v>
      </c>
    </row>
    <row r="75" spans="1:19" x14ac:dyDescent="0.2">
      <c r="A75" s="42" t="s">
        <v>401</v>
      </c>
      <c r="B75" s="50">
        <v>16</v>
      </c>
      <c r="C75" s="50">
        <v>3</v>
      </c>
      <c r="D75" s="37">
        <v>6</v>
      </c>
      <c r="E75" s="37">
        <v>1</v>
      </c>
      <c r="F75" s="37">
        <f t="shared" si="27"/>
        <v>0</v>
      </c>
      <c r="G75" s="38">
        <v>5</v>
      </c>
      <c r="H75" s="38">
        <v>2</v>
      </c>
      <c r="I75" s="38">
        <f t="shared" si="28"/>
        <v>1</v>
      </c>
      <c r="J75" s="37">
        <v>4</v>
      </c>
      <c r="K75" s="37">
        <v>2</v>
      </c>
      <c r="L75" s="79">
        <f t="shared" si="29"/>
        <v>2</v>
      </c>
      <c r="M75" s="38">
        <v>3</v>
      </c>
      <c r="N75" s="38">
        <v>2</v>
      </c>
      <c r="O75" s="38">
        <f t="shared" si="30"/>
        <v>3</v>
      </c>
      <c r="P75" s="37">
        <v>4</v>
      </c>
      <c r="Q75" s="37">
        <v>2</v>
      </c>
      <c r="R75" s="79">
        <f t="shared" si="31"/>
        <v>1</v>
      </c>
    </row>
    <row r="76" spans="1:19" x14ac:dyDescent="0.2">
      <c r="A76" s="42" t="s">
        <v>402</v>
      </c>
      <c r="B76" s="50">
        <v>4</v>
      </c>
      <c r="C76" s="50">
        <v>5</v>
      </c>
      <c r="D76" s="37">
        <v>7</v>
      </c>
      <c r="E76" s="37">
        <v>1</v>
      </c>
      <c r="F76" s="37">
        <f t="shared" si="27"/>
        <v>1</v>
      </c>
      <c r="G76" s="38">
        <v>8</v>
      </c>
      <c r="H76" s="38">
        <v>2</v>
      </c>
      <c r="I76" s="38">
        <f t="shared" si="28"/>
        <v>1</v>
      </c>
      <c r="J76" s="37">
        <v>6</v>
      </c>
      <c r="K76" s="37">
        <v>2</v>
      </c>
      <c r="L76" s="79">
        <f t="shared" si="29"/>
        <v>2</v>
      </c>
      <c r="M76" s="38">
        <v>9</v>
      </c>
      <c r="N76" s="38">
        <v>3</v>
      </c>
      <c r="O76" s="38">
        <f t="shared" si="30"/>
        <v>0</v>
      </c>
      <c r="P76" s="37">
        <v>7</v>
      </c>
      <c r="Q76" s="37">
        <v>2</v>
      </c>
      <c r="R76" s="79">
        <f t="shared" si="31"/>
        <v>1</v>
      </c>
    </row>
    <row r="77" spans="1:19" x14ac:dyDescent="0.2">
      <c r="A77" s="42" t="s">
        <v>403</v>
      </c>
      <c r="B77" s="50">
        <v>18</v>
      </c>
      <c r="C77" s="50">
        <v>4</v>
      </c>
      <c r="D77" s="37">
        <v>5</v>
      </c>
      <c r="E77" s="37">
        <v>1</v>
      </c>
      <c r="F77" s="37">
        <f t="shared" si="27"/>
        <v>1</v>
      </c>
      <c r="G77" s="38">
        <v>7</v>
      </c>
      <c r="H77" s="38">
        <v>2</v>
      </c>
      <c r="I77" s="38">
        <f t="shared" si="28"/>
        <v>0</v>
      </c>
      <c r="J77" s="37">
        <v>6</v>
      </c>
      <c r="K77" s="37">
        <v>2</v>
      </c>
      <c r="L77" s="79">
        <f t="shared" si="29"/>
        <v>1</v>
      </c>
      <c r="M77" s="38">
        <v>4</v>
      </c>
      <c r="N77" s="38">
        <v>1</v>
      </c>
      <c r="O77" s="38">
        <f t="shared" si="30"/>
        <v>3</v>
      </c>
      <c r="P77" s="37">
        <v>5</v>
      </c>
      <c r="Q77" s="37">
        <v>2</v>
      </c>
      <c r="R77" s="79">
        <f t="shared" si="31"/>
        <v>1</v>
      </c>
    </row>
    <row r="78" spans="1:19" x14ac:dyDescent="0.2">
      <c r="A78" s="42" t="s">
        <v>404</v>
      </c>
      <c r="B78" s="50">
        <v>14</v>
      </c>
      <c r="C78" s="50">
        <v>3</v>
      </c>
      <c r="D78" s="37">
        <v>3</v>
      </c>
      <c r="E78" s="37">
        <v>2</v>
      </c>
      <c r="F78" s="37">
        <f t="shared" si="27"/>
        <v>3</v>
      </c>
      <c r="G78" s="38">
        <v>7</v>
      </c>
      <c r="H78" s="38">
        <v>3</v>
      </c>
      <c r="I78" s="38">
        <f t="shared" si="28"/>
        <v>0</v>
      </c>
      <c r="J78" s="37">
        <v>6</v>
      </c>
      <c r="K78" s="37">
        <v>2</v>
      </c>
      <c r="L78" s="79">
        <f t="shared" si="29"/>
        <v>0</v>
      </c>
      <c r="M78" s="38">
        <v>4</v>
      </c>
      <c r="N78" s="38">
        <v>1</v>
      </c>
      <c r="O78" s="38">
        <f t="shared" si="30"/>
        <v>2</v>
      </c>
      <c r="P78" s="37">
        <v>3</v>
      </c>
      <c r="Q78" s="37">
        <v>2</v>
      </c>
      <c r="R78" s="79">
        <f t="shared" si="31"/>
        <v>2</v>
      </c>
      <c r="S78" t="s">
        <v>473</v>
      </c>
    </row>
    <row r="79" spans="1:19" x14ac:dyDescent="0.2">
      <c r="A79" s="42" t="s">
        <v>405</v>
      </c>
      <c r="B79" s="50">
        <v>6</v>
      </c>
      <c r="C79" s="50">
        <v>4</v>
      </c>
      <c r="D79" s="37">
        <v>10</v>
      </c>
      <c r="E79" s="37">
        <v>2</v>
      </c>
      <c r="F79" s="37">
        <f t="shared" si="27"/>
        <v>0</v>
      </c>
      <c r="G79" s="38">
        <v>7</v>
      </c>
      <c r="H79" s="38">
        <v>2</v>
      </c>
      <c r="I79" s="38">
        <f t="shared" si="28"/>
        <v>0</v>
      </c>
      <c r="J79" s="37">
        <v>7</v>
      </c>
      <c r="K79" s="37">
        <v>2</v>
      </c>
      <c r="L79" s="79">
        <f t="shared" si="29"/>
        <v>0</v>
      </c>
      <c r="M79" s="38">
        <v>5</v>
      </c>
      <c r="N79" s="38">
        <v>2</v>
      </c>
      <c r="O79" s="38">
        <f t="shared" si="30"/>
        <v>3</v>
      </c>
      <c r="P79" s="37">
        <v>5</v>
      </c>
      <c r="Q79" s="37">
        <v>2</v>
      </c>
      <c r="R79" s="79">
        <f t="shared" si="31"/>
        <v>1</v>
      </c>
    </row>
    <row r="80" spans="1:19" x14ac:dyDescent="0.2">
      <c r="A80" s="42" t="s">
        <v>406</v>
      </c>
      <c r="B80" s="50">
        <v>8</v>
      </c>
      <c r="C80" s="50">
        <v>4</v>
      </c>
      <c r="D80" s="37">
        <v>10</v>
      </c>
      <c r="E80" s="37">
        <v>2</v>
      </c>
      <c r="F80" s="37">
        <f t="shared" si="27"/>
        <v>0</v>
      </c>
      <c r="G80" s="38">
        <v>6</v>
      </c>
      <c r="H80" s="38">
        <v>2</v>
      </c>
      <c r="I80" s="38">
        <f t="shared" si="28"/>
        <v>1</v>
      </c>
      <c r="J80" s="37">
        <v>5</v>
      </c>
      <c r="K80" s="37">
        <v>1</v>
      </c>
      <c r="L80" s="79">
        <f t="shared" si="29"/>
        <v>2</v>
      </c>
      <c r="M80" s="38">
        <v>6</v>
      </c>
      <c r="N80" s="38">
        <v>2</v>
      </c>
      <c r="O80" s="38">
        <v>1</v>
      </c>
      <c r="P80" s="37">
        <v>5</v>
      </c>
      <c r="Q80" s="37">
        <v>1</v>
      </c>
      <c r="R80" s="79">
        <f t="shared" si="31"/>
        <v>1</v>
      </c>
    </row>
    <row r="81" spans="1:20" ht="13.5" thickBot="1" x14ac:dyDescent="0.25">
      <c r="A81" s="45" t="s">
        <v>407</v>
      </c>
      <c r="B81" s="51">
        <v>12</v>
      </c>
      <c r="C81" s="51">
        <v>5</v>
      </c>
      <c r="D81" s="37">
        <v>7</v>
      </c>
      <c r="E81" s="46">
        <v>1</v>
      </c>
      <c r="F81" s="37">
        <f t="shared" si="27"/>
        <v>1</v>
      </c>
      <c r="G81" s="38">
        <v>6</v>
      </c>
      <c r="H81" s="47">
        <v>3</v>
      </c>
      <c r="I81" s="38">
        <f t="shared" si="28"/>
        <v>2</v>
      </c>
      <c r="J81" s="37">
        <v>8</v>
      </c>
      <c r="K81" s="46">
        <v>3</v>
      </c>
      <c r="L81" s="83">
        <f t="shared" si="29"/>
        <v>0</v>
      </c>
      <c r="M81" s="38">
        <v>10</v>
      </c>
      <c r="N81" s="47">
        <v>2</v>
      </c>
      <c r="O81" s="38">
        <f t="shared" si="30"/>
        <v>0</v>
      </c>
      <c r="P81" s="37">
        <v>7</v>
      </c>
      <c r="Q81" s="46">
        <v>3</v>
      </c>
      <c r="R81" s="83">
        <f t="shared" si="31"/>
        <v>0</v>
      </c>
    </row>
    <row r="82" spans="1:20" ht="13.5" thickBot="1" x14ac:dyDescent="0.25">
      <c r="A82" s="66" t="s">
        <v>413</v>
      </c>
      <c r="B82" s="63"/>
      <c r="C82" s="63">
        <f t="shared" ref="C82:R82" si="32">SUM(C73:C81)</f>
        <v>36</v>
      </c>
      <c r="D82" s="63">
        <f t="shared" si="32"/>
        <v>60</v>
      </c>
      <c r="E82" s="63">
        <f t="shared" si="32"/>
        <v>13</v>
      </c>
      <c r="F82" s="63">
        <f t="shared" si="32"/>
        <v>8</v>
      </c>
      <c r="G82" s="64">
        <f t="shared" si="32"/>
        <v>58</v>
      </c>
      <c r="H82" s="64">
        <f t="shared" si="32"/>
        <v>21</v>
      </c>
      <c r="I82" s="64">
        <f t="shared" si="32"/>
        <v>8</v>
      </c>
      <c r="J82" s="63">
        <f t="shared" si="32"/>
        <v>52</v>
      </c>
      <c r="K82" s="63">
        <f t="shared" si="32"/>
        <v>17</v>
      </c>
      <c r="L82" s="63">
        <f t="shared" si="32"/>
        <v>12</v>
      </c>
      <c r="M82" s="64">
        <f t="shared" si="32"/>
        <v>53</v>
      </c>
      <c r="N82" s="64">
        <f t="shared" si="32"/>
        <v>16</v>
      </c>
      <c r="O82" s="64">
        <f t="shared" si="32"/>
        <v>15</v>
      </c>
      <c r="P82" s="63">
        <f t="shared" si="32"/>
        <v>46</v>
      </c>
      <c r="Q82" s="63">
        <f t="shared" si="32"/>
        <v>17</v>
      </c>
      <c r="R82" s="63">
        <f t="shared" si="32"/>
        <v>10</v>
      </c>
    </row>
    <row r="83" spans="1:20" ht="13.5" thickBot="1" x14ac:dyDescent="0.25">
      <c r="A83" s="70" t="s">
        <v>414</v>
      </c>
      <c r="B83" s="71"/>
      <c r="C83" s="71">
        <f t="shared" ref="C83:R83" si="33">C82+C72</f>
        <v>72</v>
      </c>
      <c r="D83" s="71">
        <f t="shared" si="33"/>
        <v>110</v>
      </c>
      <c r="E83" s="71">
        <f t="shared" si="33"/>
        <v>28</v>
      </c>
      <c r="F83" s="71">
        <f t="shared" si="33"/>
        <v>20</v>
      </c>
      <c r="G83" s="72">
        <f t="shared" si="33"/>
        <v>112</v>
      </c>
      <c r="H83" s="72">
        <f t="shared" si="33"/>
        <v>40</v>
      </c>
      <c r="I83" s="72">
        <f t="shared" si="33"/>
        <v>19</v>
      </c>
      <c r="J83" s="71">
        <f t="shared" si="33"/>
        <v>106</v>
      </c>
      <c r="K83" s="71">
        <f t="shared" si="33"/>
        <v>34</v>
      </c>
      <c r="L83" s="71">
        <f t="shared" si="33"/>
        <v>24</v>
      </c>
      <c r="M83" s="72">
        <f t="shared" si="33"/>
        <v>101</v>
      </c>
      <c r="N83" s="72">
        <f t="shared" si="33"/>
        <v>30</v>
      </c>
      <c r="O83" s="72">
        <f t="shared" si="33"/>
        <v>34</v>
      </c>
      <c r="P83" s="71">
        <f t="shared" si="33"/>
        <v>86</v>
      </c>
      <c r="Q83" s="71">
        <f t="shared" si="33"/>
        <v>33</v>
      </c>
      <c r="R83" s="71">
        <f t="shared" si="33"/>
        <v>27</v>
      </c>
    </row>
    <row r="84" spans="1:20" x14ac:dyDescent="0.2">
      <c r="A84" s="67" t="s">
        <v>350</v>
      </c>
      <c r="B84" s="39"/>
      <c r="C84" s="39"/>
      <c r="D84" s="486"/>
      <c r="E84" s="487"/>
      <c r="F84" s="488"/>
      <c r="G84" s="489"/>
      <c r="H84" s="490"/>
      <c r="I84" s="491"/>
      <c r="J84" s="486"/>
      <c r="K84" s="487"/>
      <c r="L84" s="488"/>
      <c r="M84" s="489"/>
      <c r="N84" s="490"/>
      <c r="O84" s="491"/>
      <c r="P84" s="486"/>
      <c r="Q84" s="487"/>
      <c r="R84" s="488"/>
    </row>
    <row r="85" spans="1:20" ht="13.5" thickBot="1" x14ac:dyDescent="0.25">
      <c r="A85" s="49" t="s">
        <v>415</v>
      </c>
      <c r="B85" s="46"/>
      <c r="C85" s="46"/>
      <c r="D85" s="492"/>
      <c r="E85" s="493"/>
      <c r="F85" s="494"/>
      <c r="G85" s="495"/>
      <c r="H85" s="496"/>
      <c r="I85" s="497"/>
      <c r="J85" s="492"/>
      <c r="K85" s="493"/>
      <c r="L85" s="494"/>
      <c r="M85" s="495"/>
      <c r="N85" s="496"/>
      <c r="O85" s="497"/>
      <c r="P85" s="492"/>
      <c r="Q85" s="493"/>
      <c r="R85" s="494"/>
    </row>
    <row r="86" spans="1:20" ht="13.5" thickBot="1" x14ac:dyDescent="0.25"/>
    <row r="87" spans="1:20" ht="13.5" thickBot="1" x14ac:dyDescent="0.25">
      <c r="A87" s="31"/>
      <c r="B87" s="32"/>
      <c r="C87" s="32"/>
      <c r="D87" s="32" t="s">
        <v>750</v>
      </c>
      <c r="E87" s="32"/>
      <c r="F87" s="32"/>
      <c r="G87" s="32"/>
      <c r="H87" s="32"/>
      <c r="I87" s="32"/>
      <c r="J87" s="32"/>
      <c r="K87" s="32"/>
      <c r="L87" s="32"/>
      <c r="M87" s="32"/>
      <c r="N87" s="32"/>
      <c r="O87" s="32"/>
      <c r="P87" s="32"/>
      <c r="Q87" s="32"/>
      <c r="R87" s="32"/>
    </row>
    <row r="88" spans="1:20" x14ac:dyDescent="0.2">
      <c r="A88" s="40"/>
      <c r="B88" s="41"/>
      <c r="C88" s="41"/>
      <c r="D88" s="474" t="s">
        <v>475</v>
      </c>
      <c r="E88" s="475"/>
      <c r="F88" s="476"/>
      <c r="G88" s="477" t="s">
        <v>352</v>
      </c>
      <c r="H88" s="478"/>
      <c r="I88" s="479"/>
      <c r="J88" s="474" t="s">
        <v>340</v>
      </c>
      <c r="K88" s="475"/>
      <c r="L88" s="476"/>
      <c r="M88" s="477" t="s">
        <v>472</v>
      </c>
      <c r="N88" s="478"/>
      <c r="O88" s="479"/>
      <c r="P88" s="474" t="s">
        <v>469</v>
      </c>
      <c r="Q88" s="475"/>
      <c r="R88" s="476"/>
      <c r="T88" t="s">
        <v>625</v>
      </c>
    </row>
    <row r="89" spans="1:20" x14ac:dyDescent="0.2">
      <c r="A89" s="57"/>
      <c r="B89" s="69"/>
      <c r="C89" s="69" t="s">
        <v>538</v>
      </c>
      <c r="D89" s="480">
        <v>18</v>
      </c>
      <c r="E89" s="481"/>
      <c r="F89" s="482"/>
      <c r="G89" s="483">
        <v>26</v>
      </c>
      <c r="H89" s="484"/>
      <c r="I89" s="485"/>
      <c r="J89" s="480">
        <v>23</v>
      </c>
      <c r="K89" s="481"/>
      <c r="L89" s="482"/>
      <c r="M89" s="483">
        <v>28</v>
      </c>
      <c r="N89" s="484"/>
      <c r="O89" s="485"/>
      <c r="P89" s="480">
        <v>7</v>
      </c>
      <c r="Q89" s="481"/>
      <c r="R89" s="482"/>
      <c r="T89" t="s">
        <v>626</v>
      </c>
    </row>
    <row r="90" spans="1:20" x14ac:dyDescent="0.2">
      <c r="A90" s="42"/>
      <c r="B90" s="34" t="s">
        <v>355</v>
      </c>
      <c r="C90" s="34" t="s">
        <v>408</v>
      </c>
      <c r="D90" s="35" t="s">
        <v>409</v>
      </c>
      <c r="E90" s="35" t="s">
        <v>410</v>
      </c>
      <c r="F90" s="35" t="s">
        <v>363</v>
      </c>
      <c r="G90" s="36" t="s">
        <v>409</v>
      </c>
      <c r="H90" s="36" t="s">
        <v>410</v>
      </c>
      <c r="I90" s="36" t="s">
        <v>363</v>
      </c>
      <c r="J90" s="35" t="s">
        <v>409</v>
      </c>
      <c r="K90" s="35" t="s">
        <v>410</v>
      </c>
      <c r="L90" s="35" t="s">
        <v>363</v>
      </c>
      <c r="M90" s="36" t="s">
        <v>409</v>
      </c>
      <c r="N90" s="36" t="s">
        <v>410</v>
      </c>
      <c r="O90" s="36" t="s">
        <v>363</v>
      </c>
      <c r="P90" s="35" t="s">
        <v>409</v>
      </c>
      <c r="Q90" s="35" t="s">
        <v>410</v>
      </c>
      <c r="R90" s="35" t="s">
        <v>363</v>
      </c>
    </row>
    <row r="91" spans="1:20" x14ac:dyDescent="0.2">
      <c r="A91" s="42" t="s">
        <v>390</v>
      </c>
      <c r="B91" s="50">
        <v>12</v>
      </c>
      <c r="C91" s="50">
        <v>4</v>
      </c>
      <c r="D91" s="37">
        <v>6</v>
      </c>
      <c r="E91" s="37">
        <v>2</v>
      </c>
      <c r="F91" s="37">
        <f t="shared" ref="F91:F99" si="34">IF(($C91+INT(D$145/18)+IF(((D$145-INT(D$145/18)*18)-$B91)&gt;=0,1,0)-D91+2)&lt;0, 0, $C91+INT(D$145/18)+IF(((D$145-INT(D$145/18)*18)-$B91)&gt;=0,1,0)-D91+2)</f>
        <v>1</v>
      </c>
      <c r="G91" s="38">
        <v>5</v>
      </c>
      <c r="H91" s="38">
        <v>2</v>
      </c>
      <c r="I91" s="38">
        <f t="shared" ref="I91:I99" si="35">IF(($C91+INT(G$145/18)+IF(((G$145-INT(G$145/18)*18)-$B91)&gt;=0,1,0)-G91+2)&lt;0, 0, $C91+INT(G$145/18)+IF(((G$145-INT(G$145/18)*18)-$B91)&gt;=0,1,0)-G91+2)</f>
        <v>2</v>
      </c>
      <c r="J91" s="37">
        <v>7</v>
      </c>
      <c r="K91" s="37">
        <v>2</v>
      </c>
      <c r="L91" s="79">
        <f t="shared" ref="L91:L99" si="36">IF(($C91+INT(J$145/18)+IF(((J$145-INT(J$145/18)*18)-$B91)&gt;=0,1,0)-J91+2)&lt;0, 0, $C91+INT(J$145/18)+IF(((J$145-INT(J$145/18)*18)-$B91)&gt;=0,1,0)-J91+2)</f>
        <v>0</v>
      </c>
      <c r="M91" s="38">
        <v>10</v>
      </c>
      <c r="N91" s="38">
        <v>2</v>
      </c>
      <c r="O91" s="38">
        <f t="shared" ref="O91:O98" si="37">IF(($C91+INT(M$145/18)+IF(((M$145-INT(M$145/18)*18)-$B91)&gt;=0,1,0)-M91+2)&lt;0, 0, $C91+INT(M$145/18)+IF(((M$145-INT(M$145/18)*18)-$B91)&gt;=0,1,0)-M91+2)</f>
        <v>0</v>
      </c>
      <c r="P91" s="37">
        <v>5</v>
      </c>
      <c r="Q91" s="37">
        <v>1</v>
      </c>
      <c r="R91" s="79">
        <f t="shared" ref="R91:R99" si="38">IF(($C91+INT(P$145/18)+IF(((P$145-INT(P$145/18)*18)-$B91)&gt;=0,1,0)-P91+2)&lt;0, 0, $C91+INT(P$145/18)+IF(((P$145-INT(P$145/18)*18)-$B91)&gt;=0,1,0)-P91+2)</f>
        <v>1</v>
      </c>
    </row>
    <row r="92" spans="1:20" x14ac:dyDescent="0.2">
      <c r="A92" s="42" t="s">
        <v>391</v>
      </c>
      <c r="B92" s="50">
        <v>8</v>
      </c>
      <c r="C92" s="50">
        <v>5</v>
      </c>
      <c r="D92" s="37">
        <v>9</v>
      </c>
      <c r="E92" s="37">
        <v>2</v>
      </c>
      <c r="F92" s="37">
        <f t="shared" si="34"/>
        <v>0</v>
      </c>
      <c r="G92" s="38">
        <v>10</v>
      </c>
      <c r="H92" s="38">
        <v>2</v>
      </c>
      <c r="I92" s="38">
        <f t="shared" si="35"/>
        <v>0</v>
      </c>
      <c r="J92" s="37">
        <v>10</v>
      </c>
      <c r="K92" s="37">
        <v>2</v>
      </c>
      <c r="L92" s="79">
        <f t="shared" si="36"/>
        <v>0</v>
      </c>
      <c r="M92" s="38">
        <v>6</v>
      </c>
      <c r="N92" s="38">
        <v>2</v>
      </c>
      <c r="O92" s="38">
        <f t="shared" si="37"/>
        <v>3</v>
      </c>
      <c r="P92" s="37">
        <v>7</v>
      </c>
      <c r="Q92" s="37">
        <v>2</v>
      </c>
      <c r="R92" s="79">
        <f t="shared" si="38"/>
        <v>0</v>
      </c>
    </row>
    <row r="93" spans="1:20" x14ac:dyDescent="0.2">
      <c r="A93" s="42" t="s">
        <v>392</v>
      </c>
      <c r="B93" s="50">
        <v>16</v>
      </c>
      <c r="C93" s="50">
        <v>4</v>
      </c>
      <c r="D93" s="37">
        <v>7</v>
      </c>
      <c r="E93" s="37">
        <v>2</v>
      </c>
      <c r="F93" s="37">
        <f t="shared" si="34"/>
        <v>0</v>
      </c>
      <c r="G93" s="38">
        <v>6</v>
      </c>
      <c r="H93" s="38">
        <v>2</v>
      </c>
      <c r="I93" s="38">
        <f t="shared" si="35"/>
        <v>1</v>
      </c>
      <c r="J93" s="37">
        <v>5</v>
      </c>
      <c r="K93" s="37">
        <v>1</v>
      </c>
      <c r="L93" s="79">
        <f t="shared" si="36"/>
        <v>2</v>
      </c>
      <c r="M93" s="38">
        <v>7</v>
      </c>
      <c r="N93" s="38">
        <v>2</v>
      </c>
      <c r="O93" s="38">
        <f t="shared" si="37"/>
        <v>0</v>
      </c>
      <c r="P93" s="37">
        <v>6</v>
      </c>
      <c r="Q93" s="37">
        <v>2</v>
      </c>
      <c r="R93" s="79">
        <f t="shared" si="38"/>
        <v>0</v>
      </c>
    </row>
    <row r="94" spans="1:20" x14ac:dyDescent="0.2">
      <c r="A94" s="42" t="s">
        <v>393</v>
      </c>
      <c r="B94" s="50">
        <v>4</v>
      </c>
      <c r="C94" s="50">
        <v>4</v>
      </c>
      <c r="D94" s="37">
        <v>7</v>
      </c>
      <c r="E94" s="37">
        <v>3</v>
      </c>
      <c r="F94" s="37">
        <f t="shared" si="34"/>
        <v>0</v>
      </c>
      <c r="G94" s="38">
        <v>10</v>
      </c>
      <c r="H94" s="38">
        <v>2</v>
      </c>
      <c r="I94" s="38">
        <f t="shared" si="35"/>
        <v>0</v>
      </c>
      <c r="J94" s="37">
        <v>7</v>
      </c>
      <c r="K94" s="37">
        <v>2</v>
      </c>
      <c r="L94" s="79">
        <v>1</v>
      </c>
      <c r="M94" s="38">
        <v>10</v>
      </c>
      <c r="N94" s="38">
        <v>2</v>
      </c>
      <c r="O94" s="38">
        <f t="shared" si="37"/>
        <v>0</v>
      </c>
      <c r="P94" s="37">
        <v>7</v>
      </c>
      <c r="Q94" s="37">
        <v>3</v>
      </c>
      <c r="R94" s="79">
        <f t="shared" si="38"/>
        <v>0</v>
      </c>
    </row>
    <row r="95" spans="1:20" x14ac:dyDescent="0.2">
      <c r="A95" s="42" t="s">
        <v>394</v>
      </c>
      <c r="B95" s="50">
        <v>18</v>
      </c>
      <c r="C95" s="50">
        <v>3</v>
      </c>
      <c r="D95" s="37">
        <v>5</v>
      </c>
      <c r="E95" s="37">
        <v>3</v>
      </c>
      <c r="F95" s="37">
        <v>1</v>
      </c>
      <c r="G95" s="38">
        <v>5</v>
      </c>
      <c r="H95" s="38">
        <v>2</v>
      </c>
      <c r="I95" s="38">
        <f t="shared" si="35"/>
        <v>1</v>
      </c>
      <c r="J95" s="37">
        <v>4</v>
      </c>
      <c r="K95" s="37">
        <v>2</v>
      </c>
      <c r="L95" s="79">
        <f t="shared" si="36"/>
        <v>2</v>
      </c>
      <c r="M95" s="38">
        <v>4</v>
      </c>
      <c r="N95" s="38">
        <v>2</v>
      </c>
      <c r="O95" s="38">
        <f t="shared" si="37"/>
        <v>2</v>
      </c>
      <c r="P95" s="37">
        <v>4</v>
      </c>
      <c r="Q95" s="37">
        <v>2</v>
      </c>
      <c r="R95" s="79">
        <f t="shared" si="38"/>
        <v>1</v>
      </c>
    </row>
    <row r="96" spans="1:20" x14ac:dyDescent="0.2">
      <c r="A96" s="42" t="s">
        <v>395</v>
      </c>
      <c r="B96" s="50">
        <v>14</v>
      </c>
      <c r="C96" s="50">
        <v>5</v>
      </c>
      <c r="D96" s="37">
        <v>7</v>
      </c>
      <c r="E96" s="37">
        <v>2</v>
      </c>
      <c r="F96" s="37">
        <f t="shared" si="34"/>
        <v>1</v>
      </c>
      <c r="G96" s="38">
        <v>7</v>
      </c>
      <c r="H96" s="38">
        <v>2</v>
      </c>
      <c r="I96" s="38">
        <f t="shared" si="35"/>
        <v>1</v>
      </c>
      <c r="J96" s="37">
        <v>7</v>
      </c>
      <c r="K96" s="37">
        <v>2</v>
      </c>
      <c r="L96" s="79">
        <f t="shared" si="36"/>
        <v>1</v>
      </c>
      <c r="M96" s="38">
        <v>10</v>
      </c>
      <c r="N96" s="38">
        <v>2</v>
      </c>
      <c r="O96" s="38">
        <f t="shared" si="37"/>
        <v>0</v>
      </c>
      <c r="P96" s="37">
        <v>4</v>
      </c>
      <c r="Q96" s="37">
        <v>1</v>
      </c>
      <c r="R96" s="79">
        <f t="shared" si="38"/>
        <v>3</v>
      </c>
      <c r="S96" t="s">
        <v>471</v>
      </c>
    </row>
    <row r="97" spans="1:18" x14ac:dyDescent="0.2">
      <c r="A97" s="42" t="s">
        <v>396</v>
      </c>
      <c r="B97" s="50">
        <v>2</v>
      </c>
      <c r="C97" s="50">
        <v>4</v>
      </c>
      <c r="D97" s="37">
        <v>7</v>
      </c>
      <c r="E97" s="37">
        <v>2</v>
      </c>
      <c r="F97" s="37">
        <f t="shared" si="34"/>
        <v>0</v>
      </c>
      <c r="G97" s="38">
        <v>10</v>
      </c>
      <c r="H97" s="38">
        <v>2</v>
      </c>
      <c r="I97" s="38">
        <f t="shared" si="35"/>
        <v>0</v>
      </c>
      <c r="J97" s="37">
        <v>7</v>
      </c>
      <c r="K97" s="37">
        <v>2</v>
      </c>
      <c r="L97" s="79">
        <f t="shared" si="36"/>
        <v>1</v>
      </c>
      <c r="M97" s="38">
        <v>6</v>
      </c>
      <c r="N97" s="38">
        <v>3</v>
      </c>
      <c r="O97" s="38">
        <f t="shared" si="37"/>
        <v>2</v>
      </c>
      <c r="P97" s="37">
        <v>6</v>
      </c>
      <c r="Q97" s="37">
        <v>2</v>
      </c>
      <c r="R97" s="79">
        <f t="shared" si="38"/>
        <v>1</v>
      </c>
    </row>
    <row r="98" spans="1:18" x14ac:dyDescent="0.2">
      <c r="A98" s="42" t="s">
        <v>397</v>
      </c>
      <c r="B98" s="50">
        <v>6</v>
      </c>
      <c r="C98" s="50">
        <v>3</v>
      </c>
      <c r="D98" s="37">
        <v>4</v>
      </c>
      <c r="E98" s="37">
        <v>2</v>
      </c>
      <c r="F98" s="37">
        <f t="shared" si="34"/>
        <v>2</v>
      </c>
      <c r="G98" s="38">
        <v>4</v>
      </c>
      <c r="H98" s="38">
        <v>2</v>
      </c>
      <c r="I98" s="38">
        <v>3</v>
      </c>
      <c r="J98" s="37">
        <v>4</v>
      </c>
      <c r="K98" s="37">
        <v>2</v>
      </c>
      <c r="L98" s="79">
        <f t="shared" si="36"/>
        <v>2</v>
      </c>
      <c r="M98" s="38">
        <v>5</v>
      </c>
      <c r="N98" s="38">
        <v>2</v>
      </c>
      <c r="O98" s="38">
        <f t="shared" si="37"/>
        <v>2</v>
      </c>
      <c r="P98" s="37">
        <v>4</v>
      </c>
      <c r="Q98" s="37">
        <v>1</v>
      </c>
      <c r="R98" s="79">
        <v>2</v>
      </c>
    </row>
    <row r="99" spans="1:18" ht="13.5" thickBot="1" x14ac:dyDescent="0.25">
      <c r="A99" s="52" t="s">
        <v>398</v>
      </c>
      <c r="B99" s="53">
        <v>10</v>
      </c>
      <c r="C99" s="53">
        <v>4</v>
      </c>
      <c r="D99" s="37">
        <v>5</v>
      </c>
      <c r="E99" s="54">
        <v>1</v>
      </c>
      <c r="F99" s="37">
        <f t="shared" si="34"/>
        <v>2</v>
      </c>
      <c r="G99" s="38">
        <v>5</v>
      </c>
      <c r="H99" s="55">
        <v>1</v>
      </c>
      <c r="I99" s="38">
        <f t="shared" si="35"/>
        <v>2</v>
      </c>
      <c r="J99" s="37">
        <v>7</v>
      </c>
      <c r="K99" s="54">
        <v>3</v>
      </c>
      <c r="L99" s="80">
        <f t="shared" si="36"/>
        <v>0</v>
      </c>
      <c r="M99" s="38">
        <v>6</v>
      </c>
      <c r="N99" s="55">
        <v>3</v>
      </c>
      <c r="O99" s="38">
        <v>2</v>
      </c>
      <c r="P99" s="37">
        <v>7</v>
      </c>
      <c r="Q99" s="54">
        <v>3</v>
      </c>
      <c r="R99" s="80">
        <f t="shared" si="38"/>
        <v>0</v>
      </c>
    </row>
    <row r="100" spans="1:18" ht="13.5" thickBot="1" x14ac:dyDescent="0.25">
      <c r="A100" s="61" t="s">
        <v>412</v>
      </c>
      <c r="B100" s="62"/>
      <c r="C100" s="74">
        <f t="shared" ref="C100:R100" si="39">SUM(C91:C99)</f>
        <v>36</v>
      </c>
      <c r="D100" s="63">
        <f t="shared" si="39"/>
        <v>57</v>
      </c>
      <c r="E100" s="63">
        <f t="shared" si="39"/>
        <v>19</v>
      </c>
      <c r="F100" s="63">
        <f t="shared" si="39"/>
        <v>7</v>
      </c>
      <c r="G100" s="64">
        <f t="shared" si="39"/>
        <v>62</v>
      </c>
      <c r="H100" s="64">
        <f t="shared" si="39"/>
        <v>17</v>
      </c>
      <c r="I100" s="89">
        <f t="shared" si="39"/>
        <v>10</v>
      </c>
      <c r="J100" s="63">
        <f t="shared" si="39"/>
        <v>58</v>
      </c>
      <c r="K100" s="63">
        <f t="shared" si="39"/>
        <v>18</v>
      </c>
      <c r="L100" s="88">
        <f t="shared" si="39"/>
        <v>9</v>
      </c>
      <c r="M100" s="64">
        <f t="shared" si="39"/>
        <v>64</v>
      </c>
      <c r="N100" s="64">
        <f t="shared" si="39"/>
        <v>20</v>
      </c>
      <c r="O100" s="89">
        <f t="shared" si="39"/>
        <v>11</v>
      </c>
      <c r="P100" s="63">
        <f t="shared" si="39"/>
        <v>50</v>
      </c>
      <c r="Q100" s="63">
        <f t="shared" si="39"/>
        <v>17</v>
      </c>
      <c r="R100" s="88">
        <f t="shared" si="39"/>
        <v>8</v>
      </c>
    </row>
    <row r="101" spans="1:18" x14ac:dyDescent="0.2">
      <c r="A101" s="57" t="s">
        <v>399</v>
      </c>
      <c r="B101" s="58">
        <v>7</v>
      </c>
      <c r="C101" s="58">
        <v>4</v>
      </c>
      <c r="D101" s="37">
        <v>7</v>
      </c>
      <c r="E101" s="39">
        <v>2</v>
      </c>
      <c r="F101" s="37">
        <f t="shared" ref="F101:F109" si="40">IF(($C101+INT(D$145/18)+IF(((D$145-INT(D$145/18)*18)-$B101)&gt;=0,1,0)-D101+2)&lt;0, 0, $C101+INT(D$145/18)+IF(((D$145-INT(D$145/18)*18)-$B101)&gt;=0,1,0)-D101+2)</f>
        <v>0</v>
      </c>
      <c r="G101" s="38">
        <v>6</v>
      </c>
      <c r="H101" s="59">
        <v>2</v>
      </c>
      <c r="I101" s="38">
        <v>2</v>
      </c>
      <c r="J101" s="37">
        <v>6</v>
      </c>
      <c r="K101" s="39">
        <v>1</v>
      </c>
      <c r="L101" s="81">
        <f t="shared" ref="L101:L109" si="41">IF(($C101+INT(J$145/18)+IF(((J$145-INT(J$145/18)*18)-$B101)&gt;=0,1,0)-J101+2)&lt;0, 0, $C101+INT(J$145/18)+IF(((J$145-INT(J$145/18)*18)-$B101)&gt;=0,1,0)-J101+2)</f>
        <v>1</v>
      </c>
      <c r="M101" s="38">
        <v>6</v>
      </c>
      <c r="N101" s="59">
        <v>3</v>
      </c>
      <c r="O101" s="38">
        <f t="shared" ref="O101:O108" si="42">IF(($C101+INT(M$145/18)+IF(((M$145-INT(M$145/18)*18)-$B101)&gt;=0,1,0)-M101+2)&lt;0, 0, $C101+INT(M$145/18)+IF(((M$145-INT(M$145/18)*18)-$B101)&gt;=0,1,0)-M101+2)</f>
        <v>2</v>
      </c>
      <c r="P101" s="37">
        <v>5</v>
      </c>
      <c r="Q101" s="39">
        <v>2</v>
      </c>
      <c r="R101" s="81">
        <v>2</v>
      </c>
    </row>
    <row r="102" spans="1:18" x14ac:dyDescent="0.2">
      <c r="A102" s="42" t="s">
        <v>400</v>
      </c>
      <c r="B102" s="50">
        <v>11</v>
      </c>
      <c r="C102" s="50">
        <v>4</v>
      </c>
      <c r="D102" s="37">
        <v>5</v>
      </c>
      <c r="E102" s="37">
        <v>2</v>
      </c>
      <c r="F102" s="37">
        <f t="shared" si="40"/>
        <v>2</v>
      </c>
      <c r="G102" s="38">
        <v>7</v>
      </c>
      <c r="H102" s="38">
        <v>2</v>
      </c>
      <c r="I102" s="38">
        <f t="shared" ref="I102:I109" si="43">IF(($C102+INT(G$145/18)+IF(((G$145-INT(G$145/18)*18)-$B102)&gt;=0,1,0)-G102+2)&lt;0, 0, $C102+INT(G$145/18)+IF(((G$145-INT(G$145/18)*18)-$B102)&gt;=0,1,0)-G102+2)</f>
        <v>0</v>
      </c>
      <c r="J102" s="37">
        <v>5</v>
      </c>
      <c r="K102" s="37">
        <v>1</v>
      </c>
      <c r="L102" s="79">
        <f t="shared" si="41"/>
        <v>2</v>
      </c>
      <c r="M102" s="38">
        <v>6</v>
      </c>
      <c r="N102" s="38">
        <v>2</v>
      </c>
      <c r="O102" s="38">
        <f t="shared" si="42"/>
        <v>1</v>
      </c>
      <c r="P102" s="37">
        <v>6</v>
      </c>
      <c r="Q102" s="37">
        <v>2</v>
      </c>
      <c r="R102" s="79">
        <f t="shared" ref="R102:R109" si="44">IF(($C102+INT(P$145/18)+IF(((P$145-INT(P$145/18)*18)-$B102)&gt;=0,1,0)-P102+2)&lt;0, 0, $C102+INT(P$145/18)+IF(((P$145-INT(P$145/18)*18)-$B102)&gt;=0,1,0)-P102+2)</f>
        <v>0</v>
      </c>
    </row>
    <row r="103" spans="1:18" x14ac:dyDescent="0.2">
      <c r="A103" s="42" t="s">
        <v>401</v>
      </c>
      <c r="B103" s="50">
        <v>3</v>
      </c>
      <c r="C103" s="50">
        <v>5</v>
      </c>
      <c r="D103" s="37">
        <v>10</v>
      </c>
      <c r="E103" s="37">
        <v>2</v>
      </c>
      <c r="F103" s="37">
        <f t="shared" si="40"/>
        <v>0</v>
      </c>
      <c r="G103" s="38">
        <v>7</v>
      </c>
      <c r="H103" s="38">
        <v>2</v>
      </c>
      <c r="I103" s="38">
        <f t="shared" si="43"/>
        <v>2</v>
      </c>
      <c r="J103" s="37">
        <v>8</v>
      </c>
      <c r="K103" s="37">
        <v>3</v>
      </c>
      <c r="L103" s="79">
        <f t="shared" si="41"/>
        <v>1</v>
      </c>
      <c r="M103" s="38">
        <v>8</v>
      </c>
      <c r="N103" s="38">
        <v>2</v>
      </c>
      <c r="O103" s="38">
        <f t="shared" si="42"/>
        <v>1</v>
      </c>
      <c r="P103" s="37">
        <v>5</v>
      </c>
      <c r="Q103" s="37">
        <v>2</v>
      </c>
      <c r="R103" s="79">
        <f t="shared" si="44"/>
        <v>3</v>
      </c>
    </row>
    <row r="104" spans="1:18" x14ac:dyDescent="0.2">
      <c r="A104" s="42" t="s">
        <v>402</v>
      </c>
      <c r="B104" s="50">
        <v>1</v>
      </c>
      <c r="C104" s="50">
        <v>4</v>
      </c>
      <c r="D104" s="37">
        <v>5</v>
      </c>
      <c r="E104" s="37">
        <v>1</v>
      </c>
      <c r="F104" s="37">
        <f t="shared" si="40"/>
        <v>2</v>
      </c>
      <c r="G104" s="38">
        <v>4</v>
      </c>
      <c r="H104" s="38">
        <v>0</v>
      </c>
      <c r="I104" s="38">
        <f t="shared" si="43"/>
        <v>4</v>
      </c>
      <c r="J104" s="37">
        <v>6</v>
      </c>
      <c r="K104" s="37">
        <v>2</v>
      </c>
      <c r="L104" s="79">
        <f t="shared" si="41"/>
        <v>2</v>
      </c>
      <c r="M104" s="38">
        <v>7</v>
      </c>
      <c r="N104" s="38">
        <v>2</v>
      </c>
      <c r="O104" s="38">
        <f t="shared" si="42"/>
        <v>1</v>
      </c>
      <c r="P104" s="37">
        <v>5</v>
      </c>
      <c r="Q104" s="37">
        <v>2</v>
      </c>
      <c r="R104" s="79">
        <f t="shared" si="44"/>
        <v>2</v>
      </c>
    </row>
    <row r="105" spans="1:18" x14ac:dyDescent="0.2">
      <c r="A105" s="42" t="s">
        <v>403</v>
      </c>
      <c r="B105" s="50">
        <v>13</v>
      </c>
      <c r="C105" s="50">
        <v>4</v>
      </c>
      <c r="D105" s="37">
        <v>6</v>
      </c>
      <c r="E105" s="37">
        <v>2</v>
      </c>
      <c r="F105" s="37">
        <f t="shared" si="40"/>
        <v>1</v>
      </c>
      <c r="G105" s="38">
        <v>8</v>
      </c>
      <c r="H105" s="38">
        <v>3</v>
      </c>
      <c r="I105" s="38">
        <f t="shared" si="43"/>
        <v>0</v>
      </c>
      <c r="J105" s="37">
        <v>6</v>
      </c>
      <c r="K105" s="37">
        <v>2</v>
      </c>
      <c r="L105" s="79">
        <f t="shared" si="41"/>
        <v>1</v>
      </c>
      <c r="M105" s="38">
        <v>6</v>
      </c>
      <c r="N105" s="38">
        <v>3</v>
      </c>
      <c r="O105" s="38">
        <f t="shared" si="42"/>
        <v>1</v>
      </c>
      <c r="P105" s="37">
        <v>8</v>
      </c>
      <c r="Q105" s="37">
        <v>4</v>
      </c>
      <c r="R105" s="79">
        <f t="shared" si="44"/>
        <v>0</v>
      </c>
    </row>
    <row r="106" spans="1:18" x14ac:dyDescent="0.2">
      <c r="A106" s="42" t="s">
        <v>404</v>
      </c>
      <c r="B106" s="50">
        <v>15</v>
      </c>
      <c r="C106" s="50">
        <v>3</v>
      </c>
      <c r="D106" s="37">
        <v>5</v>
      </c>
      <c r="E106" s="37">
        <v>3</v>
      </c>
      <c r="F106" s="37">
        <f t="shared" si="40"/>
        <v>1</v>
      </c>
      <c r="G106" s="38">
        <v>10</v>
      </c>
      <c r="H106" s="38">
        <v>2</v>
      </c>
      <c r="I106" s="38">
        <f t="shared" si="43"/>
        <v>0</v>
      </c>
      <c r="J106" s="37">
        <v>5</v>
      </c>
      <c r="K106" s="37">
        <v>2</v>
      </c>
      <c r="L106" s="79">
        <f t="shared" si="41"/>
        <v>1</v>
      </c>
      <c r="M106" s="38">
        <v>4</v>
      </c>
      <c r="N106" s="38">
        <v>2</v>
      </c>
      <c r="O106" s="38">
        <f t="shared" si="42"/>
        <v>2</v>
      </c>
      <c r="P106" s="37">
        <v>4</v>
      </c>
      <c r="Q106" s="37">
        <v>2</v>
      </c>
      <c r="R106" s="79">
        <f t="shared" si="44"/>
        <v>1</v>
      </c>
    </row>
    <row r="107" spans="1:18" x14ac:dyDescent="0.2">
      <c r="A107" s="42" t="s">
        <v>405</v>
      </c>
      <c r="B107" s="50">
        <v>5</v>
      </c>
      <c r="C107" s="50">
        <v>5</v>
      </c>
      <c r="D107" s="37">
        <v>6</v>
      </c>
      <c r="E107" s="37">
        <v>2</v>
      </c>
      <c r="F107" s="37">
        <f t="shared" si="40"/>
        <v>2</v>
      </c>
      <c r="G107" s="38">
        <v>8</v>
      </c>
      <c r="H107" s="38">
        <v>2</v>
      </c>
      <c r="I107" s="38">
        <f t="shared" si="43"/>
        <v>1</v>
      </c>
      <c r="J107" s="37">
        <v>7</v>
      </c>
      <c r="K107" s="37">
        <v>2</v>
      </c>
      <c r="L107" s="79">
        <v>2</v>
      </c>
      <c r="M107" s="38">
        <v>6</v>
      </c>
      <c r="N107" s="38">
        <v>2</v>
      </c>
      <c r="O107" s="38">
        <f t="shared" si="42"/>
        <v>3</v>
      </c>
      <c r="P107" s="37">
        <v>5</v>
      </c>
      <c r="Q107" s="37">
        <v>1</v>
      </c>
      <c r="R107" s="79">
        <f t="shared" si="44"/>
        <v>3</v>
      </c>
    </row>
    <row r="108" spans="1:18" x14ac:dyDescent="0.2">
      <c r="A108" s="42" t="s">
        <v>406</v>
      </c>
      <c r="B108" s="50">
        <v>17</v>
      </c>
      <c r="C108" s="50">
        <v>3</v>
      </c>
      <c r="D108" s="37">
        <v>4</v>
      </c>
      <c r="E108" s="37">
        <v>2</v>
      </c>
      <c r="F108" s="37">
        <v>2</v>
      </c>
      <c r="G108" s="38">
        <v>3</v>
      </c>
      <c r="H108" s="38">
        <v>2</v>
      </c>
      <c r="I108" s="38">
        <f t="shared" si="43"/>
        <v>3</v>
      </c>
      <c r="J108" s="37">
        <v>5</v>
      </c>
      <c r="K108" s="37">
        <v>2</v>
      </c>
      <c r="L108" s="79">
        <f t="shared" si="41"/>
        <v>1</v>
      </c>
      <c r="M108" s="38">
        <v>5</v>
      </c>
      <c r="N108" s="38">
        <v>2</v>
      </c>
      <c r="O108" s="38">
        <f t="shared" si="42"/>
        <v>1</v>
      </c>
      <c r="P108" s="37">
        <v>4</v>
      </c>
      <c r="Q108" s="37">
        <v>1</v>
      </c>
      <c r="R108" s="79">
        <f t="shared" si="44"/>
        <v>1</v>
      </c>
    </row>
    <row r="109" spans="1:18" ht="13.5" thickBot="1" x14ac:dyDescent="0.25">
      <c r="A109" s="45" t="s">
        <v>407</v>
      </c>
      <c r="B109" s="51">
        <v>9</v>
      </c>
      <c r="C109" s="51">
        <v>4</v>
      </c>
      <c r="D109" s="37">
        <v>6</v>
      </c>
      <c r="E109" s="46">
        <v>2</v>
      </c>
      <c r="F109" s="37">
        <f t="shared" si="40"/>
        <v>1</v>
      </c>
      <c r="G109" s="38">
        <v>5</v>
      </c>
      <c r="H109" s="47">
        <v>2</v>
      </c>
      <c r="I109" s="38">
        <f t="shared" si="43"/>
        <v>2</v>
      </c>
      <c r="J109" s="37">
        <v>7</v>
      </c>
      <c r="K109" s="46">
        <v>2</v>
      </c>
      <c r="L109" s="83">
        <f t="shared" si="41"/>
        <v>0</v>
      </c>
      <c r="M109" s="38">
        <v>7</v>
      </c>
      <c r="N109" s="47">
        <v>2</v>
      </c>
      <c r="O109" s="38">
        <v>1</v>
      </c>
      <c r="P109" s="37">
        <v>5</v>
      </c>
      <c r="Q109" s="46">
        <v>2</v>
      </c>
      <c r="R109" s="83">
        <f t="shared" si="44"/>
        <v>1</v>
      </c>
    </row>
    <row r="110" spans="1:18" ht="13.5" thickBot="1" x14ac:dyDescent="0.25">
      <c r="A110" s="66" t="s">
        <v>413</v>
      </c>
      <c r="B110" s="63"/>
      <c r="C110" s="63">
        <f t="shared" ref="C110:R110" si="45">SUM(C101:C109)</f>
        <v>36</v>
      </c>
      <c r="D110" s="63">
        <f t="shared" si="45"/>
        <v>54</v>
      </c>
      <c r="E110" s="63">
        <f t="shared" si="45"/>
        <v>18</v>
      </c>
      <c r="F110" s="63">
        <f t="shared" si="45"/>
        <v>11</v>
      </c>
      <c r="G110" s="64">
        <f t="shared" si="45"/>
        <v>58</v>
      </c>
      <c r="H110" s="64">
        <f t="shared" si="45"/>
        <v>17</v>
      </c>
      <c r="I110" s="64">
        <f t="shared" si="45"/>
        <v>14</v>
      </c>
      <c r="J110" s="63">
        <f t="shared" si="45"/>
        <v>55</v>
      </c>
      <c r="K110" s="63">
        <f t="shared" si="45"/>
        <v>17</v>
      </c>
      <c r="L110" s="63">
        <f t="shared" si="45"/>
        <v>11</v>
      </c>
      <c r="M110" s="64">
        <f t="shared" si="45"/>
        <v>55</v>
      </c>
      <c r="N110" s="64">
        <f t="shared" si="45"/>
        <v>20</v>
      </c>
      <c r="O110" s="64">
        <f t="shared" si="45"/>
        <v>13</v>
      </c>
      <c r="P110" s="63">
        <f t="shared" si="45"/>
        <v>47</v>
      </c>
      <c r="Q110" s="63">
        <f t="shared" si="45"/>
        <v>18</v>
      </c>
      <c r="R110" s="63">
        <f t="shared" si="45"/>
        <v>13</v>
      </c>
    </row>
    <row r="111" spans="1:18" ht="13.5" thickBot="1" x14ac:dyDescent="0.25">
      <c r="A111" s="70" t="s">
        <v>414</v>
      </c>
      <c r="B111" s="71"/>
      <c r="C111" s="71">
        <f t="shared" ref="C111:R111" si="46">C110+C100</f>
        <v>72</v>
      </c>
      <c r="D111" s="71">
        <f t="shared" si="46"/>
        <v>111</v>
      </c>
      <c r="E111" s="71">
        <f t="shared" si="46"/>
        <v>37</v>
      </c>
      <c r="F111" s="71">
        <f t="shared" si="46"/>
        <v>18</v>
      </c>
      <c r="G111" s="72">
        <f t="shared" si="46"/>
        <v>120</v>
      </c>
      <c r="H111" s="72">
        <f t="shared" si="46"/>
        <v>34</v>
      </c>
      <c r="I111" s="72">
        <f t="shared" si="46"/>
        <v>24</v>
      </c>
      <c r="J111" s="71">
        <f t="shared" si="46"/>
        <v>113</v>
      </c>
      <c r="K111" s="71">
        <f t="shared" si="46"/>
        <v>35</v>
      </c>
      <c r="L111" s="71">
        <f t="shared" si="46"/>
        <v>20</v>
      </c>
      <c r="M111" s="72">
        <f t="shared" si="46"/>
        <v>119</v>
      </c>
      <c r="N111" s="72">
        <f t="shared" si="46"/>
        <v>40</v>
      </c>
      <c r="O111" s="72">
        <f t="shared" si="46"/>
        <v>24</v>
      </c>
      <c r="P111" s="71">
        <f t="shared" si="46"/>
        <v>97</v>
      </c>
      <c r="Q111" s="71">
        <f t="shared" si="46"/>
        <v>35</v>
      </c>
      <c r="R111" s="71">
        <f t="shared" si="46"/>
        <v>21</v>
      </c>
    </row>
    <row r="112" spans="1:18" x14ac:dyDescent="0.2">
      <c r="A112" s="67" t="s">
        <v>350</v>
      </c>
      <c r="B112" s="39"/>
      <c r="C112" s="39"/>
      <c r="D112" s="486"/>
      <c r="E112" s="487"/>
      <c r="F112" s="488"/>
      <c r="G112" s="489"/>
      <c r="H112" s="490"/>
      <c r="I112" s="491"/>
      <c r="J112" s="486"/>
      <c r="K112" s="487"/>
      <c r="L112" s="488"/>
      <c r="M112" s="489"/>
      <c r="N112" s="490"/>
      <c r="O112" s="491"/>
      <c r="P112" s="486"/>
      <c r="Q112" s="487"/>
      <c r="R112" s="488"/>
    </row>
    <row r="113" spans="1:20" ht="13.5" thickBot="1" x14ac:dyDescent="0.25">
      <c r="A113" s="49" t="s">
        <v>415</v>
      </c>
      <c r="B113" s="46"/>
      <c r="C113" s="46"/>
      <c r="D113" s="492"/>
      <c r="E113" s="493"/>
      <c r="F113" s="494"/>
      <c r="G113" s="495"/>
      <c r="H113" s="496"/>
      <c r="I113" s="497"/>
      <c r="J113" s="492"/>
      <c r="K113" s="493"/>
      <c r="L113" s="494"/>
      <c r="M113" s="495"/>
      <c r="N113" s="496"/>
      <c r="O113" s="497"/>
      <c r="P113" s="492"/>
      <c r="Q113" s="493"/>
      <c r="R113" s="494"/>
    </row>
    <row r="114" spans="1:20" ht="13.5" thickBot="1" x14ac:dyDescent="0.25"/>
    <row r="115" spans="1:20" ht="13.5" thickBot="1" x14ac:dyDescent="0.25">
      <c r="A115" s="31"/>
      <c r="B115" s="32"/>
      <c r="C115" s="32"/>
      <c r="D115" s="32" t="s">
        <v>749</v>
      </c>
      <c r="E115" s="32"/>
      <c r="F115" s="32"/>
      <c r="G115" s="32"/>
      <c r="H115" s="32"/>
      <c r="I115" s="32"/>
      <c r="J115" s="32"/>
      <c r="K115" s="32"/>
      <c r="L115" s="32"/>
      <c r="M115" s="32"/>
      <c r="N115" s="32"/>
      <c r="O115" s="32"/>
      <c r="P115" s="32"/>
      <c r="Q115" s="32"/>
      <c r="R115" s="32"/>
    </row>
    <row r="116" spans="1:20" x14ac:dyDescent="0.2">
      <c r="A116" s="40"/>
      <c r="B116" s="41"/>
      <c r="C116" s="41"/>
      <c r="D116" s="474" t="s">
        <v>475</v>
      </c>
      <c r="E116" s="475"/>
      <c r="F116" s="476"/>
      <c r="G116" s="477" t="s">
        <v>352</v>
      </c>
      <c r="H116" s="478"/>
      <c r="I116" s="479"/>
      <c r="J116" s="474" t="s">
        <v>340</v>
      </c>
      <c r="K116" s="475"/>
      <c r="L116" s="476"/>
      <c r="M116" s="477" t="s">
        <v>472</v>
      </c>
      <c r="N116" s="478"/>
      <c r="O116" s="479"/>
      <c r="P116" s="474" t="s">
        <v>469</v>
      </c>
      <c r="Q116" s="475"/>
      <c r="R116" s="476"/>
      <c r="T116" t="s">
        <v>628</v>
      </c>
    </row>
    <row r="117" spans="1:20" x14ac:dyDescent="0.2">
      <c r="A117" s="57"/>
      <c r="B117" s="69"/>
      <c r="C117" s="69" t="s">
        <v>538</v>
      </c>
      <c r="D117" s="480">
        <v>16</v>
      </c>
      <c r="E117" s="481"/>
      <c r="F117" s="482"/>
      <c r="G117" s="483">
        <v>22</v>
      </c>
      <c r="H117" s="484"/>
      <c r="I117" s="485"/>
      <c r="J117" s="480">
        <v>20</v>
      </c>
      <c r="K117" s="481"/>
      <c r="L117" s="482"/>
      <c r="M117" s="483">
        <v>25</v>
      </c>
      <c r="N117" s="484"/>
      <c r="O117" s="485"/>
      <c r="P117" s="480">
        <v>5</v>
      </c>
      <c r="Q117" s="481"/>
      <c r="R117" s="482"/>
      <c r="T117" t="s">
        <v>629</v>
      </c>
    </row>
    <row r="118" spans="1:20" x14ac:dyDescent="0.2">
      <c r="A118" s="42"/>
      <c r="B118" s="34" t="s">
        <v>355</v>
      </c>
      <c r="C118" s="34" t="s">
        <v>408</v>
      </c>
      <c r="D118" s="35" t="s">
        <v>409</v>
      </c>
      <c r="E118" s="35" t="s">
        <v>410</v>
      </c>
      <c r="F118" s="35" t="s">
        <v>363</v>
      </c>
      <c r="G118" s="36" t="s">
        <v>409</v>
      </c>
      <c r="H118" s="36" t="s">
        <v>410</v>
      </c>
      <c r="I118" s="36" t="s">
        <v>363</v>
      </c>
      <c r="J118" s="35" t="s">
        <v>409</v>
      </c>
      <c r="K118" s="35" t="s">
        <v>410</v>
      </c>
      <c r="L118" s="35" t="s">
        <v>363</v>
      </c>
      <c r="M118" s="36" t="s">
        <v>409</v>
      </c>
      <c r="N118" s="36" t="s">
        <v>410</v>
      </c>
      <c r="O118" s="36" t="s">
        <v>363</v>
      </c>
      <c r="P118" s="35" t="s">
        <v>409</v>
      </c>
      <c r="Q118" s="35" t="s">
        <v>410</v>
      </c>
      <c r="R118" s="35" t="s">
        <v>363</v>
      </c>
    </row>
    <row r="119" spans="1:20" x14ac:dyDescent="0.2">
      <c r="A119" s="42" t="s">
        <v>390</v>
      </c>
      <c r="B119" s="50">
        <v>8</v>
      </c>
      <c r="C119" s="50">
        <v>4</v>
      </c>
      <c r="D119" s="37">
        <v>5</v>
      </c>
      <c r="E119" s="37">
        <v>2</v>
      </c>
      <c r="F119" s="37">
        <f t="shared" ref="F119:F127" si="47">IF(($C119+INT(D$145/18)+IF(((D$145-INT(D$145/18)*18)-$B119)&gt;=0,1,0)-D119+2)&lt;0, 0, $C119+INT(D$145/18)+IF(((D$145-INT(D$145/18)*18)-$B119)&gt;=0,1,0)-D119+2)</f>
        <v>2</v>
      </c>
      <c r="G119" s="38">
        <v>6</v>
      </c>
      <c r="H119" s="38">
        <v>2</v>
      </c>
      <c r="I119" s="38">
        <f t="shared" ref="I119:I127" si="48">IF(($C119+INT(G$145/18)+IF(((G$145-INT(G$145/18)*18)-$B119)&gt;=0,1,0)-G119+2)&lt;0, 0, $C119+INT(G$145/18)+IF(((G$145-INT(G$145/18)*18)-$B119)&gt;=0,1,0)-G119+2)</f>
        <v>1</v>
      </c>
      <c r="J119" s="37">
        <v>7</v>
      </c>
      <c r="K119" s="37">
        <v>2</v>
      </c>
      <c r="L119" s="79">
        <f t="shared" ref="L119:L127" si="49">IF(($C119+INT(J$145/18)+IF(((J$145-INT(J$145/18)*18)-$B119)&gt;=0,1,0)-J119+2)&lt;0, 0, $C119+INT(J$145/18)+IF(((J$145-INT(J$145/18)*18)-$B119)&gt;=0,1,0)-J119+2)</f>
        <v>0</v>
      </c>
      <c r="M119" s="38">
        <v>5</v>
      </c>
      <c r="N119" s="38">
        <v>1</v>
      </c>
      <c r="O119" s="38">
        <v>2</v>
      </c>
      <c r="P119" s="37">
        <v>5</v>
      </c>
      <c r="Q119" s="37">
        <v>2</v>
      </c>
      <c r="R119" s="79">
        <f t="shared" ref="R119:R127" si="50">IF(($C119+INT(P$145/18)+IF(((P$145-INT(P$145/18)*18)-$B119)&gt;=0,1,0)-P119+2)&lt;0, 0, $C119+INT(P$145/18)+IF(((P$145-INT(P$145/18)*18)-$B119)&gt;=0,1,0)-P119+2)</f>
        <v>1</v>
      </c>
    </row>
    <row r="120" spans="1:20" x14ac:dyDescent="0.2">
      <c r="A120" s="42" t="s">
        <v>391</v>
      </c>
      <c r="B120" s="50">
        <v>18</v>
      </c>
      <c r="C120" s="50">
        <v>3</v>
      </c>
      <c r="D120" s="37">
        <v>4</v>
      </c>
      <c r="E120" s="37">
        <v>2</v>
      </c>
      <c r="F120" s="37">
        <f t="shared" si="47"/>
        <v>1</v>
      </c>
      <c r="G120" s="38">
        <v>5</v>
      </c>
      <c r="H120" s="38">
        <v>2</v>
      </c>
      <c r="I120" s="38">
        <f t="shared" si="48"/>
        <v>1</v>
      </c>
      <c r="J120" s="37">
        <v>4</v>
      </c>
      <c r="K120" s="37">
        <v>2</v>
      </c>
      <c r="L120" s="79">
        <f t="shared" si="49"/>
        <v>2</v>
      </c>
      <c r="M120" s="38">
        <v>5</v>
      </c>
      <c r="N120" s="38">
        <v>2</v>
      </c>
      <c r="O120" s="38">
        <f t="shared" ref="O120:O127" si="51">IF(($C120+INT(M$145/18)+IF(((M$145-INT(M$145/18)*18)-$B120)&gt;=0,1,0)-M120+2)&lt;0, 0, $C120+INT(M$145/18)+IF(((M$145-INT(M$145/18)*18)-$B120)&gt;=0,1,0)-M120+2)</f>
        <v>1</v>
      </c>
      <c r="P120" s="37">
        <v>5</v>
      </c>
      <c r="Q120" s="37">
        <v>2</v>
      </c>
      <c r="R120" s="79">
        <f t="shared" si="50"/>
        <v>0</v>
      </c>
    </row>
    <row r="121" spans="1:20" x14ac:dyDescent="0.2">
      <c r="A121" s="42" t="s">
        <v>392</v>
      </c>
      <c r="B121" s="50">
        <v>14</v>
      </c>
      <c r="C121" s="50">
        <v>4</v>
      </c>
      <c r="D121" s="37">
        <v>5</v>
      </c>
      <c r="E121" s="37">
        <v>2</v>
      </c>
      <c r="F121" s="37">
        <f t="shared" si="47"/>
        <v>2</v>
      </c>
      <c r="G121" s="38">
        <v>7</v>
      </c>
      <c r="H121" s="38">
        <v>3</v>
      </c>
      <c r="I121" s="38">
        <f t="shared" si="48"/>
        <v>0</v>
      </c>
      <c r="J121" s="37">
        <v>10</v>
      </c>
      <c r="K121" s="37">
        <v>2</v>
      </c>
      <c r="L121" s="79">
        <f t="shared" si="49"/>
        <v>0</v>
      </c>
      <c r="M121" s="38">
        <v>5</v>
      </c>
      <c r="N121" s="38">
        <v>1</v>
      </c>
      <c r="O121" s="38">
        <f t="shared" si="51"/>
        <v>2</v>
      </c>
      <c r="P121" s="37">
        <v>4</v>
      </c>
      <c r="Q121" s="37">
        <v>2</v>
      </c>
      <c r="R121" s="79">
        <f t="shared" si="50"/>
        <v>2</v>
      </c>
    </row>
    <row r="122" spans="1:20" x14ac:dyDescent="0.2">
      <c r="A122" s="42" t="s">
        <v>393</v>
      </c>
      <c r="B122" s="50">
        <v>12</v>
      </c>
      <c r="C122" s="50">
        <v>3</v>
      </c>
      <c r="D122" s="37">
        <v>9</v>
      </c>
      <c r="E122" s="37">
        <v>2</v>
      </c>
      <c r="F122" s="37">
        <f t="shared" si="47"/>
        <v>0</v>
      </c>
      <c r="G122" s="38">
        <v>5</v>
      </c>
      <c r="H122" s="38">
        <v>3</v>
      </c>
      <c r="I122" s="38">
        <f t="shared" si="48"/>
        <v>1</v>
      </c>
      <c r="J122" s="37">
        <v>3</v>
      </c>
      <c r="K122" s="37">
        <v>1</v>
      </c>
      <c r="L122" s="79">
        <f t="shared" si="49"/>
        <v>3</v>
      </c>
      <c r="M122" s="38">
        <v>3</v>
      </c>
      <c r="N122" s="38">
        <v>1</v>
      </c>
      <c r="O122" s="38">
        <f t="shared" si="51"/>
        <v>3</v>
      </c>
      <c r="P122" s="37">
        <v>4</v>
      </c>
      <c r="Q122" s="37">
        <v>3</v>
      </c>
      <c r="R122" s="79">
        <f t="shared" si="50"/>
        <v>1</v>
      </c>
    </row>
    <row r="123" spans="1:20" x14ac:dyDescent="0.2">
      <c r="A123" s="42" t="s">
        <v>394</v>
      </c>
      <c r="B123" s="50">
        <v>4</v>
      </c>
      <c r="C123" s="50">
        <v>5</v>
      </c>
      <c r="D123" s="37">
        <v>8</v>
      </c>
      <c r="E123" s="37">
        <v>3</v>
      </c>
      <c r="F123" s="37">
        <f t="shared" si="47"/>
        <v>0</v>
      </c>
      <c r="G123" s="38">
        <v>8</v>
      </c>
      <c r="H123" s="38">
        <v>3</v>
      </c>
      <c r="I123" s="38">
        <f t="shared" si="48"/>
        <v>1</v>
      </c>
      <c r="J123" s="37">
        <v>10</v>
      </c>
      <c r="K123" s="37">
        <v>2</v>
      </c>
      <c r="L123" s="79">
        <f t="shared" si="49"/>
        <v>0</v>
      </c>
      <c r="M123" s="38">
        <v>10</v>
      </c>
      <c r="N123" s="38">
        <v>2</v>
      </c>
      <c r="O123" s="38">
        <f t="shared" si="51"/>
        <v>0</v>
      </c>
      <c r="P123" s="37">
        <v>6</v>
      </c>
      <c r="Q123" s="37">
        <v>3</v>
      </c>
      <c r="R123" s="79">
        <f t="shared" si="50"/>
        <v>2</v>
      </c>
    </row>
    <row r="124" spans="1:20" x14ac:dyDescent="0.2">
      <c r="A124" s="42" t="s">
        <v>395</v>
      </c>
      <c r="B124" s="50">
        <v>16</v>
      </c>
      <c r="C124" s="50">
        <v>4</v>
      </c>
      <c r="D124" s="37">
        <v>5</v>
      </c>
      <c r="E124" s="37">
        <v>2</v>
      </c>
      <c r="F124" s="37">
        <f t="shared" si="47"/>
        <v>2</v>
      </c>
      <c r="G124" s="38">
        <v>6</v>
      </c>
      <c r="H124" s="38">
        <v>3</v>
      </c>
      <c r="I124" s="38">
        <f t="shared" si="48"/>
        <v>1</v>
      </c>
      <c r="J124" s="37">
        <v>5</v>
      </c>
      <c r="K124" s="37">
        <v>2</v>
      </c>
      <c r="L124" s="79">
        <f t="shared" si="49"/>
        <v>2</v>
      </c>
      <c r="M124" s="38">
        <v>6</v>
      </c>
      <c r="N124" s="38">
        <v>2</v>
      </c>
      <c r="O124" s="38">
        <f t="shared" si="51"/>
        <v>1</v>
      </c>
      <c r="P124" s="37">
        <v>6</v>
      </c>
      <c r="Q124" s="37">
        <v>3</v>
      </c>
      <c r="R124" s="79">
        <f t="shared" si="50"/>
        <v>0</v>
      </c>
    </row>
    <row r="125" spans="1:20" x14ac:dyDescent="0.2">
      <c r="A125" s="42" t="s">
        <v>396</v>
      </c>
      <c r="B125" s="50">
        <v>2</v>
      </c>
      <c r="C125" s="50">
        <v>4</v>
      </c>
      <c r="D125" s="37">
        <v>5</v>
      </c>
      <c r="E125" s="37">
        <v>2</v>
      </c>
      <c r="F125" s="37">
        <f t="shared" si="47"/>
        <v>2</v>
      </c>
      <c r="G125" s="38">
        <v>8</v>
      </c>
      <c r="H125" s="38">
        <v>3</v>
      </c>
      <c r="I125" s="38">
        <f t="shared" si="48"/>
        <v>0</v>
      </c>
      <c r="J125" s="37">
        <v>5</v>
      </c>
      <c r="K125" s="37">
        <v>1</v>
      </c>
      <c r="L125" s="79">
        <f t="shared" si="49"/>
        <v>3</v>
      </c>
      <c r="M125" s="38">
        <v>5</v>
      </c>
      <c r="N125" s="38">
        <v>2</v>
      </c>
      <c r="O125" s="38">
        <f t="shared" si="51"/>
        <v>3</v>
      </c>
      <c r="P125" s="37">
        <v>8</v>
      </c>
      <c r="Q125" s="37">
        <v>2</v>
      </c>
      <c r="R125" s="79">
        <f t="shared" si="50"/>
        <v>0</v>
      </c>
    </row>
    <row r="126" spans="1:20" x14ac:dyDescent="0.2">
      <c r="A126" s="42" t="s">
        <v>397</v>
      </c>
      <c r="B126" s="50">
        <v>6</v>
      </c>
      <c r="C126" s="50">
        <v>3</v>
      </c>
      <c r="D126" s="37">
        <v>5</v>
      </c>
      <c r="E126" s="37">
        <v>2</v>
      </c>
      <c r="F126" s="37">
        <f t="shared" si="47"/>
        <v>1</v>
      </c>
      <c r="G126" s="38">
        <v>3</v>
      </c>
      <c r="H126" s="38">
        <v>2</v>
      </c>
      <c r="I126" s="38">
        <f t="shared" si="48"/>
        <v>3</v>
      </c>
      <c r="J126" s="37">
        <v>4</v>
      </c>
      <c r="K126" s="37">
        <v>2</v>
      </c>
      <c r="L126" s="79">
        <f t="shared" si="49"/>
        <v>2</v>
      </c>
      <c r="M126" s="38">
        <v>5</v>
      </c>
      <c r="N126" s="38">
        <v>2</v>
      </c>
      <c r="O126" s="38">
        <f t="shared" si="51"/>
        <v>2</v>
      </c>
      <c r="P126" s="37">
        <v>3</v>
      </c>
      <c r="Q126" s="37">
        <v>2</v>
      </c>
      <c r="R126" s="79">
        <f t="shared" si="50"/>
        <v>2</v>
      </c>
    </row>
    <row r="127" spans="1:20" ht="13.5" thickBot="1" x14ac:dyDescent="0.25">
      <c r="A127" s="52" t="s">
        <v>398</v>
      </c>
      <c r="B127" s="53">
        <v>10</v>
      </c>
      <c r="C127" s="53">
        <v>4</v>
      </c>
      <c r="D127" s="37">
        <v>4</v>
      </c>
      <c r="E127" s="54">
        <v>2</v>
      </c>
      <c r="F127" s="37">
        <f t="shared" si="47"/>
        <v>3</v>
      </c>
      <c r="G127" s="38">
        <v>5</v>
      </c>
      <c r="H127" s="55">
        <v>2</v>
      </c>
      <c r="I127" s="38">
        <f t="shared" si="48"/>
        <v>2</v>
      </c>
      <c r="J127" s="37">
        <v>6</v>
      </c>
      <c r="K127" s="54">
        <v>3</v>
      </c>
      <c r="L127" s="80">
        <f t="shared" si="49"/>
        <v>1</v>
      </c>
      <c r="M127" s="38">
        <v>5</v>
      </c>
      <c r="N127" s="55">
        <v>2</v>
      </c>
      <c r="O127" s="38">
        <f t="shared" si="51"/>
        <v>2</v>
      </c>
      <c r="P127" s="37">
        <v>5</v>
      </c>
      <c r="Q127" s="54">
        <v>2</v>
      </c>
      <c r="R127" s="80">
        <f t="shared" si="50"/>
        <v>1</v>
      </c>
    </row>
    <row r="128" spans="1:20" ht="13.5" thickBot="1" x14ac:dyDescent="0.25">
      <c r="A128" s="61" t="s">
        <v>412</v>
      </c>
      <c r="B128" s="62"/>
      <c r="C128" s="74">
        <f t="shared" ref="C128:R128" si="52">SUM(C119:C127)</f>
        <v>34</v>
      </c>
      <c r="D128" s="63">
        <f t="shared" si="52"/>
        <v>50</v>
      </c>
      <c r="E128" s="63">
        <f t="shared" si="52"/>
        <v>19</v>
      </c>
      <c r="F128" s="63">
        <f t="shared" si="52"/>
        <v>13</v>
      </c>
      <c r="G128" s="64">
        <f t="shared" si="52"/>
        <v>53</v>
      </c>
      <c r="H128" s="64">
        <f t="shared" si="52"/>
        <v>23</v>
      </c>
      <c r="I128" s="89">
        <f t="shared" si="52"/>
        <v>10</v>
      </c>
      <c r="J128" s="63">
        <f t="shared" si="52"/>
        <v>54</v>
      </c>
      <c r="K128" s="63">
        <f t="shared" si="52"/>
        <v>17</v>
      </c>
      <c r="L128" s="88">
        <f t="shared" si="52"/>
        <v>13</v>
      </c>
      <c r="M128" s="64">
        <f t="shared" si="52"/>
        <v>49</v>
      </c>
      <c r="N128" s="64">
        <f t="shared" si="52"/>
        <v>15</v>
      </c>
      <c r="O128" s="89">
        <f t="shared" si="52"/>
        <v>16</v>
      </c>
      <c r="P128" s="63">
        <f t="shared" si="52"/>
        <v>46</v>
      </c>
      <c r="Q128" s="63">
        <f t="shared" si="52"/>
        <v>21</v>
      </c>
      <c r="R128" s="88">
        <f t="shared" si="52"/>
        <v>9</v>
      </c>
    </row>
    <row r="129" spans="1:20" x14ac:dyDescent="0.2">
      <c r="A129" s="57" t="s">
        <v>399</v>
      </c>
      <c r="B129" s="58">
        <v>13</v>
      </c>
      <c r="C129" s="58">
        <v>5</v>
      </c>
      <c r="D129" s="37">
        <v>7</v>
      </c>
      <c r="E129" s="39">
        <v>2</v>
      </c>
      <c r="F129" s="37">
        <f t="shared" ref="F129:F137" si="53">IF(($C129+INT(D$145/18)+IF(((D$145-INT(D$145/18)*18)-$B129)&gt;=0,1,0)-D129+2)&lt;0, 0, $C129+INT(D$145/18)+IF(((D$145-INT(D$145/18)*18)-$B129)&gt;=0,1,0)-D129+2)</f>
        <v>1</v>
      </c>
      <c r="G129" s="38">
        <v>6</v>
      </c>
      <c r="H129" s="59">
        <v>2</v>
      </c>
      <c r="I129" s="38">
        <f t="shared" ref="I129:I137" si="54">IF(($C129+INT(G$145/18)+IF(((G$145-INT(G$145/18)*18)-$B129)&gt;=0,1,0)-G129+2)&lt;0, 0, $C129+INT(G$145/18)+IF(((G$145-INT(G$145/18)*18)-$B129)&gt;=0,1,0)-G129+2)</f>
        <v>2</v>
      </c>
      <c r="J129" s="37">
        <v>5</v>
      </c>
      <c r="K129" s="39">
        <v>1</v>
      </c>
      <c r="L129" s="81">
        <f t="shared" ref="L129:L137" si="55">IF(($C129+INT(J$145/18)+IF(((J$145-INT(J$145/18)*18)-$B129)&gt;=0,1,0)-J129+2)&lt;0, 0, $C129+INT(J$145/18)+IF(((J$145-INT(J$145/18)*18)-$B129)&gt;=0,1,0)-J129+2)</f>
        <v>3</v>
      </c>
      <c r="M129" s="38">
        <v>7</v>
      </c>
      <c r="N129" s="59">
        <v>2</v>
      </c>
      <c r="O129" s="38">
        <f t="shared" ref="O129:O137" si="56">IF(($C129+INT(M$145/18)+IF(((M$145-INT(M$145/18)*18)-$B129)&gt;=0,1,0)-M129+2)&lt;0, 0, $C129+INT(M$145/18)+IF(((M$145-INT(M$145/18)*18)-$B129)&gt;=0,1,0)-M129+2)</f>
        <v>1</v>
      </c>
      <c r="P129" s="37">
        <v>6</v>
      </c>
      <c r="Q129" s="39">
        <v>3</v>
      </c>
      <c r="R129" s="81">
        <f t="shared" ref="R129:R137" si="57">IF(($C129+INT(P$145/18)+IF(((P$145-INT(P$145/18)*18)-$B129)&gt;=0,1,0)-P129+2)&lt;0, 0, $C129+INT(P$145/18)+IF(((P$145-INT(P$145/18)*18)-$B129)&gt;=0,1,0)-P129+2)</f>
        <v>1</v>
      </c>
    </row>
    <row r="130" spans="1:20" x14ac:dyDescent="0.2">
      <c r="A130" s="42" t="s">
        <v>400</v>
      </c>
      <c r="B130" s="50">
        <v>1</v>
      </c>
      <c r="C130" s="50">
        <v>4</v>
      </c>
      <c r="D130" s="37">
        <v>6</v>
      </c>
      <c r="E130" s="37">
        <v>2</v>
      </c>
      <c r="F130" s="37">
        <f t="shared" si="53"/>
        <v>1</v>
      </c>
      <c r="G130" s="38">
        <v>6</v>
      </c>
      <c r="H130" s="38">
        <v>2</v>
      </c>
      <c r="I130" s="38">
        <f t="shared" si="54"/>
        <v>2</v>
      </c>
      <c r="J130" s="37">
        <v>7</v>
      </c>
      <c r="K130" s="37">
        <v>3</v>
      </c>
      <c r="L130" s="79">
        <f t="shared" si="55"/>
        <v>1</v>
      </c>
      <c r="M130" s="38">
        <v>10</v>
      </c>
      <c r="N130" s="38">
        <v>2</v>
      </c>
      <c r="O130" s="38">
        <f t="shared" si="56"/>
        <v>0</v>
      </c>
      <c r="P130" s="37">
        <v>6</v>
      </c>
      <c r="Q130" s="37">
        <v>2</v>
      </c>
      <c r="R130" s="79">
        <f t="shared" si="57"/>
        <v>1</v>
      </c>
    </row>
    <row r="131" spans="1:20" x14ac:dyDescent="0.2">
      <c r="A131" s="42" t="s">
        <v>401</v>
      </c>
      <c r="B131" s="50">
        <v>7</v>
      </c>
      <c r="C131" s="50">
        <v>4</v>
      </c>
      <c r="D131" s="37">
        <v>5</v>
      </c>
      <c r="E131" s="37">
        <v>2</v>
      </c>
      <c r="F131" s="37">
        <f t="shared" si="53"/>
        <v>2</v>
      </c>
      <c r="G131" s="38">
        <v>10</v>
      </c>
      <c r="H131" s="38">
        <v>2</v>
      </c>
      <c r="I131" s="38">
        <f t="shared" si="54"/>
        <v>0</v>
      </c>
      <c r="J131" s="37">
        <v>7</v>
      </c>
      <c r="K131" s="37">
        <v>2</v>
      </c>
      <c r="L131" s="79">
        <f t="shared" si="55"/>
        <v>0</v>
      </c>
      <c r="M131" s="38">
        <v>4</v>
      </c>
      <c r="N131" s="38">
        <v>1</v>
      </c>
      <c r="O131" s="38">
        <f t="shared" si="56"/>
        <v>4</v>
      </c>
      <c r="P131" s="37">
        <v>10</v>
      </c>
      <c r="Q131" s="37">
        <v>2</v>
      </c>
      <c r="R131" s="79">
        <f t="shared" si="57"/>
        <v>0</v>
      </c>
    </row>
    <row r="132" spans="1:20" x14ac:dyDescent="0.2">
      <c r="A132" s="42" t="s">
        <v>402</v>
      </c>
      <c r="B132" s="50">
        <v>11</v>
      </c>
      <c r="C132" s="50">
        <v>3</v>
      </c>
      <c r="D132" s="37">
        <v>3</v>
      </c>
      <c r="E132" s="37">
        <v>2</v>
      </c>
      <c r="F132" s="37">
        <f t="shared" si="53"/>
        <v>3</v>
      </c>
      <c r="G132" s="38">
        <v>5</v>
      </c>
      <c r="H132" s="38">
        <v>2</v>
      </c>
      <c r="I132" s="38">
        <f t="shared" si="54"/>
        <v>1</v>
      </c>
      <c r="J132" s="37">
        <v>6</v>
      </c>
      <c r="K132" s="37">
        <v>2</v>
      </c>
      <c r="L132" s="79">
        <f t="shared" si="55"/>
        <v>0</v>
      </c>
      <c r="M132" s="38">
        <v>6</v>
      </c>
      <c r="N132" s="38">
        <v>3</v>
      </c>
      <c r="O132" s="38">
        <f t="shared" si="56"/>
        <v>0</v>
      </c>
      <c r="P132" s="37">
        <v>3</v>
      </c>
      <c r="Q132" s="37">
        <v>2</v>
      </c>
      <c r="R132" s="79">
        <f t="shared" si="57"/>
        <v>2</v>
      </c>
    </row>
    <row r="133" spans="1:20" x14ac:dyDescent="0.2">
      <c r="A133" s="42" t="s">
        <v>403</v>
      </c>
      <c r="B133" s="50">
        <v>3</v>
      </c>
      <c r="C133" s="50">
        <v>4</v>
      </c>
      <c r="D133" s="37">
        <v>5</v>
      </c>
      <c r="E133" s="37">
        <v>2</v>
      </c>
      <c r="F133" s="37">
        <f t="shared" si="53"/>
        <v>2</v>
      </c>
      <c r="G133" s="38">
        <v>5</v>
      </c>
      <c r="H133" s="38">
        <v>2</v>
      </c>
      <c r="I133" s="38">
        <f t="shared" si="54"/>
        <v>3</v>
      </c>
      <c r="J133" s="37">
        <v>5</v>
      </c>
      <c r="K133" s="37">
        <v>2</v>
      </c>
      <c r="L133" s="79">
        <v>2</v>
      </c>
      <c r="M133" s="38">
        <v>8</v>
      </c>
      <c r="N133" s="38">
        <v>3</v>
      </c>
      <c r="O133" s="38">
        <f t="shared" si="56"/>
        <v>0</v>
      </c>
      <c r="P133" s="37">
        <v>5</v>
      </c>
      <c r="Q133" s="37">
        <v>2</v>
      </c>
      <c r="R133" s="79">
        <f t="shared" si="57"/>
        <v>2</v>
      </c>
    </row>
    <row r="134" spans="1:20" x14ac:dyDescent="0.2">
      <c r="A134" s="42" t="s">
        <v>404</v>
      </c>
      <c r="B134" s="50">
        <v>9</v>
      </c>
      <c r="C134" s="50">
        <v>4</v>
      </c>
      <c r="D134" s="37">
        <v>6</v>
      </c>
      <c r="E134" s="37">
        <v>2</v>
      </c>
      <c r="F134" s="37">
        <f t="shared" si="53"/>
        <v>1</v>
      </c>
      <c r="G134" s="38">
        <v>9</v>
      </c>
      <c r="H134" s="38">
        <v>5</v>
      </c>
      <c r="I134" s="38">
        <f t="shared" si="54"/>
        <v>0</v>
      </c>
      <c r="J134" s="37">
        <v>5</v>
      </c>
      <c r="K134" s="37">
        <v>2</v>
      </c>
      <c r="L134" s="79">
        <f t="shared" si="55"/>
        <v>2</v>
      </c>
      <c r="M134" s="38">
        <v>8</v>
      </c>
      <c r="N134" s="38">
        <v>2</v>
      </c>
      <c r="O134" s="38">
        <f t="shared" si="56"/>
        <v>0</v>
      </c>
      <c r="P134" s="37">
        <v>4</v>
      </c>
      <c r="Q134" s="37">
        <v>2</v>
      </c>
      <c r="R134" s="79">
        <f t="shared" si="57"/>
        <v>2</v>
      </c>
    </row>
    <row r="135" spans="1:20" x14ac:dyDescent="0.2">
      <c r="A135" s="42" t="s">
        <v>405</v>
      </c>
      <c r="B135" s="50">
        <v>5</v>
      </c>
      <c r="C135" s="50">
        <v>3</v>
      </c>
      <c r="D135" s="37">
        <v>5</v>
      </c>
      <c r="E135" s="37">
        <v>2</v>
      </c>
      <c r="F135" s="37">
        <f t="shared" si="53"/>
        <v>1</v>
      </c>
      <c r="G135" s="38">
        <v>5</v>
      </c>
      <c r="H135" s="38">
        <v>1</v>
      </c>
      <c r="I135" s="38">
        <v>1</v>
      </c>
      <c r="J135" s="37">
        <v>6</v>
      </c>
      <c r="K135" s="37">
        <v>1</v>
      </c>
      <c r="L135" s="79">
        <f t="shared" si="55"/>
        <v>0</v>
      </c>
      <c r="M135" s="38">
        <v>6</v>
      </c>
      <c r="N135" s="38">
        <v>1</v>
      </c>
      <c r="O135" s="38">
        <f t="shared" si="56"/>
        <v>1</v>
      </c>
      <c r="P135" s="37">
        <v>3</v>
      </c>
      <c r="Q135" s="37">
        <v>1</v>
      </c>
      <c r="R135" s="79">
        <f t="shared" si="57"/>
        <v>3</v>
      </c>
    </row>
    <row r="136" spans="1:20" x14ac:dyDescent="0.2">
      <c r="A136" s="42" t="s">
        <v>406</v>
      </c>
      <c r="B136" s="50">
        <v>15</v>
      </c>
      <c r="C136" s="50">
        <v>4</v>
      </c>
      <c r="D136" s="37">
        <v>5</v>
      </c>
      <c r="E136" s="37">
        <v>2</v>
      </c>
      <c r="F136" s="37">
        <f t="shared" si="53"/>
        <v>2</v>
      </c>
      <c r="G136" s="38">
        <v>5</v>
      </c>
      <c r="H136" s="38">
        <v>3</v>
      </c>
      <c r="I136" s="38">
        <f t="shared" si="54"/>
        <v>2</v>
      </c>
      <c r="J136" s="37">
        <v>4</v>
      </c>
      <c r="K136" s="37">
        <v>2</v>
      </c>
      <c r="L136" s="79">
        <f t="shared" si="55"/>
        <v>3</v>
      </c>
      <c r="M136" s="38">
        <v>5</v>
      </c>
      <c r="N136" s="38">
        <v>2</v>
      </c>
      <c r="O136" s="38">
        <f t="shared" si="56"/>
        <v>2</v>
      </c>
      <c r="P136" s="37">
        <v>6</v>
      </c>
      <c r="Q136" s="37">
        <v>3</v>
      </c>
      <c r="R136" s="79">
        <f t="shared" si="57"/>
        <v>0</v>
      </c>
    </row>
    <row r="137" spans="1:20" ht="13.5" thickBot="1" x14ac:dyDescent="0.25">
      <c r="A137" s="45" t="s">
        <v>407</v>
      </c>
      <c r="B137" s="51">
        <v>17</v>
      </c>
      <c r="C137" s="51">
        <v>4</v>
      </c>
      <c r="D137" s="37">
        <v>5</v>
      </c>
      <c r="E137" s="46">
        <v>2</v>
      </c>
      <c r="F137" s="37">
        <f t="shared" si="53"/>
        <v>1</v>
      </c>
      <c r="G137" s="38">
        <v>6</v>
      </c>
      <c r="H137" s="47">
        <v>3</v>
      </c>
      <c r="I137" s="38">
        <f t="shared" si="54"/>
        <v>1</v>
      </c>
      <c r="J137" s="37">
        <v>4</v>
      </c>
      <c r="K137" s="46">
        <v>2</v>
      </c>
      <c r="L137" s="83">
        <f t="shared" si="55"/>
        <v>3</v>
      </c>
      <c r="M137" s="38">
        <v>6</v>
      </c>
      <c r="N137" s="47">
        <v>2</v>
      </c>
      <c r="O137" s="38">
        <f t="shared" si="56"/>
        <v>1</v>
      </c>
      <c r="P137" s="37">
        <v>4</v>
      </c>
      <c r="Q137" s="46">
        <v>2</v>
      </c>
      <c r="R137" s="83">
        <f t="shared" si="57"/>
        <v>2</v>
      </c>
    </row>
    <row r="138" spans="1:20" ht="13.5" thickBot="1" x14ac:dyDescent="0.25">
      <c r="A138" s="66" t="s">
        <v>413</v>
      </c>
      <c r="B138" s="63"/>
      <c r="C138" s="63">
        <f t="shared" ref="C138:R138" si="58">SUM(C129:C137)</f>
        <v>35</v>
      </c>
      <c r="D138" s="63">
        <f t="shared" si="58"/>
        <v>47</v>
      </c>
      <c r="E138" s="63">
        <f t="shared" si="58"/>
        <v>18</v>
      </c>
      <c r="F138" s="63">
        <f t="shared" si="58"/>
        <v>14</v>
      </c>
      <c r="G138" s="64">
        <f t="shared" si="58"/>
        <v>57</v>
      </c>
      <c r="H138" s="64">
        <f t="shared" si="58"/>
        <v>22</v>
      </c>
      <c r="I138" s="64">
        <f t="shared" si="58"/>
        <v>12</v>
      </c>
      <c r="J138" s="63">
        <f t="shared" si="58"/>
        <v>49</v>
      </c>
      <c r="K138" s="63">
        <f t="shared" si="58"/>
        <v>17</v>
      </c>
      <c r="L138" s="63">
        <f t="shared" si="58"/>
        <v>14</v>
      </c>
      <c r="M138" s="64">
        <f t="shared" si="58"/>
        <v>60</v>
      </c>
      <c r="N138" s="64">
        <f t="shared" si="58"/>
        <v>18</v>
      </c>
      <c r="O138" s="64">
        <f t="shared" si="58"/>
        <v>9</v>
      </c>
      <c r="P138" s="63">
        <f t="shared" si="58"/>
        <v>47</v>
      </c>
      <c r="Q138" s="63">
        <f t="shared" si="58"/>
        <v>19</v>
      </c>
      <c r="R138" s="63">
        <f t="shared" si="58"/>
        <v>13</v>
      </c>
    </row>
    <row r="139" spans="1:20" ht="13.5" thickBot="1" x14ac:dyDescent="0.25">
      <c r="A139" s="70" t="s">
        <v>414</v>
      </c>
      <c r="B139" s="71"/>
      <c r="C139" s="71">
        <f t="shared" ref="C139:R139" si="59">C138+C128</f>
        <v>69</v>
      </c>
      <c r="D139" s="71">
        <f t="shared" si="59"/>
        <v>97</v>
      </c>
      <c r="E139" s="71">
        <f t="shared" si="59"/>
        <v>37</v>
      </c>
      <c r="F139" s="71">
        <f t="shared" si="59"/>
        <v>27</v>
      </c>
      <c r="G139" s="72">
        <f t="shared" si="59"/>
        <v>110</v>
      </c>
      <c r="H139" s="72">
        <f t="shared" si="59"/>
        <v>45</v>
      </c>
      <c r="I139" s="72">
        <f t="shared" si="59"/>
        <v>22</v>
      </c>
      <c r="J139" s="71">
        <f t="shared" si="59"/>
        <v>103</v>
      </c>
      <c r="K139" s="71">
        <f t="shared" si="59"/>
        <v>34</v>
      </c>
      <c r="L139" s="71">
        <f t="shared" si="59"/>
        <v>27</v>
      </c>
      <c r="M139" s="72">
        <f t="shared" si="59"/>
        <v>109</v>
      </c>
      <c r="N139" s="72">
        <f t="shared" si="59"/>
        <v>33</v>
      </c>
      <c r="O139" s="72">
        <f t="shared" si="59"/>
        <v>25</v>
      </c>
      <c r="P139" s="71">
        <f t="shared" si="59"/>
        <v>93</v>
      </c>
      <c r="Q139" s="71">
        <f t="shared" si="59"/>
        <v>40</v>
      </c>
      <c r="R139" s="71">
        <f t="shared" si="59"/>
        <v>22</v>
      </c>
    </row>
    <row r="140" spans="1:20" x14ac:dyDescent="0.2">
      <c r="A140" s="67" t="s">
        <v>350</v>
      </c>
      <c r="B140" s="39"/>
      <c r="C140" s="39"/>
      <c r="D140" s="486"/>
      <c r="E140" s="487"/>
      <c r="F140" s="488"/>
      <c r="G140" s="489"/>
      <c r="H140" s="490"/>
      <c r="I140" s="491"/>
      <c r="J140" s="486"/>
      <c r="K140" s="487"/>
      <c r="L140" s="488"/>
      <c r="M140" s="489"/>
      <c r="N140" s="490"/>
      <c r="O140" s="491"/>
      <c r="P140" s="486"/>
      <c r="Q140" s="487"/>
      <c r="R140" s="488"/>
    </row>
    <row r="141" spans="1:20" ht="13.5" thickBot="1" x14ac:dyDescent="0.25">
      <c r="A141" s="49" t="s">
        <v>415</v>
      </c>
      <c r="B141" s="46"/>
      <c r="C141" s="46"/>
      <c r="D141" s="492"/>
      <c r="E141" s="493"/>
      <c r="F141" s="494"/>
      <c r="G141" s="495"/>
      <c r="H141" s="496"/>
      <c r="I141" s="497"/>
      <c r="J141" s="492"/>
      <c r="K141" s="493"/>
      <c r="L141" s="494"/>
      <c r="M141" s="495"/>
      <c r="N141" s="496"/>
      <c r="O141" s="497"/>
      <c r="P141" s="492"/>
      <c r="Q141" s="493"/>
      <c r="R141" s="494"/>
    </row>
    <row r="142" spans="1:20" ht="13.5" thickBot="1" x14ac:dyDescent="0.25"/>
    <row r="143" spans="1:20" ht="13.5" thickBot="1" x14ac:dyDescent="0.25">
      <c r="A143" s="31"/>
      <c r="B143" s="32"/>
      <c r="C143" s="32"/>
      <c r="D143" s="32" t="s">
        <v>748</v>
      </c>
      <c r="E143" s="32"/>
      <c r="F143" s="32"/>
      <c r="G143" s="32"/>
      <c r="H143" s="32"/>
      <c r="I143" s="32"/>
      <c r="J143" s="32"/>
      <c r="K143" s="32"/>
      <c r="L143" s="32"/>
      <c r="M143" s="32"/>
      <c r="N143" s="32"/>
      <c r="O143" s="32"/>
      <c r="P143" s="32"/>
      <c r="Q143" s="32"/>
      <c r="R143" s="32"/>
    </row>
    <row r="144" spans="1:20" x14ac:dyDescent="0.2">
      <c r="A144" s="40"/>
      <c r="B144" s="41"/>
      <c r="C144" s="41"/>
      <c r="D144" s="474" t="s">
        <v>475</v>
      </c>
      <c r="E144" s="475"/>
      <c r="F144" s="476"/>
      <c r="G144" s="477" t="s">
        <v>352</v>
      </c>
      <c r="H144" s="478"/>
      <c r="I144" s="479"/>
      <c r="J144" s="474" t="s">
        <v>340</v>
      </c>
      <c r="K144" s="475"/>
      <c r="L144" s="476"/>
      <c r="M144" s="477" t="s">
        <v>472</v>
      </c>
      <c r="N144" s="478"/>
      <c r="O144" s="479"/>
      <c r="P144" s="474" t="s">
        <v>469</v>
      </c>
      <c r="Q144" s="475"/>
      <c r="R144" s="476"/>
      <c r="T144" t="s">
        <v>623</v>
      </c>
    </row>
    <row r="145" spans="1:20" x14ac:dyDescent="0.2">
      <c r="A145" s="57"/>
      <c r="B145" s="69"/>
      <c r="C145" s="69" t="s">
        <v>538</v>
      </c>
      <c r="D145" s="480">
        <v>16</v>
      </c>
      <c r="E145" s="481"/>
      <c r="F145" s="482"/>
      <c r="G145" s="483">
        <v>23</v>
      </c>
      <c r="H145" s="484"/>
      <c r="I145" s="485"/>
      <c r="J145" s="480">
        <v>21</v>
      </c>
      <c r="K145" s="481"/>
      <c r="L145" s="482"/>
      <c r="M145" s="483">
        <v>26</v>
      </c>
      <c r="N145" s="484"/>
      <c r="O145" s="485"/>
      <c r="P145" s="480">
        <v>5</v>
      </c>
      <c r="Q145" s="481"/>
      <c r="R145" s="482"/>
      <c r="T145" t="s">
        <v>624</v>
      </c>
    </row>
    <row r="146" spans="1:20" x14ac:dyDescent="0.2">
      <c r="A146" s="42"/>
      <c r="B146" s="34" t="s">
        <v>355</v>
      </c>
      <c r="C146" s="34" t="s">
        <v>408</v>
      </c>
      <c r="D146" s="35" t="s">
        <v>409</v>
      </c>
      <c r="E146" s="35" t="s">
        <v>410</v>
      </c>
      <c r="F146" s="35" t="s">
        <v>363</v>
      </c>
      <c r="G146" s="36" t="s">
        <v>409</v>
      </c>
      <c r="H146" s="36" t="s">
        <v>410</v>
      </c>
      <c r="I146" s="36" t="s">
        <v>363</v>
      </c>
      <c r="J146" s="35" t="s">
        <v>409</v>
      </c>
      <c r="K146" s="35" t="s">
        <v>410</v>
      </c>
      <c r="L146" s="35" t="s">
        <v>363</v>
      </c>
      <c r="M146" s="36" t="s">
        <v>409</v>
      </c>
      <c r="N146" s="36" t="s">
        <v>410</v>
      </c>
      <c r="O146" s="36" t="s">
        <v>363</v>
      </c>
      <c r="P146" s="35" t="s">
        <v>409</v>
      </c>
      <c r="Q146" s="35" t="s">
        <v>410</v>
      </c>
      <c r="R146" s="35" t="s">
        <v>363</v>
      </c>
    </row>
    <row r="147" spans="1:20" x14ac:dyDescent="0.2">
      <c r="A147" s="42" t="s">
        <v>390</v>
      </c>
      <c r="B147" s="50">
        <v>8</v>
      </c>
      <c r="C147" s="50">
        <v>4</v>
      </c>
      <c r="D147" s="37">
        <v>7</v>
      </c>
      <c r="E147" s="37">
        <v>2</v>
      </c>
      <c r="F147" s="37">
        <f t="shared" ref="F147:F155" si="60">IF(($C147+INT(D$145/18)+IF(((D$145-INT(D$145/18)*18)-$B147)&gt;=0,1,0)-D147+2)&lt;0, 0, $C147+INT(D$145/18)+IF(((D$145-INT(D$145/18)*18)-$B147)&gt;=0,1,0)-D147+2)</f>
        <v>0</v>
      </c>
      <c r="G147" s="38">
        <v>5</v>
      </c>
      <c r="H147" s="38">
        <v>2</v>
      </c>
      <c r="I147" s="38">
        <f t="shared" ref="I147:I155" si="61">IF(($C147+INT(G$145/18)+IF(((G$145-INT(G$145/18)*18)-$B147)&gt;=0,1,0)-G147+2)&lt;0, 0, $C147+INT(G$145/18)+IF(((G$145-INT(G$145/18)*18)-$B147)&gt;=0,1,0)-G147+2)</f>
        <v>2</v>
      </c>
      <c r="J147" s="37">
        <v>5</v>
      </c>
      <c r="K147" s="37">
        <v>2</v>
      </c>
      <c r="L147" s="79">
        <f t="shared" ref="L147:L155" si="62">IF(($C147+INT(J$145/18)+IF(((J$145-INT(J$145/18)*18)-$B147)&gt;=0,1,0)-J147+2)&lt;0, 0, $C147+INT(J$145/18)+IF(((J$145-INT(J$145/18)*18)-$B147)&gt;=0,1,0)-J147+2)</f>
        <v>2</v>
      </c>
      <c r="M147" s="38">
        <v>5</v>
      </c>
      <c r="N147" s="38">
        <v>2</v>
      </c>
      <c r="O147" s="38">
        <f t="shared" ref="O147:O155" si="63">IF(($C147+INT(M$145/18)+IF(((M$145-INT(M$145/18)*18)-$B147)&gt;=0,1,0)-M147+2)&lt;0, 0, $C147+INT(M$145/18)+IF(((M$145-INT(M$145/18)*18)-$B147)&gt;=0,1,0)-M147+2)</f>
        <v>3</v>
      </c>
      <c r="P147" s="37">
        <v>4</v>
      </c>
      <c r="Q147" s="37">
        <v>1</v>
      </c>
      <c r="R147" s="79">
        <f t="shared" ref="R147:R155" si="64">IF(($C147+INT(P$145/18)+IF(((P$145-INT(P$145/18)*18)-$B147)&gt;=0,1,0)-P147+2)&lt;0, 0, $C147+INT(P$145/18)+IF(((P$145-INT(P$145/18)*18)-$B147)&gt;=0,1,0)-P147+2)</f>
        <v>2</v>
      </c>
    </row>
    <row r="148" spans="1:20" x14ac:dyDescent="0.2">
      <c r="A148" s="42" t="s">
        <v>391</v>
      </c>
      <c r="B148" s="50">
        <v>14</v>
      </c>
      <c r="C148" s="50">
        <v>5</v>
      </c>
      <c r="D148" s="37">
        <v>6</v>
      </c>
      <c r="E148" s="37">
        <v>2</v>
      </c>
      <c r="F148" s="37">
        <f t="shared" si="60"/>
        <v>2</v>
      </c>
      <c r="G148" s="38">
        <v>7</v>
      </c>
      <c r="H148" s="38">
        <v>2</v>
      </c>
      <c r="I148" s="38">
        <f t="shared" si="61"/>
        <v>1</v>
      </c>
      <c r="J148" s="37">
        <v>5</v>
      </c>
      <c r="K148" s="37">
        <v>2</v>
      </c>
      <c r="L148" s="79">
        <f t="shared" si="62"/>
        <v>3</v>
      </c>
      <c r="M148" s="38">
        <v>8</v>
      </c>
      <c r="N148" s="38">
        <v>1</v>
      </c>
      <c r="O148" s="38">
        <f t="shared" si="63"/>
        <v>0</v>
      </c>
      <c r="P148" s="37">
        <v>6</v>
      </c>
      <c r="Q148" s="37">
        <v>3</v>
      </c>
      <c r="R148" s="79">
        <f t="shared" si="64"/>
        <v>1</v>
      </c>
    </row>
    <row r="149" spans="1:20" x14ac:dyDescent="0.2">
      <c r="A149" s="42" t="s">
        <v>392</v>
      </c>
      <c r="B149" s="50">
        <v>18</v>
      </c>
      <c r="C149" s="50">
        <v>3</v>
      </c>
      <c r="D149" s="37">
        <v>4</v>
      </c>
      <c r="E149" s="37">
        <v>2</v>
      </c>
      <c r="F149" s="37">
        <f t="shared" si="60"/>
        <v>1</v>
      </c>
      <c r="G149" s="38">
        <v>4</v>
      </c>
      <c r="H149" s="38">
        <v>2</v>
      </c>
      <c r="I149" s="38">
        <f t="shared" si="61"/>
        <v>2</v>
      </c>
      <c r="J149" s="37">
        <v>4</v>
      </c>
      <c r="K149" s="37">
        <v>2</v>
      </c>
      <c r="L149" s="79">
        <f t="shared" si="62"/>
        <v>2</v>
      </c>
      <c r="M149" s="38">
        <v>4</v>
      </c>
      <c r="N149" s="38">
        <v>2</v>
      </c>
      <c r="O149" s="38">
        <f t="shared" si="63"/>
        <v>2</v>
      </c>
      <c r="P149" s="37">
        <v>4</v>
      </c>
      <c r="Q149" s="37">
        <v>1</v>
      </c>
      <c r="R149" s="79">
        <f t="shared" si="64"/>
        <v>1</v>
      </c>
    </row>
    <row r="150" spans="1:20" x14ac:dyDescent="0.2">
      <c r="A150" s="42" t="s">
        <v>393</v>
      </c>
      <c r="B150" s="50">
        <v>12</v>
      </c>
      <c r="C150" s="50">
        <v>4</v>
      </c>
      <c r="D150" s="37">
        <v>4</v>
      </c>
      <c r="E150" s="37">
        <v>2</v>
      </c>
      <c r="F150" s="37">
        <f t="shared" si="60"/>
        <v>3</v>
      </c>
      <c r="G150" s="38">
        <v>6</v>
      </c>
      <c r="H150" s="38">
        <v>3</v>
      </c>
      <c r="I150" s="38">
        <f t="shared" si="61"/>
        <v>1</v>
      </c>
      <c r="J150" s="37">
        <v>4</v>
      </c>
      <c r="K150" s="37">
        <v>2</v>
      </c>
      <c r="L150" s="79">
        <f t="shared" si="62"/>
        <v>3</v>
      </c>
      <c r="M150" s="38">
        <v>5</v>
      </c>
      <c r="N150" s="38">
        <v>2</v>
      </c>
      <c r="O150" s="38">
        <f t="shared" si="63"/>
        <v>2</v>
      </c>
      <c r="P150" s="37">
        <v>4</v>
      </c>
      <c r="Q150" s="37">
        <v>2</v>
      </c>
      <c r="R150" s="79">
        <f t="shared" si="64"/>
        <v>2</v>
      </c>
    </row>
    <row r="151" spans="1:20" x14ac:dyDescent="0.2">
      <c r="A151" s="42" t="s">
        <v>394</v>
      </c>
      <c r="B151" s="50">
        <v>2</v>
      </c>
      <c r="C151" s="50">
        <v>4</v>
      </c>
      <c r="D151" s="37">
        <v>5</v>
      </c>
      <c r="E151" s="37">
        <v>1</v>
      </c>
      <c r="F151" s="37">
        <f t="shared" si="60"/>
        <v>2</v>
      </c>
      <c r="G151" s="38">
        <v>5</v>
      </c>
      <c r="H151" s="38">
        <v>1</v>
      </c>
      <c r="I151" s="38">
        <f t="shared" si="61"/>
        <v>3</v>
      </c>
      <c r="J151" s="37">
        <v>5</v>
      </c>
      <c r="K151" s="37">
        <v>2</v>
      </c>
      <c r="L151" s="79">
        <f t="shared" si="62"/>
        <v>3</v>
      </c>
      <c r="M151" s="38">
        <v>7</v>
      </c>
      <c r="N151" s="38">
        <v>1</v>
      </c>
      <c r="O151" s="38">
        <f t="shared" si="63"/>
        <v>1</v>
      </c>
      <c r="P151" s="37">
        <v>5</v>
      </c>
      <c r="Q151" s="37">
        <v>2</v>
      </c>
      <c r="R151" s="79">
        <f t="shared" si="64"/>
        <v>2</v>
      </c>
    </row>
    <row r="152" spans="1:20" x14ac:dyDescent="0.2">
      <c r="A152" s="42" t="s">
        <v>395</v>
      </c>
      <c r="B152" s="50">
        <v>6</v>
      </c>
      <c r="C152" s="50">
        <v>4</v>
      </c>
      <c r="D152" s="37">
        <v>5</v>
      </c>
      <c r="E152" s="37">
        <v>1</v>
      </c>
      <c r="F152" s="37">
        <f t="shared" si="60"/>
        <v>2</v>
      </c>
      <c r="G152" s="38">
        <v>10</v>
      </c>
      <c r="H152" s="38">
        <v>2</v>
      </c>
      <c r="I152" s="38">
        <f t="shared" si="61"/>
        <v>0</v>
      </c>
      <c r="J152" s="37">
        <v>5</v>
      </c>
      <c r="K152" s="37">
        <v>1</v>
      </c>
      <c r="L152" s="79">
        <f t="shared" si="62"/>
        <v>2</v>
      </c>
      <c r="M152" s="38">
        <v>7</v>
      </c>
      <c r="N152" s="38">
        <v>3</v>
      </c>
      <c r="O152" s="38">
        <f t="shared" si="63"/>
        <v>1</v>
      </c>
      <c r="P152" s="37">
        <v>5</v>
      </c>
      <c r="Q152" s="37">
        <v>1</v>
      </c>
      <c r="R152" s="79">
        <f t="shared" si="64"/>
        <v>1</v>
      </c>
    </row>
    <row r="153" spans="1:20" x14ac:dyDescent="0.2">
      <c r="A153" s="42" t="s">
        <v>396</v>
      </c>
      <c r="B153" s="50">
        <v>10</v>
      </c>
      <c r="C153" s="50">
        <v>5</v>
      </c>
      <c r="D153" s="37">
        <v>6</v>
      </c>
      <c r="E153" s="37">
        <v>1</v>
      </c>
      <c r="F153" s="37">
        <f t="shared" si="60"/>
        <v>2</v>
      </c>
      <c r="G153" s="38">
        <v>8</v>
      </c>
      <c r="H153" s="38">
        <v>2</v>
      </c>
      <c r="I153" s="38">
        <f t="shared" si="61"/>
        <v>0</v>
      </c>
      <c r="J153" s="37">
        <v>10</v>
      </c>
      <c r="K153" s="37">
        <v>2</v>
      </c>
      <c r="L153" s="79">
        <f t="shared" si="62"/>
        <v>0</v>
      </c>
      <c r="M153" s="38">
        <v>6</v>
      </c>
      <c r="N153" s="38">
        <v>2</v>
      </c>
      <c r="O153" s="38">
        <f t="shared" si="63"/>
        <v>2</v>
      </c>
      <c r="P153" s="37">
        <v>7</v>
      </c>
      <c r="Q153" s="37">
        <v>4</v>
      </c>
      <c r="R153" s="79">
        <f t="shared" si="64"/>
        <v>0</v>
      </c>
    </row>
    <row r="154" spans="1:20" x14ac:dyDescent="0.2">
      <c r="A154" s="42" t="s">
        <v>397</v>
      </c>
      <c r="B154" s="50">
        <v>16</v>
      </c>
      <c r="C154" s="50">
        <v>3</v>
      </c>
      <c r="D154" s="37">
        <v>4</v>
      </c>
      <c r="E154" s="37">
        <v>1</v>
      </c>
      <c r="F154" s="37">
        <f t="shared" si="60"/>
        <v>2</v>
      </c>
      <c r="G154" s="38">
        <v>4</v>
      </c>
      <c r="H154" s="38">
        <v>2</v>
      </c>
      <c r="I154" s="38">
        <f t="shared" si="61"/>
        <v>2</v>
      </c>
      <c r="J154" s="37">
        <v>4</v>
      </c>
      <c r="K154" s="37">
        <v>2</v>
      </c>
      <c r="L154" s="79">
        <f t="shared" si="62"/>
        <v>2</v>
      </c>
      <c r="M154" s="38">
        <v>3</v>
      </c>
      <c r="N154" s="38">
        <v>2</v>
      </c>
      <c r="O154" s="38">
        <f t="shared" si="63"/>
        <v>3</v>
      </c>
      <c r="P154" s="37">
        <v>3</v>
      </c>
      <c r="Q154" s="37">
        <v>2</v>
      </c>
      <c r="R154" s="79">
        <f t="shared" si="64"/>
        <v>2</v>
      </c>
    </row>
    <row r="155" spans="1:20" ht="13.5" thickBot="1" x14ac:dyDescent="0.25">
      <c r="A155" s="52" t="s">
        <v>398</v>
      </c>
      <c r="B155" s="53">
        <v>4</v>
      </c>
      <c r="C155" s="53">
        <v>4</v>
      </c>
      <c r="D155" s="37">
        <v>6</v>
      </c>
      <c r="E155" s="54">
        <v>1</v>
      </c>
      <c r="F155" s="37">
        <f t="shared" si="60"/>
        <v>1</v>
      </c>
      <c r="G155" s="38">
        <v>7</v>
      </c>
      <c r="H155" s="55">
        <v>2</v>
      </c>
      <c r="I155" s="38">
        <f t="shared" si="61"/>
        <v>1</v>
      </c>
      <c r="J155" s="37">
        <v>8</v>
      </c>
      <c r="K155" s="54">
        <v>2</v>
      </c>
      <c r="L155" s="80">
        <f t="shared" si="62"/>
        <v>0</v>
      </c>
      <c r="M155" s="38">
        <v>6</v>
      </c>
      <c r="N155" s="55">
        <v>2</v>
      </c>
      <c r="O155" s="38">
        <f t="shared" si="63"/>
        <v>2</v>
      </c>
      <c r="P155" s="37">
        <v>6</v>
      </c>
      <c r="Q155" s="54">
        <v>2</v>
      </c>
      <c r="R155" s="80">
        <f t="shared" si="64"/>
        <v>1</v>
      </c>
    </row>
    <row r="156" spans="1:20" ht="13.5" thickBot="1" x14ac:dyDescent="0.25">
      <c r="A156" s="61" t="s">
        <v>412</v>
      </c>
      <c r="B156" s="62"/>
      <c r="C156" s="74">
        <f t="shared" ref="C156:O156" si="65">SUM(C147:C155)</f>
        <v>36</v>
      </c>
      <c r="D156" s="63">
        <f t="shared" si="65"/>
        <v>47</v>
      </c>
      <c r="E156" s="63">
        <f t="shared" si="65"/>
        <v>13</v>
      </c>
      <c r="F156" s="63">
        <f t="shared" si="65"/>
        <v>15</v>
      </c>
      <c r="G156" s="64">
        <f t="shared" si="65"/>
        <v>56</v>
      </c>
      <c r="H156" s="64">
        <f t="shared" si="65"/>
        <v>18</v>
      </c>
      <c r="I156" s="89">
        <f t="shared" si="65"/>
        <v>12</v>
      </c>
      <c r="J156" s="63">
        <f t="shared" si="65"/>
        <v>50</v>
      </c>
      <c r="K156" s="63">
        <f t="shared" si="65"/>
        <v>17</v>
      </c>
      <c r="L156" s="88">
        <f t="shared" si="65"/>
        <v>17</v>
      </c>
      <c r="M156" s="64">
        <f t="shared" si="65"/>
        <v>51</v>
      </c>
      <c r="N156" s="64">
        <f t="shared" si="65"/>
        <v>17</v>
      </c>
      <c r="O156" s="89">
        <f t="shared" si="65"/>
        <v>16</v>
      </c>
      <c r="P156" s="63">
        <f>SUM(P147:P155)</f>
        <v>44</v>
      </c>
      <c r="Q156" s="63">
        <f>SUM(Q147:Q155)</f>
        <v>18</v>
      </c>
      <c r="R156" s="88">
        <f>SUM(R147:R155)</f>
        <v>12</v>
      </c>
    </row>
    <row r="157" spans="1:20" x14ac:dyDescent="0.2">
      <c r="A157" s="57" t="s">
        <v>399</v>
      </c>
      <c r="B157" s="58">
        <v>11</v>
      </c>
      <c r="C157" s="58">
        <v>5</v>
      </c>
      <c r="D157" s="37">
        <v>7</v>
      </c>
      <c r="E157" s="39">
        <v>1</v>
      </c>
      <c r="F157" s="37">
        <f t="shared" ref="F157:F165" si="66">IF(($C157+INT(D$145/18)+IF(((D$145-INT(D$145/18)*18)-$B157)&gt;=0,1,0)-D157+2)&lt;0, 0, $C157+INT(D$145/18)+IF(((D$145-INT(D$145/18)*18)-$B157)&gt;=0,1,0)-D157+2)</f>
        <v>1</v>
      </c>
      <c r="G157" s="38">
        <v>8</v>
      </c>
      <c r="H157" s="59">
        <v>1</v>
      </c>
      <c r="I157" s="38">
        <f t="shared" ref="I157:I165" si="67">IF(($C157+INT(G$145/18)+IF(((G$145-INT(G$145/18)*18)-$B157)&gt;=0,1,0)-G157+2)&lt;0, 0, $C157+INT(G$145/18)+IF(((G$145-INT(G$145/18)*18)-$B157)&gt;=0,1,0)-G157+2)</f>
        <v>0</v>
      </c>
      <c r="J157" s="37">
        <v>6</v>
      </c>
      <c r="K157" s="39">
        <v>3</v>
      </c>
      <c r="L157" s="81">
        <f t="shared" ref="L157:L165" si="68">IF(($C157+INT(J$145/18)+IF(((J$145-INT(J$145/18)*18)-$B157)&gt;=0,1,0)-J157+2)&lt;0, 0, $C157+INT(J$145/18)+IF(((J$145-INT(J$145/18)*18)-$B157)&gt;=0,1,0)-J157+2)</f>
        <v>2</v>
      </c>
      <c r="M157" s="38">
        <v>8</v>
      </c>
      <c r="N157" s="59">
        <v>2</v>
      </c>
      <c r="O157" s="38">
        <f t="shared" ref="O157:O165" si="69">IF(($C157+INT(M$145/18)+IF(((M$145-INT(M$145/18)*18)-$B157)&gt;=0,1,0)-M157+2)&lt;0, 0, $C157+INT(M$145/18)+IF(((M$145-INT(M$145/18)*18)-$B157)&gt;=0,1,0)-M157+2)</f>
        <v>0</v>
      </c>
      <c r="P157" s="37">
        <v>6</v>
      </c>
      <c r="Q157" s="39">
        <v>1</v>
      </c>
      <c r="R157" s="81">
        <f t="shared" ref="R157:R165" si="70">IF(($C157+INT(P$145/18)+IF(((P$145-INT(P$145/18)*18)-$B157)&gt;=0,1,0)-P157+2)&lt;0, 0, $C157+INT(P$145/18)+IF(((P$145-INT(P$145/18)*18)-$B157)&gt;=0,1,0)-P157+2)</f>
        <v>1</v>
      </c>
    </row>
    <row r="158" spans="1:20" x14ac:dyDescent="0.2">
      <c r="A158" s="42" t="s">
        <v>400</v>
      </c>
      <c r="B158" s="50">
        <v>13</v>
      </c>
      <c r="C158" s="50">
        <v>3</v>
      </c>
      <c r="D158" s="37">
        <v>10</v>
      </c>
      <c r="E158" s="37">
        <v>2</v>
      </c>
      <c r="F158" s="37">
        <f t="shared" si="66"/>
        <v>0</v>
      </c>
      <c r="G158" s="38">
        <v>5</v>
      </c>
      <c r="H158" s="38">
        <v>3</v>
      </c>
      <c r="I158" s="38">
        <f t="shared" si="67"/>
        <v>1</v>
      </c>
      <c r="J158" s="37">
        <v>5</v>
      </c>
      <c r="K158" s="37">
        <v>3</v>
      </c>
      <c r="L158" s="79">
        <f t="shared" si="68"/>
        <v>1</v>
      </c>
      <c r="M158" s="38">
        <v>3</v>
      </c>
      <c r="N158" s="38">
        <v>2</v>
      </c>
      <c r="O158" s="38">
        <f t="shared" si="69"/>
        <v>3</v>
      </c>
      <c r="P158" s="37">
        <v>4</v>
      </c>
      <c r="Q158" s="37">
        <v>2</v>
      </c>
      <c r="R158" s="79">
        <f t="shared" si="70"/>
        <v>1</v>
      </c>
      <c r="S158" t="s">
        <v>474</v>
      </c>
    </row>
    <row r="159" spans="1:20" x14ac:dyDescent="0.2">
      <c r="A159" s="42" t="s">
        <v>401</v>
      </c>
      <c r="B159" s="50">
        <v>3</v>
      </c>
      <c r="C159" s="50">
        <v>4</v>
      </c>
      <c r="D159" s="37">
        <v>5</v>
      </c>
      <c r="E159" s="37">
        <v>2</v>
      </c>
      <c r="F159" s="37">
        <f t="shared" si="66"/>
        <v>2</v>
      </c>
      <c r="G159" s="38">
        <v>7</v>
      </c>
      <c r="H159" s="38">
        <v>2</v>
      </c>
      <c r="I159" s="38">
        <f t="shared" si="67"/>
        <v>1</v>
      </c>
      <c r="J159" s="37">
        <v>6</v>
      </c>
      <c r="K159" s="37">
        <v>2</v>
      </c>
      <c r="L159" s="79">
        <f t="shared" si="68"/>
        <v>2</v>
      </c>
      <c r="M159" s="38">
        <v>8</v>
      </c>
      <c r="N159" s="38">
        <v>1</v>
      </c>
      <c r="O159" s="38">
        <f t="shared" si="69"/>
        <v>0</v>
      </c>
      <c r="P159" s="37">
        <v>5</v>
      </c>
      <c r="Q159" s="37">
        <v>1</v>
      </c>
      <c r="R159" s="79">
        <f t="shared" si="70"/>
        <v>2</v>
      </c>
    </row>
    <row r="160" spans="1:20" x14ac:dyDescent="0.2">
      <c r="A160" s="42" t="s">
        <v>402</v>
      </c>
      <c r="B160" s="50">
        <v>15</v>
      </c>
      <c r="C160" s="50">
        <v>4</v>
      </c>
      <c r="D160" s="37">
        <v>6</v>
      </c>
      <c r="E160" s="37">
        <v>2</v>
      </c>
      <c r="F160" s="37">
        <f t="shared" si="66"/>
        <v>1</v>
      </c>
      <c r="G160" s="38">
        <v>4</v>
      </c>
      <c r="H160" s="38">
        <v>2</v>
      </c>
      <c r="I160" s="38">
        <f t="shared" si="67"/>
        <v>3</v>
      </c>
      <c r="J160" s="37">
        <v>6</v>
      </c>
      <c r="K160" s="37">
        <v>3</v>
      </c>
      <c r="L160" s="79">
        <f t="shared" si="68"/>
        <v>1</v>
      </c>
      <c r="M160" s="38">
        <v>4</v>
      </c>
      <c r="N160" s="38">
        <v>1</v>
      </c>
      <c r="O160" s="38">
        <f t="shared" si="69"/>
        <v>3</v>
      </c>
      <c r="P160" s="37">
        <v>3</v>
      </c>
      <c r="Q160" s="37">
        <v>0</v>
      </c>
      <c r="R160" s="79">
        <f t="shared" si="70"/>
        <v>3</v>
      </c>
    </row>
    <row r="161" spans="1:19" x14ac:dyDescent="0.2">
      <c r="A161" s="42" t="s">
        <v>403</v>
      </c>
      <c r="B161" s="50">
        <v>17</v>
      </c>
      <c r="C161" s="50">
        <v>3</v>
      </c>
      <c r="D161" s="37">
        <v>3</v>
      </c>
      <c r="E161" s="37">
        <v>1</v>
      </c>
      <c r="F161" s="37">
        <f t="shared" si="66"/>
        <v>2</v>
      </c>
      <c r="G161" s="38">
        <v>4</v>
      </c>
      <c r="H161" s="38">
        <v>2</v>
      </c>
      <c r="I161" s="38">
        <f t="shared" si="67"/>
        <v>2</v>
      </c>
      <c r="J161" s="37">
        <v>4</v>
      </c>
      <c r="K161" s="37">
        <v>2</v>
      </c>
      <c r="L161" s="79">
        <f t="shared" si="68"/>
        <v>2</v>
      </c>
      <c r="M161" s="38">
        <v>5</v>
      </c>
      <c r="N161" s="38">
        <v>2</v>
      </c>
      <c r="O161" s="38">
        <f t="shared" si="69"/>
        <v>1</v>
      </c>
      <c r="P161" s="37">
        <v>5</v>
      </c>
      <c r="Q161" s="37">
        <v>2</v>
      </c>
      <c r="R161" s="79">
        <f t="shared" si="70"/>
        <v>0</v>
      </c>
    </row>
    <row r="162" spans="1:19" x14ac:dyDescent="0.2">
      <c r="A162" s="42" t="s">
        <v>404</v>
      </c>
      <c r="B162" s="50">
        <v>7</v>
      </c>
      <c r="C162" s="50">
        <v>4</v>
      </c>
      <c r="D162" s="37">
        <v>6</v>
      </c>
      <c r="E162" s="37">
        <v>2</v>
      </c>
      <c r="F162" s="37">
        <f t="shared" si="66"/>
        <v>1</v>
      </c>
      <c r="G162" s="38">
        <v>6</v>
      </c>
      <c r="H162" s="38">
        <v>2</v>
      </c>
      <c r="I162" s="38">
        <f t="shared" si="67"/>
        <v>1</v>
      </c>
      <c r="J162" s="37">
        <v>7</v>
      </c>
      <c r="K162" s="37">
        <v>2</v>
      </c>
      <c r="L162" s="79">
        <f t="shared" si="68"/>
        <v>0</v>
      </c>
      <c r="M162" s="38">
        <v>7</v>
      </c>
      <c r="N162" s="38">
        <v>3</v>
      </c>
      <c r="O162" s="38">
        <f t="shared" si="69"/>
        <v>1</v>
      </c>
      <c r="P162" s="37">
        <v>4</v>
      </c>
      <c r="Q162" s="37">
        <v>0</v>
      </c>
      <c r="R162" s="79">
        <f t="shared" si="70"/>
        <v>2</v>
      </c>
      <c r="S162" t="s">
        <v>470</v>
      </c>
    </row>
    <row r="163" spans="1:19" x14ac:dyDescent="0.2">
      <c r="A163" s="42" t="s">
        <v>405</v>
      </c>
      <c r="B163" s="50">
        <v>5</v>
      </c>
      <c r="C163" s="50">
        <v>4</v>
      </c>
      <c r="D163" s="37">
        <v>7</v>
      </c>
      <c r="E163" s="37">
        <v>2</v>
      </c>
      <c r="F163" s="37">
        <f t="shared" si="66"/>
        <v>0</v>
      </c>
      <c r="G163" s="38">
        <v>6</v>
      </c>
      <c r="H163" s="38">
        <v>2</v>
      </c>
      <c r="I163" s="38">
        <f t="shared" si="67"/>
        <v>2</v>
      </c>
      <c r="J163" s="37">
        <v>10</v>
      </c>
      <c r="K163" s="37">
        <v>2</v>
      </c>
      <c r="L163" s="79">
        <f t="shared" si="68"/>
        <v>0</v>
      </c>
      <c r="M163" s="38">
        <v>7</v>
      </c>
      <c r="N163" s="38">
        <v>2</v>
      </c>
      <c r="O163" s="38">
        <f t="shared" si="69"/>
        <v>1</v>
      </c>
      <c r="P163" s="37">
        <v>4</v>
      </c>
      <c r="Q163" s="37">
        <v>2</v>
      </c>
      <c r="R163" s="79">
        <f t="shared" si="70"/>
        <v>3</v>
      </c>
    </row>
    <row r="164" spans="1:19" x14ac:dyDescent="0.2">
      <c r="A164" s="42" t="s">
        <v>406</v>
      </c>
      <c r="B164" s="50">
        <v>1</v>
      </c>
      <c r="C164" s="50">
        <v>5</v>
      </c>
      <c r="D164" s="37">
        <v>7</v>
      </c>
      <c r="E164" s="37">
        <v>2</v>
      </c>
      <c r="F164" s="37">
        <f t="shared" si="66"/>
        <v>1</v>
      </c>
      <c r="G164" s="38">
        <v>8</v>
      </c>
      <c r="H164" s="38">
        <v>3</v>
      </c>
      <c r="I164" s="38">
        <f t="shared" si="67"/>
        <v>1</v>
      </c>
      <c r="J164" s="37">
        <v>8</v>
      </c>
      <c r="K164" s="37">
        <v>2</v>
      </c>
      <c r="L164" s="79">
        <f t="shared" si="68"/>
        <v>1</v>
      </c>
      <c r="M164" s="38">
        <v>8</v>
      </c>
      <c r="N164" s="38">
        <v>2</v>
      </c>
      <c r="O164" s="38">
        <f t="shared" si="69"/>
        <v>1</v>
      </c>
      <c r="P164" s="37">
        <v>6</v>
      </c>
      <c r="Q164" s="37">
        <v>2</v>
      </c>
      <c r="R164" s="79">
        <f t="shared" si="70"/>
        <v>2</v>
      </c>
      <c r="S164" t="s">
        <v>470</v>
      </c>
    </row>
    <row r="165" spans="1:19" ht="13.5" thickBot="1" x14ac:dyDescent="0.25">
      <c r="A165" s="45" t="s">
        <v>407</v>
      </c>
      <c r="B165" s="51">
        <v>9</v>
      </c>
      <c r="C165" s="51">
        <v>4</v>
      </c>
      <c r="D165" s="37">
        <v>5</v>
      </c>
      <c r="E165" s="46">
        <v>2</v>
      </c>
      <c r="F165" s="37">
        <f t="shared" si="66"/>
        <v>2</v>
      </c>
      <c r="G165" s="38">
        <v>7</v>
      </c>
      <c r="H165" s="47">
        <v>3</v>
      </c>
      <c r="I165" s="38">
        <f t="shared" si="67"/>
        <v>0</v>
      </c>
      <c r="J165" s="37">
        <v>8</v>
      </c>
      <c r="K165" s="46">
        <v>3</v>
      </c>
      <c r="L165" s="83">
        <f t="shared" si="68"/>
        <v>0</v>
      </c>
      <c r="M165" s="38">
        <v>5</v>
      </c>
      <c r="N165" s="47">
        <v>2</v>
      </c>
      <c r="O165" s="38">
        <f t="shared" si="69"/>
        <v>2</v>
      </c>
      <c r="P165" s="37">
        <v>5</v>
      </c>
      <c r="Q165" s="46">
        <v>1</v>
      </c>
      <c r="R165" s="83">
        <f t="shared" si="70"/>
        <v>1</v>
      </c>
    </row>
    <row r="166" spans="1:19" ht="13.5" thickBot="1" x14ac:dyDescent="0.25">
      <c r="A166" s="66" t="s">
        <v>413</v>
      </c>
      <c r="B166" s="63"/>
      <c r="C166" s="63">
        <f t="shared" ref="C166:O166" si="71">SUM(C157:C165)</f>
        <v>36</v>
      </c>
      <c r="D166" s="63">
        <f t="shared" si="71"/>
        <v>56</v>
      </c>
      <c r="E166" s="63">
        <f t="shared" si="71"/>
        <v>16</v>
      </c>
      <c r="F166" s="63">
        <f t="shared" si="71"/>
        <v>10</v>
      </c>
      <c r="G166" s="64">
        <f t="shared" si="71"/>
        <v>55</v>
      </c>
      <c r="H166" s="64">
        <f t="shared" si="71"/>
        <v>20</v>
      </c>
      <c r="I166" s="64">
        <f t="shared" si="71"/>
        <v>11</v>
      </c>
      <c r="J166" s="63">
        <f t="shared" si="71"/>
        <v>60</v>
      </c>
      <c r="K166" s="63">
        <f t="shared" si="71"/>
        <v>22</v>
      </c>
      <c r="L166" s="63">
        <f t="shared" si="71"/>
        <v>9</v>
      </c>
      <c r="M166" s="64">
        <f t="shared" si="71"/>
        <v>55</v>
      </c>
      <c r="N166" s="64">
        <f t="shared" si="71"/>
        <v>17</v>
      </c>
      <c r="O166" s="64">
        <f t="shared" si="71"/>
        <v>12</v>
      </c>
      <c r="P166" s="63">
        <f>SUM(P157:P165)</f>
        <v>42</v>
      </c>
      <c r="Q166" s="63">
        <f>SUM(Q157:Q165)</f>
        <v>11</v>
      </c>
      <c r="R166" s="63">
        <f>SUM(R157:R165)</f>
        <v>15</v>
      </c>
    </row>
    <row r="167" spans="1:19" ht="13.5" thickBot="1" x14ac:dyDescent="0.25">
      <c r="A167" s="70" t="s">
        <v>414</v>
      </c>
      <c r="B167" s="71"/>
      <c r="C167" s="71">
        <f t="shared" ref="C167:O167" si="72">C166+C156</f>
        <v>72</v>
      </c>
      <c r="D167" s="71">
        <f t="shared" si="72"/>
        <v>103</v>
      </c>
      <c r="E167" s="71">
        <f t="shared" si="72"/>
        <v>29</v>
      </c>
      <c r="F167" s="71">
        <f t="shared" si="72"/>
        <v>25</v>
      </c>
      <c r="G167" s="72">
        <f t="shared" si="72"/>
        <v>111</v>
      </c>
      <c r="H167" s="72">
        <f t="shared" si="72"/>
        <v>38</v>
      </c>
      <c r="I167" s="72">
        <f t="shared" si="72"/>
        <v>23</v>
      </c>
      <c r="J167" s="71">
        <f t="shared" si="72"/>
        <v>110</v>
      </c>
      <c r="K167" s="71">
        <f t="shared" si="72"/>
        <v>39</v>
      </c>
      <c r="L167" s="71">
        <f t="shared" si="72"/>
        <v>26</v>
      </c>
      <c r="M167" s="72">
        <f t="shared" si="72"/>
        <v>106</v>
      </c>
      <c r="N167" s="72">
        <f t="shared" si="72"/>
        <v>34</v>
      </c>
      <c r="O167" s="72">
        <f t="shared" si="72"/>
        <v>28</v>
      </c>
      <c r="P167" s="71">
        <f>P166+P156</f>
        <v>86</v>
      </c>
      <c r="Q167" s="71">
        <f>Q166+Q156</f>
        <v>29</v>
      </c>
      <c r="R167" s="71">
        <f>R166+R156</f>
        <v>27</v>
      </c>
    </row>
    <row r="168" spans="1:19" x14ac:dyDescent="0.2">
      <c r="A168" s="67" t="s">
        <v>350</v>
      </c>
      <c r="B168" s="39"/>
      <c r="C168" s="39"/>
      <c r="D168" s="486"/>
      <c r="E168" s="487"/>
      <c r="F168" s="488"/>
      <c r="G168" s="489"/>
      <c r="H168" s="490"/>
      <c r="I168" s="491"/>
      <c r="J168" s="486"/>
      <c r="K168" s="487"/>
      <c r="L168" s="488"/>
      <c r="M168" s="489"/>
      <c r="N168" s="490"/>
      <c r="O168" s="491"/>
      <c r="P168" s="486"/>
      <c r="Q168" s="487"/>
      <c r="R168" s="488"/>
    </row>
    <row r="169" spans="1:19" ht="13.5" thickBot="1" x14ac:dyDescent="0.25">
      <c r="A169" s="49" t="s">
        <v>415</v>
      </c>
      <c r="B169" s="46"/>
      <c r="C169" s="46"/>
      <c r="D169" s="492"/>
      <c r="E169" s="493"/>
      <c r="F169" s="494"/>
      <c r="G169" s="495"/>
      <c r="H169" s="496"/>
      <c r="I169" s="497"/>
      <c r="J169" s="492"/>
      <c r="K169" s="493"/>
      <c r="L169" s="494"/>
      <c r="M169" s="495"/>
      <c r="N169" s="496"/>
      <c r="O169" s="497"/>
      <c r="P169" s="492"/>
      <c r="Q169" s="493"/>
      <c r="R169" s="494"/>
    </row>
    <row r="173" spans="1:19" x14ac:dyDescent="0.2">
      <c r="A173" s="92"/>
      <c r="B173" s="30" t="s">
        <v>450</v>
      </c>
    </row>
    <row r="174" spans="1:19" x14ac:dyDescent="0.2">
      <c r="A174" s="97"/>
      <c r="B174" s="30" t="s">
        <v>603</v>
      </c>
    </row>
    <row r="177" spans="1:15" x14ac:dyDescent="0.2">
      <c r="B177" s="30" t="s">
        <v>474</v>
      </c>
      <c r="C177" s="30" t="s">
        <v>633</v>
      </c>
      <c r="D177" s="30" t="s">
        <v>634</v>
      </c>
      <c r="E177" s="30" t="s">
        <v>635</v>
      </c>
      <c r="F177" s="30" t="s">
        <v>636</v>
      </c>
    </row>
    <row r="178" spans="1:15" x14ac:dyDescent="0.2">
      <c r="A178" s="30" t="s">
        <v>474</v>
      </c>
      <c r="B178" s="30" t="s">
        <v>637</v>
      </c>
      <c r="C178" s="30">
        <v>3</v>
      </c>
      <c r="D178" s="108">
        <v>1</v>
      </c>
      <c r="E178" s="108">
        <v>1</v>
      </c>
      <c r="F178" s="108">
        <v>3</v>
      </c>
      <c r="G178" s="571"/>
      <c r="H178" s="571"/>
      <c r="I178" s="571"/>
      <c r="J178" s="571"/>
      <c r="K178" s="571"/>
      <c r="L178" s="571"/>
      <c r="M178" s="571"/>
      <c r="N178" s="571"/>
      <c r="O178" s="571"/>
    </row>
    <row r="179" spans="1:15" x14ac:dyDescent="0.2">
      <c r="A179" s="30" t="s">
        <v>633</v>
      </c>
      <c r="C179" s="30" t="s">
        <v>637</v>
      </c>
      <c r="D179" s="108">
        <v>3</v>
      </c>
      <c r="E179" s="108">
        <v>1</v>
      </c>
      <c r="F179" s="108">
        <v>1</v>
      </c>
      <c r="G179" s="108"/>
      <c r="H179" s="108"/>
      <c r="I179" s="108"/>
      <c r="J179" s="108"/>
      <c r="K179" s="108"/>
      <c r="L179" s="108"/>
      <c r="M179" s="108"/>
      <c r="N179" s="108"/>
      <c r="O179" s="108"/>
    </row>
    <row r="180" spans="1:15" x14ac:dyDescent="0.2">
      <c r="A180" s="30" t="s">
        <v>634</v>
      </c>
      <c r="D180" s="30" t="s">
        <v>637</v>
      </c>
      <c r="E180" s="30">
        <v>3</v>
      </c>
      <c r="F180" s="30">
        <v>1</v>
      </c>
      <c r="G180" s="108"/>
      <c r="H180" s="108"/>
      <c r="I180" s="108"/>
      <c r="M180" s="108"/>
      <c r="N180" s="108"/>
      <c r="O180" s="108"/>
    </row>
    <row r="181" spans="1:15" x14ac:dyDescent="0.2">
      <c r="A181" s="30" t="s">
        <v>635</v>
      </c>
      <c r="E181" s="30" t="s">
        <v>637</v>
      </c>
      <c r="F181" s="30">
        <v>3</v>
      </c>
      <c r="G181" s="108"/>
      <c r="H181" s="108"/>
      <c r="I181" s="108"/>
      <c r="M181" s="108"/>
      <c r="N181" s="108"/>
      <c r="O181" s="108"/>
    </row>
    <row r="182" spans="1:15" x14ac:dyDescent="0.2">
      <c r="A182" s="106" t="s">
        <v>636</v>
      </c>
      <c r="B182" s="106"/>
      <c r="C182" s="106"/>
      <c r="D182" s="106"/>
      <c r="E182" s="106"/>
      <c r="F182" s="106" t="s">
        <v>637</v>
      </c>
      <c r="G182" s="160"/>
      <c r="H182" s="160"/>
      <c r="I182" s="160"/>
      <c r="J182" s="106"/>
      <c r="K182" s="106"/>
      <c r="L182" s="106"/>
      <c r="M182" s="160"/>
      <c r="N182" s="160"/>
      <c r="O182" s="160"/>
    </row>
    <row r="183" spans="1:15" x14ac:dyDescent="0.2">
      <c r="D183" s="571"/>
      <c r="E183" s="571"/>
      <c r="F183" s="571"/>
      <c r="G183" s="571"/>
      <c r="H183" s="571"/>
      <c r="I183" s="571"/>
      <c r="J183" s="571"/>
      <c r="K183" s="571"/>
      <c r="L183" s="571"/>
      <c r="M183" s="571"/>
      <c r="N183" s="571"/>
      <c r="O183" s="571"/>
    </row>
    <row r="184" spans="1:15" x14ac:dyDescent="0.2">
      <c r="D184" s="571"/>
      <c r="E184" s="571"/>
      <c r="F184" s="571"/>
      <c r="G184" s="571"/>
      <c r="H184" s="571"/>
      <c r="I184" s="571"/>
      <c r="J184" s="571"/>
      <c r="K184" s="571"/>
      <c r="L184" s="571"/>
      <c r="M184" s="571"/>
      <c r="N184" s="571"/>
      <c r="O184" s="571"/>
    </row>
  </sheetData>
  <mergeCells count="178">
    <mergeCell ref="D183:F183"/>
    <mergeCell ref="G183:I183"/>
    <mergeCell ref="J183:L183"/>
    <mergeCell ref="M183:O183"/>
    <mergeCell ref="D184:F184"/>
    <mergeCell ref="G184:I184"/>
    <mergeCell ref="J184:L184"/>
    <mergeCell ref="M184:O184"/>
    <mergeCell ref="P141:R141"/>
    <mergeCell ref="D169:F169"/>
    <mergeCell ref="G169:I169"/>
    <mergeCell ref="J169:L169"/>
    <mergeCell ref="M169:O169"/>
    <mergeCell ref="P169:R169"/>
    <mergeCell ref="P144:R144"/>
    <mergeCell ref="P145:R145"/>
    <mergeCell ref="P168:R168"/>
    <mergeCell ref="D141:F141"/>
    <mergeCell ref="G178:I178"/>
    <mergeCell ref="J178:L178"/>
    <mergeCell ref="M178:O178"/>
    <mergeCell ref="D144:F144"/>
    <mergeCell ref="G144:I144"/>
    <mergeCell ref="J144:L144"/>
    <mergeCell ref="M144:O144"/>
    <mergeCell ref="M145:O145"/>
    <mergeCell ref="M168:O168"/>
    <mergeCell ref="D88:F88"/>
    <mergeCell ref="G88:I88"/>
    <mergeCell ref="J88:L88"/>
    <mergeCell ref="G112:I112"/>
    <mergeCell ref="J112:L112"/>
    <mergeCell ref="D168:F168"/>
    <mergeCell ref="G168:I168"/>
    <mergeCell ref="J168:L168"/>
    <mergeCell ref="D145:F145"/>
    <mergeCell ref="G145:I145"/>
    <mergeCell ref="J145:L145"/>
    <mergeCell ref="M116:O116"/>
    <mergeCell ref="J116:L116"/>
    <mergeCell ref="J117:L117"/>
    <mergeCell ref="M117:O117"/>
    <mergeCell ref="M140:O140"/>
    <mergeCell ref="G141:I141"/>
    <mergeCell ref="J141:L141"/>
    <mergeCell ref="M141:O141"/>
    <mergeCell ref="D140:F140"/>
    <mergeCell ref="G140:I140"/>
    <mergeCell ref="J140:L140"/>
    <mergeCell ref="D117:F117"/>
    <mergeCell ref="G117:I117"/>
    <mergeCell ref="P116:R116"/>
    <mergeCell ref="P117:R117"/>
    <mergeCell ref="P140:R140"/>
    <mergeCell ref="D116:F116"/>
    <mergeCell ref="G116:I116"/>
    <mergeCell ref="P113:R113"/>
    <mergeCell ref="D112:F112"/>
    <mergeCell ref="P112:R112"/>
    <mergeCell ref="D113:F113"/>
    <mergeCell ref="G113:I113"/>
    <mergeCell ref="M113:O113"/>
    <mergeCell ref="M112:O112"/>
    <mergeCell ref="J113:L113"/>
    <mergeCell ref="M60:O60"/>
    <mergeCell ref="M61:O61"/>
    <mergeCell ref="D61:F61"/>
    <mergeCell ref="D85:F85"/>
    <mergeCell ref="G85:I85"/>
    <mergeCell ref="J85:L85"/>
    <mergeCell ref="J84:L84"/>
    <mergeCell ref="M84:O84"/>
    <mergeCell ref="D60:F60"/>
    <mergeCell ref="G60:I60"/>
    <mergeCell ref="P88:R88"/>
    <mergeCell ref="D89:F89"/>
    <mergeCell ref="G89:I89"/>
    <mergeCell ref="J89:L89"/>
    <mergeCell ref="M89:O89"/>
    <mergeCell ref="P89:R89"/>
    <mergeCell ref="M88:O88"/>
    <mergeCell ref="J60:L60"/>
    <mergeCell ref="P84:R84"/>
    <mergeCell ref="P60:R60"/>
    <mergeCell ref="P61:R61"/>
    <mergeCell ref="P85:R85"/>
    <mergeCell ref="D84:F84"/>
    <mergeCell ref="G84:I84"/>
    <mergeCell ref="G61:I61"/>
    <mergeCell ref="J61:L61"/>
    <mergeCell ref="M85:O85"/>
    <mergeCell ref="P57:R57"/>
    <mergeCell ref="D56:F56"/>
    <mergeCell ref="G56:I56"/>
    <mergeCell ref="D33:F33"/>
    <mergeCell ref="G33:I33"/>
    <mergeCell ref="D57:F57"/>
    <mergeCell ref="G57:I57"/>
    <mergeCell ref="J57:L57"/>
    <mergeCell ref="M57:O57"/>
    <mergeCell ref="J33:L33"/>
    <mergeCell ref="P26:R26"/>
    <mergeCell ref="J32:L32"/>
    <mergeCell ref="M32:O32"/>
    <mergeCell ref="P56:R56"/>
    <mergeCell ref="P32:R32"/>
    <mergeCell ref="P33:R33"/>
    <mergeCell ref="P27:R27"/>
    <mergeCell ref="P28:R28"/>
    <mergeCell ref="J56:L56"/>
    <mergeCell ref="M56:O56"/>
    <mergeCell ref="M33:O33"/>
    <mergeCell ref="D32:F32"/>
    <mergeCell ref="G32:I32"/>
    <mergeCell ref="M27:O27"/>
    <mergeCell ref="M28:O28"/>
    <mergeCell ref="M26:O26"/>
    <mergeCell ref="J21:L21"/>
    <mergeCell ref="D21:F21"/>
    <mergeCell ref="M10:O10"/>
    <mergeCell ref="D14:F14"/>
    <mergeCell ref="G14:I14"/>
    <mergeCell ref="J14:L14"/>
    <mergeCell ref="J23:L23"/>
    <mergeCell ref="D19:F19"/>
    <mergeCell ref="G19:I19"/>
    <mergeCell ref="J19:L19"/>
    <mergeCell ref="M19:O19"/>
    <mergeCell ref="G27:I27"/>
    <mergeCell ref="M23:O23"/>
    <mergeCell ref="M21:O21"/>
    <mergeCell ref="J10:L10"/>
    <mergeCell ref="D3:F3"/>
    <mergeCell ref="G3:I3"/>
    <mergeCell ref="M3:O3"/>
    <mergeCell ref="M14:O14"/>
    <mergeCell ref="D10:F10"/>
    <mergeCell ref="G10:I10"/>
    <mergeCell ref="G21:I21"/>
    <mergeCell ref="M24:O24"/>
    <mergeCell ref="P24:R24"/>
    <mergeCell ref="P3:R3"/>
    <mergeCell ref="J3:L3"/>
    <mergeCell ref="P23:R23"/>
    <mergeCell ref="P14:R14"/>
    <mergeCell ref="P19:R19"/>
    <mergeCell ref="P10:R10"/>
    <mergeCell ref="P21:R21"/>
    <mergeCell ref="P22:R22"/>
    <mergeCell ref="P25:R25"/>
    <mergeCell ref="M22:O22"/>
    <mergeCell ref="M25:O25"/>
    <mergeCell ref="G23:I23"/>
    <mergeCell ref="G24:I24"/>
    <mergeCell ref="J24:L24"/>
    <mergeCell ref="A23:C23"/>
    <mergeCell ref="A24:C24"/>
    <mergeCell ref="J22:L22"/>
    <mergeCell ref="D25:F25"/>
    <mergeCell ref="D22:F22"/>
    <mergeCell ref="G22:I22"/>
    <mergeCell ref="A22:C22"/>
    <mergeCell ref="D23:F23"/>
    <mergeCell ref="G25:I25"/>
    <mergeCell ref="J25:L25"/>
    <mergeCell ref="D24:F24"/>
    <mergeCell ref="A25:C25"/>
    <mergeCell ref="A27:C27"/>
    <mergeCell ref="A28:C28"/>
    <mergeCell ref="D27:F27"/>
    <mergeCell ref="D28:F28"/>
    <mergeCell ref="J27:L27"/>
    <mergeCell ref="J28:L28"/>
    <mergeCell ref="G26:I26"/>
    <mergeCell ref="J26:L26"/>
    <mergeCell ref="G28:I28"/>
    <mergeCell ref="A26:C26"/>
    <mergeCell ref="D26:F26"/>
  </mergeCells>
  <phoneticPr fontId="21" type="noConversion"/>
  <conditionalFormatting sqref="J147:J155 J157:J165 D147:D155 D157:D165 G147:G155 G157:G165 M147:M155 M157:M165 P147:P155 P157:P165 J119:J127 J129:J137 D119:D127 D129:D137 G119:G127 G129:G137 M119:M127 M129:M137 P119:P127 P129:P137 D91:D99 P101:P109 D73:D81 J101:J109 M91:M99 D101:D109 M101:M109 G101:G109 J91:J99 P91:P99 J73:J81 P73:P81 J63:J71 D63:D71 M63:M71 G91:G99 M73:M81 G73:G81 P45:P53 P63:P71 J45:J53 D45:D53 P35:P43 D35:D43 G63:G71 M45:M53 G35:G43 M35:M43 J35:J43 G45:G53">
    <cfRule type="cellIs" dxfId="35" priority="1" stopIfTrue="1" operator="equal">
      <formula>$C35</formula>
    </cfRule>
    <cfRule type="cellIs" dxfId="34" priority="2" stopIfTrue="1" operator="equal">
      <formula>$C35-1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P42"/>
  <sheetViews>
    <sheetView workbookViewId="0">
      <selection activeCell="F29" sqref="F29"/>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11" customWidth="1"/>
  </cols>
  <sheetData>
    <row r="1" spans="1:16" ht="13.5" thickBot="1" x14ac:dyDescent="0.25">
      <c r="A1" s="31"/>
      <c r="B1" s="32"/>
      <c r="C1" s="32"/>
      <c r="D1" s="32" t="s">
        <v>589</v>
      </c>
      <c r="E1" s="32"/>
      <c r="F1" s="32"/>
      <c r="G1" s="32"/>
      <c r="H1" s="32"/>
      <c r="I1" s="32"/>
      <c r="J1" s="32"/>
      <c r="K1" s="32"/>
      <c r="L1" s="32"/>
      <c r="M1" s="32"/>
      <c r="N1" s="32"/>
      <c r="O1" s="32"/>
      <c r="P1" s="68" t="s">
        <v>416</v>
      </c>
    </row>
    <row r="2" spans="1:16" x14ac:dyDescent="0.2">
      <c r="A2" s="40"/>
      <c r="B2" s="41"/>
      <c r="C2" s="41"/>
      <c r="D2" s="474" t="s">
        <v>475</v>
      </c>
      <c r="E2" s="475"/>
      <c r="F2" s="476"/>
      <c r="G2" s="474" t="s">
        <v>352</v>
      </c>
      <c r="H2" s="475"/>
      <c r="I2" s="476"/>
      <c r="J2" s="477" t="s">
        <v>340</v>
      </c>
      <c r="K2" s="478"/>
      <c r="L2" s="479"/>
      <c r="M2" s="474" t="s">
        <v>472</v>
      </c>
      <c r="N2" s="475"/>
      <c r="O2" s="476"/>
      <c r="P2" s="21"/>
    </row>
    <row r="3" spans="1:16" x14ac:dyDescent="0.2">
      <c r="A3" s="57"/>
      <c r="B3" s="69"/>
      <c r="C3" s="69" t="s">
        <v>538</v>
      </c>
      <c r="D3" s="480">
        <v>20</v>
      </c>
      <c r="E3" s="481"/>
      <c r="F3" s="482"/>
      <c r="G3" s="480">
        <v>26</v>
      </c>
      <c r="H3" s="481"/>
      <c r="I3" s="482"/>
      <c r="J3" s="483">
        <v>24</v>
      </c>
      <c r="K3" s="484"/>
      <c r="L3" s="485"/>
      <c r="M3" s="480">
        <v>29</v>
      </c>
      <c r="N3" s="481"/>
      <c r="O3" s="482"/>
      <c r="P3" s="21"/>
    </row>
    <row r="4" spans="1:16" x14ac:dyDescent="0.2">
      <c r="A4" s="42"/>
      <c r="B4" s="34" t="s">
        <v>355</v>
      </c>
      <c r="C4" s="34" t="s">
        <v>408</v>
      </c>
      <c r="D4" s="35" t="s">
        <v>409</v>
      </c>
      <c r="E4" s="35" t="s">
        <v>410</v>
      </c>
      <c r="F4" s="35" t="s">
        <v>363</v>
      </c>
      <c r="G4" s="35" t="s">
        <v>409</v>
      </c>
      <c r="H4" s="35" t="s">
        <v>410</v>
      </c>
      <c r="I4" s="35" t="s">
        <v>363</v>
      </c>
      <c r="J4" s="36" t="s">
        <v>409</v>
      </c>
      <c r="K4" s="36" t="s">
        <v>410</v>
      </c>
      <c r="L4" s="36" t="s">
        <v>363</v>
      </c>
      <c r="M4" s="35" t="s">
        <v>409</v>
      </c>
      <c r="N4" s="35" t="s">
        <v>410</v>
      </c>
      <c r="O4" s="35" t="s">
        <v>363</v>
      </c>
      <c r="P4" s="21"/>
    </row>
    <row r="5" spans="1:16" x14ac:dyDescent="0.2">
      <c r="A5" s="42" t="s">
        <v>390</v>
      </c>
      <c r="B5" s="50">
        <v>11</v>
      </c>
      <c r="C5" s="50">
        <v>4</v>
      </c>
      <c r="D5" s="37">
        <v>7</v>
      </c>
      <c r="E5" s="37">
        <v>3</v>
      </c>
      <c r="F5" s="37">
        <f t="shared" ref="F5:F13" si="0">IF(($C5+INT(D$3/18)+IF(((D$3-INT(D$3/18)*18)-$B5)&gt;=0,1,0)-D5+2)&lt;0, 0, $C5+INT(D$3/18)+IF(((D$3-INT(D$3/18)*18)-$B5)&gt;=0,1,0)-D5+2)</f>
        <v>0</v>
      </c>
      <c r="G5" s="37">
        <v>3</v>
      </c>
      <c r="H5" s="37">
        <v>1</v>
      </c>
      <c r="I5" s="37">
        <f t="shared" ref="I5:I13" si="1">IF(($C5+INT(G$3/18)+IF(((G$3-INT(G$3/18)*18)-$B5)&gt;=0,1,0)-G5+2)&lt;0, 0, $C5+INT(G$3/18)+IF(((G$3-INT(G$3/18)*18)-$B5)&gt;=0,1,0)-G5+2)</f>
        <v>4</v>
      </c>
      <c r="J5" s="38">
        <v>4</v>
      </c>
      <c r="K5" s="38">
        <v>1</v>
      </c>
      <c r="L5" s="78">
        <f t="shared" ref="L5:L13" si="2">IF(($C5+INT(J$3/18)+IF(((J$3-INT(J$3/18)*18)-$B5)&gt;=0,1,0)-J5+2)&lt;0, 0, $C5+INT(J$3/18)+IF(((J$3-INT(J$3/18)*18)-$B5)&gt;=0,1,0)-J5+2)</f>
        <v>3</v>
      </c>
      <c r="M5" s="37">
        <v>6</v>
      </c>
      <c r="N5" s="37">
        <v>2</v>
      </c>
      <c r="O5" s="37">
        <f t="shared" ref="O5:O13" si="3">IF(($C5+INT(M$3/18)+IF(((M$3-INT(M$3/18)*18)-$B5)&gt;=0,1,0)-M5+2)&lt;0, 0, $C5+INT(M$3/18)+IF(((M$3-INT(M$3/18)*18)-$B5)&gt;=0,1,0)-M5+2)</f>
        <v>2</v>
      </c>
      <c r="P5" s="21"/>
    </row>
    <row r="6" spans="1:16" x14ac:dyDescent="0.2">
      <c r="A6" s="42" t="s">
        <v>391</v>
      </c>
      <c r="B6" s="50">
        <v>17</v>
      </c>
      <c r="C6" s="50">
        <v>3</v>
      </c>
      <c r="D6" s="37">
        <v>4</v>
      </c>
      <c r="E6" s="37">
        <v>2</v>
      </c>
      <c r="F6" s="37">
        <f t="shared" si="0"/>
        <v>2</v>
      </c>
      <c r="G6" s="37">
        <v>3</v>
      </c>
      <c r="H6" s="37">
        <v>1</v>
      </c>
      <c r="I6" s="37">
        <f t="shared" si="1"/>
        <v>3</v>
      </c>
      <c r="J6" s="38">
        <v>6</v>
      </c>
      <c r="K6" s="38">
        <v>2</v>
      </c>
      <c r="L6" s="78">
        <f t="shared" si="2"/>
        <v>0</v>
      </c>
      <c r="M6" s="37">
        <v>4</v>
      </c>
      <c r="N6" s="37">
        <v>1</v>
      </c>
      <c r="O6" s="37">
        <f t="shared" si="3"/>
        <v>2</v>
      </c>
      <c r="P6" s="21"/>
    </row>
    <row r="7" spans="1:16" x14ac:dyDescent="0.2">
      <c r="A7" s="42" t="s">
        <v>392</v>
      </c>
      <c r="B7" s="50">
        <v>1</v>
      </c>
      <c r="C7" s="50">
        <v>5</v>
      </c>
      <c r="D7" s="37">
        <v>6</v>
      </c>
      <c r="E7" s="37">
        <v>2</v>
      </c>
      <c r="F7" s="37">
        <f t="shared" si="0"/>
        <v>3</v>
      </c>
      <c r="G7" s="37">
        <v>8</v>
      </c>
      <c r="H7" s="37">
        <v>2</v>
      </c>
      <c r="I7" s="37">
        <f t="shared" si="1"/>
        <v>1</v>
      </c>
      <c r="J7" s="38">
        <v>10</v>
      </c>
      <c r="K7" s="38">
        <v>2</v>
      </c>
      <c r="L7" s="78">
        <f t="shared" si="2"/>
        <v>0</v>
      </c>
      <c r="M7" s="37">
        <v>7</v>
      </c>
      <c r="N7" s="37">
        <v>1</v>
      </c>
      <c r="O7" s="37">
        <f t="shared" si="3"/>
        <v>2</v>
      </c>
      <c r="P7" s="21" t="s">
        <v>472</v>
      </c>
    </row>
    <row r="8" spans="1:16" x14ac:dyDescent="0.2">
      <c r="A8" s="42" t="s">
        <v>393</v>
      </c>
      <c r="B8" s="50">
        <v>5</v>
      </c>
      <c r="C8" s="50">
        <v>4</v>
      </c>
      <c r="D8" s="37">
        <v>8</v>
      </c>
      <c r="E8" s="37">
        <v>2</v>
      </c>
      <c r="F8" s="37">
        <f t="shared" si="0"/>
        <v>0</v>
      </c>
      <c r="G8" s="37">
        <v>6</v>
      </c>
      <c r="H8" s="37">
        <v>2</v>
      </c>
      <c r="I8" s="37">
        <f t="shared" si="1"/>
        <v>2</v>
      </c>
      <c r="J8" s="38">
        <v>7</v>
      </c>
      <c r="K8" s="38">
        <v>2</v>
      </c>
      <c r="L8" s="78">
        <f t="shared" si="2"/>
        <v>1</v>
      </c>
      <c r="M8" s="37">
        <v>6</v>
      </c>
      <c r="N8" s="37">
        <v>3</v>
      </c>
      <c r="O8" s="37">
        <f t="shared" si="3"/>
        <v>2</v>
      </c>
      <c r="P8" s="21"/>
    </row>
    <row r="9" spans="1:16" x14ac:dyDescent="0.2">
      <c r="A9" s="42" t="s">
        <v>394</v>
      </c>
      <c r="B9" s="50">
        <v>13</v>
      </c>
      <c r="C9" s="50">
        <v>3</v>
      </c>
      <c r="D9" s="37">
        <v>5</v>
      </c>
      <c r="E9" s="37">
        <v>3</v>
      </c>
      <c r="F9" s="37">
        <f t="shared" si="0"/>
        <v>1</v>
      </c>
      <c r="G9" s="37">
        <v>10</v>
      </c>
      <c r="H9" s="37">
        <v>2</v>
      </c>
      <c r="I9" s="37">
        <f t="shared" si="1"/>
        <v>0</v>
      </c>
      <c r="J9" s="38">
        <v>3</v>
      </c>
      <c r="K9" s="38">
        <v>2</v>
      </c>
      <c r="L9" s="78">
        <f t="shared" si="2"/>
        <v>3</v>
      </c>
      <c r="M9" s="37">
        <v>6</v>
      </c>
      <c r="N9" s="37">
        <v>3</v>
      </c>
      <c r="O9" s="37">
        <f t="shared" si="3"/>
        <v>0</v>
      </c>
      <c r="P9" s="21"/>
    </row>
    <row r="10" spans="1:16" x14ac:dyDescent="0.2">
      <c r="A10" s="42" t="s">
        <v>395</v>
      </c>
      <c r="B10" s="50">
        <v>3</v>
      </c>
      <c r="C10" s="50">
        <v>5</v>
      </c>
      <c r="D10" s="37">
        <v>8</v>
      </c>
      <c r="E10" s="37">
        <v>2</v>
      </c>
      <c r="F10" s="37">
        <f t="shared" si="0"/>
        <v>0</v>
      </c>
      <c r="G10" s="37">
        <v>9</v>
      </c>
      <c r="H10" s="37">
        <v>2</v>
      </c>
      <c r="I10" s="37">
        <f t="shared" si="1"/>
        <v>0</v>
      </c>
      <c r="J10" s="38">
        <v>7</v>
      </c>
      <c r="K10" s="38">
        <v>1</v>
      </c>
      <c r="L10" s="78">
        <f t="shared" si="2"/>
        <v>2</v>
      </c>
      <c r="M10" s="37">
        <v>9</v>
      </c>
      <c r="N10" s="37">
        <v>2</v>
      </c>
      <c r="O10" s="37">
        <f t="shared" si="3"/>
        <v>0</v>
      </c>
      <c r="P10" s="21"/>
    </row>
    <row r="11" spans="1:16" x14ac:dyDescent="0.2">
      <c r="A11" s="42" t="s">
        <v>396</v>
      </c>
      <c r="B11" s="50">
        <v>7</v>
      </c>
      <c r="C11" s="50">
        <v>4</v>
      </c>
      <c r="D11" s="37">
        <v>5</v>
      </c>
      <c r="E11" s="37">
        <v>1</v>
      </c>
      <c r="F11" s="37">
        <f t="shared" si="0"/>
        <v>2</v>
      </c>
      <c r="G11" s="37">
        <v>8</v>
      </c>
      <c r="H11" s="37">
        <v>1</v>
      </c>
      <c r="I11" s="37">
        <f t="shared" si="1"/>
        <v>0</v>
      </c>
      <c r="J11" s="38">
        <v>6</v>
      </c>
      <c r="K11" s="38">
        <v>1</v>
      </c>
      <c r="L11" s="78">
        <f t="shared" si="2"/>
        <v>1</v>
      </c>
      <c r="M11" s="37">
        <v>5</v>
      </c>
      <c r="N11" s="37">
        <v>2</v>
      </c>
      <c r="O11" s="37">
        <f t="shared" si="3"/>
        <v>3</v>
      </c>
      <c r="P11" s="21"/>
    </row>
    <row r="12" spans="1:16" x14ac:dyDescent="0.2">
      <c r="A12" s="42" t="s">
        <v>397</v>
      </c>
      <c r="B12" s="50">
        <v>9</v>
      </c>
      <c r="C12" s="50">
        <v>4</v>
      </c>
      <c r="D12" s="37">
        <v>6</v>
      </c>
      <c r="E12" s="37">
        <v>2</v>
      </c>
      <c r="F12" s="37">
        <f t="shared" si="0"/>
        <v>1</v>
      </c>
      <c r="G12" s="37">
        <v>6</v>
      </c>
      <c r="H12" s="37">
        <v>2</v>
      </c>
      <c r="I12" s="37">
        <f t="shared" si="1"/>
        <v>1</v>
      </c>
      <c r="J12" s="38">
        <v>5</v>
      </c>
      <c r="K12" s="38">
        <v>2</v>
      </c>
      <c r="L12" s="78">
        <f t="shared" si="2"/>
        <v>2</v>
      </c>
      <c r="M12" s="37">
        <v>7</v>
      </c>
      <c r="N12" s="37">
        <v>3</v>
      </c>
      <c r="O12" s="37">
        <f t="shared" si="3"/>
        <v>1</v>
      </c>
      <c r="P12" s="21"/>
    </row>
    <row r="13" spans="1:16" ht="13.5" thickBot="1" x14ac:dyDescent="0.25">
      <c r="A13" s="52" t="s">
        <v>398</v>
      </c>
      <c r="B13" s="53">
        <v>15</v>
      </c>
      <c r="C13" s="53">
        <v>3</v>
      </c>
      <c r="D13" s="37">
        <v>7</v>
      </c>
      <c r="E13" s="54">
        <v>3</v>
      </c>
      <c r="F13" s="37">
        <f t="shared" si="0"/>
        <v>0</v>
      </c>
      <c r="G13" s="37">
        <v>4</v>
      </c>
      <c r="H13" s="54">
        <v>2</v>
      </c>
      <c r="I13" s="37">
        <f t="shared" si="1"/>
        <v>2</v>
      </c>
      <c r="J13" s="38">
        <v>5</v>
      </c>
      <c r="K13" s="55">
        <v>3</v>
      </c>
      <c r="L13" s="77">
        <f t="shared" si="2"/>
        <v>1</v>
      </c>
      <c r="M13" s="37">
        <v>6</v>
      </c>
      <c r="N13" s="54">
        <v>3</v>
      </c>
      <c r="O13" s="37">
        <f t="shared" si="3"/>
        <v>0</v>
      </c>
      <c r="P13" s="21"/>
    </row>
    <row r="14" spans="1:16" ht="13.5" thickBot="1" x14ac:dyDescent="0.25">
      <c r="A14" s="61" t="s">
        <v>412</v>
      </c>
      <c r="B14" s="62"/>
      <c r="C14" s="74">
        <f t="shared" ref="C14:O14" si="4">SUM(C5:C13)</f>
        <v>35</v>
      </c>
      <c r="D14" s="63">
        <f t="shared" si="4"/>
        <v>56</v>
      </c>
      <c r="E14" s="63">
        <f t="shared" si="4"/>
        <v>20</v>
      </c>
      <c r="F14" s="63">
        <f t="shared" si="4"/>
        <v>9</v>
      </c>
      <c r="G14" s="63">
        <f t="shared" si="4"/>
        <v>57</v>
      </c>
      <c r="H14" s="63">
        <f t="shared" si="4"/>
        <v>15</v>
      </c>
      <c r="I14" s="88">
        <f t="shared" si="4"/>
        <v>13</v>
      </c>
      <c r="J14" s="64">
        <f t="shared" si="4"/>
        <v>53</v>
      </c>
      <c r="K14" s="64">
        <f t="shared" si="4"/>
        <v>16</v>
      </c>
      <c r="L14" s="89">
        <f t="shared" si="4"/>
        <v>13</v>
      </c>
      <c r="M14" s="63">
        <f t="shared" si="4"/>
        <v>56</v>
      </c>
      <c r="N14" s="63">
        <f t="shared" si="4"/>
        <v>20</v>
      </c>
      <c r="O14" s="88">
        <f t="shared" si="4"/>
        <v>12</v>
      </c>
      <c r="P14" s="21"/>
    </row>
    <row r="15" spans="1:16" x14ac:dyDescent="0.2">
      <c r="A15" s="57" t="s">
        <v>399</v>
      </c>
      <c r="B15" s="58">
        <v>4</v>
      </c>
      <c r="C15" s="58">
        <v>5</v>
      </c>
      <c r="D15" s="37">
        <v>5</v>
      </c>
      <c r="E15" s="39">
        <v>1</v>
      </c>
      <c r="F15" s="37">
        <f t="shared" ref="F15:F23" si="5">IF(($C15+INT(D$3/18)+IF(((D$3-INT(D$3/18)*18)-$B15)&gt;=0,1,0)-D15+2)&lt;0, 0, $C15+INT(D$3/18)+IF(((D$3-INT(D$3/18)*18)-$B15)&gt;=0,1,0)-D15+2)</f>
        <v>3</v>
      </c>
      <c r="G15" s="37">
        <v>10</v>
      </c>
      <c r="H15" s="39">
        <v>2</v>
      </c>
      <c r="I15" s="37">
        <f t="shared" ref="I15:I23" si="6">IF(($C15+INT(G$3/18)+IF(((G$3-INT(G$3/18)*18)-$B15)&gt;=0,1,0)-G15+2)&lt;0, 0, $C15+INT(G$3/18)+IF(((G$3-INT(G$3/18)*18)-$B15)&gt;=0,1,0)-G15+2)</f>
        <v>0</v>
      </c>
      <c r="J15" s="38">
        <v>7</v>
      </c>
      <c r="K15" s="59">
        <v>3</v>
      </c>
      <c r="L15" s="82">
        <f t="shared" ref="L15:L23" si="7">IF(($C15+INT(J$3/18)+IF(((J$3-INT(J$3/18)*18)-$B15)&gt;=0,1,0)-J15+2)&lt;0, 0, $C15+INT(J$3/18)+IF(((J$3-INT(J$3/18)*18)-$B15)&gt;=0,1,0)-J15+2)</f>
        <v>2</v>
      </c>
      <c r="M15" s="37">
        <v>10</v>
      </c>
      <c r="N15" s="39">
        <v>2</v>
      </c>
      <c r="O15" s="37">
        <f t="shared" ref="O15:O23" si="8">IF(($C15+INT(M$3/18)+IF(((M$3-INT(M$3/18)*18)-$B15)&gt;=0,1,0)-M15+2)&lt;0, 0, $C15+INT(M$3/18)+IF(((M$3-INT(M$3/18)*18)-$B15)&gt;=0,1,0)-M15+2)</f>
        <v>0</v>
      </c>
      <c r="P15" s="21"/>
    </row>
    <row r="16" spans="1:16" x14ac:dyDescent="0.2">
      <c r="A16" s="42" t="s">
        <v>400</v>
      </c>
      <c r="B16" s="50">
        <v>2</v>
      </c>
      <c r="C16" s="50">
        <v>5</v>
      </c>
      <c r="D16" s="37">
        <v>5</v>
      </c>
      <c r="E16" s="37">
        <v>1</v>
      </c>
      <c r="F16" s="37">
        <f t="shared" si="5"/>
        <v>4</v>
      </c>
      <c r="G16" s="37">
        <v>7</v>
      </c>
      <c r="H16" s="37">
        <v>2</v>
      </c>
      <c r="I16" s="37">
        <f t="shared" si="6"/>
        <v>2</v>
      </c>
      <c r="J16" s="38">
        <v>7</v>
      </c>
      <c r="K16" s="38">
        <v>3</v>
      </c>
      <c r="L16" s="78">
        <f t="shared" si="7"/>
        <v>2</v>
      </c>
      <c r="M16" s="37">
        <v>9</v>
      </c>
      <c r="N16" s="37">
        <v>2</v>
      </c>
      <c r="O16" s="37">
        <f t="shared" si="8"/>
        <v>0</v>
      </c>
      <c r="P16" s="85"/>
    </row>
    <row r="17" spans="1:16" x14ac:dyDescent="0.2">
      <c r="A17" s="42" t="s">
        <v>401</v>
      </c>
      <c r="B17" s="50">
        <v>18</v>
      </c>
      <c r="C17" s="50">
        <v>3</v>
      </c>
      <c r="D17" s="37">
        <v>3</v>
      </c>
      <c r="E17" s="37">
        <v>2</v>
      </c>
      <c r="F17" s="37">
        <f t="shared" si="5"/>
        <v>3</v>
      </c>
      <c r="G17" s="37">
        <v>6</v>
      </c>
      <c r="H17" s="37">
        <v>1</v>
      </c>
      <c r="I17" s="37">
        <f t="shared" si="6"/>
        <v>0</v>
      </c>
      <c r="J17" s="38">
        <v>10</v>
      </c>
      <c r="K17" s="38">
        <v>2</v>
      </c>
      <c r="L17" s="78">
        <f t="shared" si="7"/>
        <v>0</v>
      </c>
      <c r="M17" s="37">
        <v>6</v>
      </c>
      <c r="N17" s="37">
        <v>1</v>
      </c>
      <c r="O17" s="37">
        <f t="shared" si="8"/>
        <v>0</v>
      </c>
      <c r="P17" s="85"/>
    </row>
    <row r="18" spans="1:16" x14ac:dyDescent="0.2">
      <c r="A18" s="42" t="s">
        <v>402</v>
      </c>
      <c r="B18" s="50">
        <v>12</v>
      </c>
      <c r="C18" s="50">
        <v>4</v>
      </c>
      <c r="D18" s="37">
        <v>6</v>
      </c>
      <c r="E18" s="37">
        <v>2</v>
      </c>
      <c r="F18" s="37">
        <f t="shared" si="5"/>
        <v>1</v>
      </c>
      <c r="G18" s="37">
        <v>6</v>
      </c>
      <c r="H18" s="37">
        <v>2</v>
      </c>
      <c r="I18" s="37">
        <f t="shared" si="6"/>
        <v>1</v>
      </c>
      <c r="J18" s="38">
        <v>10</v>
      </c>
      <c r="K18" s="38">
        <v>2</v>
      </c>
      <c r="L18" s="78">
        <f t="shared" si="7"/>
        <v>0</v>
      </c>
      <c r="M18" s="37">
        <v>7</v>
      </c>
      <c r="N18" s="37">
        <v>2</v>
      </c>
      <c r="O18" s="37">
        <f t="shared" si="8"/>
        <v>0</v>
      </c>
      <c r="P18" s="21"/>
    </row>
    <row r="19" spans="1:16" x14ac:dyDescent="0.2">
      <c r="A19" s="42" t="s">
        <v>403</v>
      </c>
      <c r="B19" s="50">
        <v>10</v>
      </c>
      <c r="C19" s="50">
        <v>4</v>
      </c>
      <c r="D19" s="37">
        <v>4</v>
      </c>
      <c r="E19" s="37">
        <v>1</v>
      </c>
      <c r="F19" s="37">
        <f t="shared" si="5"/>
        <v>3</v>
      </c>
      <c r="G19" s="37">
        <v>4</v>
      </c>
      <c r="H19" s="37">
        <v>1</v>
      </c>
      <c r="I19" s="37">
        <f t="shared" si="6"/>
        <v>3</v>
      </c>
      <c r="J19" s="38">
        <v>6</v>
      </c>
      <c r="K19" s="38">
        <v>2</v>
      </c>
      <c r="L19" s="78">
        <f t="shared" si="7"/>
        <v>1</v>
      </c>
      <c r="M19" s="37">
        <v>6</v>
      </c>
      <c r="N19" s="37">
        <v>2</v>
      </c>
      <c r="O19" s="37">
        <f t="shared" si="8"/>
        <v>2</v>
      </c>
      <c r="P19" s="21"/>
    </row>
    <row r="20" spans="1:16" x14ac:dyDescent="0.2">
      <c r="A20" s="42" t="s">
        <v>404</v>
      </c>
      <c r="B20" s="50">
        <v>6</v>
      </c>
      <c r="C20" s="50">
        <v>4</v>
      </c>
      <c r="D20" s="37">
        <v>5</v>
      </c>
      <c r="E20" s="37">
        <v>2</v>
      </c>
      <c r="F20" s="37">
        <f t="shared" si="5"/>
        <v>2</v>
      </c>
      <c r="G20" s="37">
        <v>7</v>
      </c>
      <c r="H20" s="37">
        <v>3</v>
      </c>
      <c r="I20" s="37">
        <f t="shared" si="6"/>
        <v>1</v>
      </c>
      <c r="J20" s="38">
        <v>10</v>
      </c>
      <c r="K20" s="38">
        <v>2</v>
      </c>
      <c r="L20" s="78">
        <f t="shared" si="7"/>
        <v>0</v>
      </c>
      <c r="M20" s="37">
        <v>7</v>
      </c>
      <c r="N20" s="37">
        <v>2</v>
      </c>
      <c r="O20" s="37">
        <f t="shared" si="8"/>
        <v>1</v>
      </c>
      <c r="P20" s="21"/>
    </row>
    <row r="21" spans="1:16" x14ac:dyDescent="0.2">
      <c r="A21" s="42" t="s">
        <v>405</v>
      </c>
      <c r="B21" s="50">
        <v>14</v>
      </c>
      <c r="C21" s="50">
        <v>4</v>
      </c>
      <c r="D21" s="37">
        <v>8</v>
      </c>
      <c r="E21" s="37">
        <v>2</v>
      </c>
      <c r="F21" s="37">
        <f t="shared" si="5"/>
        <v>0</v>
      </c>
      <c r="G21" s="37">
        <v>4</v>
      </c>
      <c r="H21" s="37">
        <v>1</v>
      </c>
      <c r="I21" s="37">
        <f t="shared" si="6"/>
        <v>3</v>
      </c>
      <c r="J21" s="38">
        <v>6</v>
      </c>
      <c r="K21" s="38">
        <v>2</v>
      </c>
      <c r="L21" s="78">
        <f t="shared" si="7"/>
        <v>1</v>
      </c>
      <c r="M21" s="37">
        <v>8</v>
      </c>
      <c r="N21" s="37">
        <v>2</v>
      </c>
      <c r="O21" s="37">
        <f t="shared" si="8"/>
        <v>0</v>
      </c>
      <c r="P21" s="21"/>
    </row>
    <row r="22" spans="1:16" x14ac:dyDescent="0.2">
      <c r="A22" s="42" t="s">
        <v>406</v>
      </c>
      <c r="B22" s="50">
        <v>16</v>
      </c>
      <c r="C22" s="50">
        <v>3</v>
      </c>
      <c r="D22" s="37">
        <v>6</v>
      </c>
      <c r="E22" s="37">
        <v>2</v>
      </c>
      <c r="F22" s="37">
        <f t="shared" si="5"/>
        <v>0</v>
      </c>
      <c r="G22" s="37">
        <v>5</v>
      </c>
      <c r="H22" s="37">
        <v>2</v>
      </c>
      <c r="I22" s="37">
        <f t="shared" si="6"/>
        <v>1</v>
      </c>
      <c r="J22" s="38">
        <v>4</v>
      </c>
      <c r="K22" s="38">
        <v>2</v>
      </c>
      <c r="L22" s="78">
        <f t="shared" si="7"/>
        <v>2</v>
      </c>
      <c r="M22" s="37">
        <v>4</v>
      </c>
      <c r="N22" s="37">
        <v>2</v>
      </c>
      <c r="O22" s="37">
        <f t="shared" si="8"/>
        <v>2</v>
      </c>
      <c r="P22" s="21"/>
    </row>
    <row r="23" spans="1:16" ht="13.5" thickBot="1" x14ac:dyDescent="0.25">
      <c r="A23" s="45" t="s">
        <v>407</v>
      </c>
      <c r="B23" s="51">
        <v>8</v>
      </c>
      <c r="C23" s="51">
        <v>4</v>
      </c>
      <c r="D23" s="37">
        <v>5</v>
      </c>
      <c r="E23" s="46">
        <v>2</v>
      </c>
      <c r="F23" s="37">
        <f t="shared" si="5"/>
        <v>2</v>
      </c>
      <c r="G23" s="37">
        <v>7</v>
      </c>
      <c r="H23" s="46">
        <v>2</v>
      </c>
      <c r="I23" s="37">
        <f t="shared" si="6"/>
        <v>1</v>
      </c>
      <c r="J23" s="38">
        <v>5</v>
      </c>
      <c r="K23" s="47">
        <v>2</v>
      </c>
      <c r="L23" s="84">
        <f t="shared" si="7"/>
        <v>2</v>
      </c>
      <c r="M23" s="37">
        <v>9</v>
      </c>
      <c r="N23" s="46">
        <v>2</v>
      </c>
      <c r="O23" s="37">
        <f t="shared" si="8"/>
        <v>0</v>
      </c>
      <c r="P23" s="21"/>
    </row>
    <row r="24" spans="1:16" ht="13.5" thickBot="1" x14ac:dyDescent="0.25">
      <c r="A24" s="66" t="s">
        <v>413</v>
      </c>
      <c r="B24" s="63"/>
      <c r="C24" s="63">
        <f t="shared" ref="C24:O24" si="9">SUM(C15:C23)</f>
        <v>36</v>
      </c>
      <c r="D24" s="63">
        <f t="shared" si="9"/>
        <v>47</v>
      </c>
      <c r="E24" s="63">
        <f t="shared" si="9"/>
        <v>15</v>
      </c>
      <c r="F24" s="63">
        <f t="shared" si="9"/>
        <v>18</v>
      </c>
      <c r="G24" s="63">
        <f t="shared" si="9"/>
        <v>56</v>
      </c>
      <c r="H24" s="63">
        <f t="shared" si="9"/>
        <v>16</v>
      </c>
      <c r="I24" s="63">
        <f t="shared" si="9"/>
        <v>12</v>
      </c>
      <c r="J24" s="64">
        <f t="shared" si="9"/>
        <v>65</v>
      </c>
      <c r="K24" s="64">
        <f t="shared" si="9"/>
        <v>20</v>
      </c>
      <c r="L24" s="64">
        <f t="shared" si="9"/>
        <v>10</v>
      </c>
      <c r="M24" s="63">
        <f t="shared" si="9"/>
        <v>66</v>
      </c>
      <c r="N24" s="63">
        <f t="shared" si="9"/>
        <v>17</v>
      </c>
      <c r="O24" s="63">
        <f t="shared" si="9"/>
        <v>5</v>
      </c>
    </row>
    <row r="25" spans="1:16" ht="13.5" thickBot="1" x14ac:dyDescent="0.25">
      <c r="A25" s="70" t="s">
        <v>414</v>
      </c>
      <c r="B25" s="71"/>
      <c r="C25" s="71">
        <f t="shared" ref="C25:O25" si="10">C24+C14</f>
        <v>71</v>
      </c>
      <c r="D25" s="71">
        <f t="shared" si="10"/>
        <v>103</v>
      </c>
      <c r="E25" s="71">
        <f t="shared" si="10"/>
        <v>35</v>
      </c>
      <c r="F25" s="71">
        <f t="shared" si="10"/>
        <v>27</v>
      </c>
      <c r="G25" s="71">
        <f t="shared" si="10"/>
        <v>113</v>
      </c>
      <c r="H25" s="71">
        <f t="shared" si="10"/>
        <v>31</v>
      </c>
      <c r="I25" s="71">
        <f t="shared" si="10"/>
        <v>25</v>
      </c>
      <c r="J25" s="72">
        <f t="shared" si="10"/>
        <v>118</v>
      </c>
      <c r="K25" s="72">
        <f t="shared" si="10"/>
        <v>36</v>
      </c>
      <c r="L25" s="72">
        <f t="shared" si="10"/>
        <v>23</v>
      </c>
      <c r="M25" s="71">
        <f t="shared" si="10"/>
        <v>122</v>
      </c>
      <c r="N25" s="71">
        <f t="shared" si="10"/>
        <v>37</v>
      </c>
      <c r="O25" s="71">
        <f t="shared" si="10"/>
        <v>17</v>
      </c>
    </row>
    <row r="26" spans="1:16" x14ac:dyDescent="0.2">
      <c r="A26" s="67" t="s">
        <v>350</v>
      </c>
      <c r="B26" s="39"/>
      <c r="C26" s="39"/>
      <c r="D26" s="486">
        <v>1</v>
      </c>
      <c r="E26" s="487"/>
      <c r="F26" s="488"/>
      <c r="G26" s="486">
        <v>2</v>
      </c>
      <c r="H26" s="487"/>
      <c r="I26" s="488"/>
      <c r="J26" s="489">
        <v>3</v>
      </c>
      <c r="K26" s="490"/>
      <c r="L26" s="491"/>
      <c r="M26" s="486">
        <v>4</v>
      </c>
      <c r="N26" s="487"/>
      <c r="O26" s="488"/>
    </row>
    <row r="27" spans="1:16" ht="13.5" thickBot="1" x14ac:dyDescent="0.25">
      <c r="A27" s="49" t="s">
        <v>415</v>
      </c>
      <c r="B27" s="46"/>
      <c r="C27" s="46"/>
      <c r="D27" s="492">
        <v>16</v>
      </c>
      <c r="E27" s="493"/>
      <c r="F27" s="494"/>
      <c r="G27" s="492">
        <v>11</v>
      </c>
      <c r="H27" s="493"/>
      <c r="I27" s="494"/>
      <c r="J27" s="495">
        <v>7</v>
      </c>
      <c r="K27" s="496"/>
      <c r="L27" s="497"/>
      <c r="M27" s="492">
        <v>4</v>
      </c>
      <c r="N27" s="493"/>
      <c r="O27" s="494"/>
    </row>
    <row r="29" spans="1:16" x14ac:dyDescent="0.2">
      <c r="A29" s="30" t="s">
        <v>577</v>
      </c>
    </row>
    <row r="31" spans="1:16" x14ac:dyDescent="0.2">
      <c r="A31" s="92"/>
      <c r="B31" s="30" t="s">
        <v>450</v>
      </c>
    </row>
    <row r="32" spans="1:16" x14ac:dyDescent="0.2">
      <c r="A32" s="97"/>
      <c r="B32" s="30" t="s">
        <v>603</v>
      </c>
    </row>
    <row r="36" spans="1:15" x14ac:dyDescent="0.2">
      <c r="D36" s="571"/>
      <c r="E36" s="571"/>
      <c r="F36" s="571"/>
      <c r="G36" s="571"/>
      <c r="H36" s="571"/>
      <c r="I36" s="571"/>
      <c r="J36" s="571"/>
      <c r="K36" s="571"/>
      <c r="L36" s="571"/>
      <c r="M36" s="571"/>
      <c r="N36" s="571"/>
      <c r="O36" s="571"/>
    </row>
    <row r="37" spans="1:15" x14ac:dyDescent="0.2">
      <c r="D37" s="108"/>
      <c r="E37" s="108"/>
      <c r="F37" s="108"/>
      <c r="G37" s="108"/>
      <c r="H37" s="108"/>
      <c r="I37" s="108"/>
      <c r="J37" s="108"/>
      <c r="K37" s="108"/>
      <c r="L37" s="108"/>
      <c r="M37" s="108"/>
      <c r="N37" s="108"/>
      <c r="O37" s="108"/>
    </row>
    <row r="38" spans="1:15" x14ac:dyDescent="0.2">
      <c r="G38" s="108"/>
      <c r="H38" s="108"/>
      <c r="I38" s="108"/>
      <c r="M38" s="108"/>
      <c r="N38" s="108"/>
      <c r="O38" s="108"/>
    </row>
    <row r="39" spans="1:15" x14ac:dyDescent="0.2">
      <c r="G39" s="108"/>
      <c r="H39" s="108"/>
      <c r="I39" s="108"/>
      <c r="M39" s="108"/>
      <c r="N39" s="108"/>
      <c r="O39" s="108"/>
    </row>
    <row r="40" spans="1:15" x14ac:dyDescent="0.2">
      <c r="A40" s="106"/>
      <c r="B40" s="106"/>
      <c r="C40" s="106"/>
      <c r="D40" s="106"/>
      <c r="E40" s="106"/>
      <c r="F40" s="106"/>
      <c r="G40" s="160"/>
      <c r="H40" s="160"/>
      <c r="I40" s="160"/>
      <c r="J40" s="106"/>
      <c r="K40" s="106"/>
      <c r="L40" s="106"/>
      <c r="M40" s="160"/>
      <c r="N40" s="160"/>
      <c r="O40" s="160"/>
    </row>
    <row r="41" spans="1:15" x14ac:dyDescent="0.2">
      <c r="D41" s="571"/>
      <c r="E41" s="571"/>
      <c r="F41" s="571"/>
      <c r="G41" s="571"/>
      <c r="H41" s="571"/>
      <c r="I41" s="571"/>
      <c r="J41" s="571"/>
      <c r="K41" s="571"/>
      <c r="L41" s="571"/>
      <c r="M41" s="571"/>
      <c r="N41" s="571"/>
      <c r="O41" s="571"/>
    </row>
    <row r="42" spans="1:15" x14ac:dyDescent="0.2">
      <c r="D42" s="571"/>
      <c r="E42" s="571"/>
      <c r="F42" s="571"/>
      <c r="G42" s="571"/>
      <c r="H42" s="571"/>
      <c r="I42" s="571"/>
      <c r="J42" s="571"/>
      <c r="K42" s="571"/>
      <c r="L42" s="571"/>
      <c r="M42" s="571"/>
      <c r="N42" s="571"/>
      <c r="O42" s="571"/>
    </row>
  </sheetData>
  <mergeCells count="28">
    <mergeCell ref="J36:L36"/>
    <mergeCell ref="M36:O36"/>
    <mergeCell ref="D42:F42"/>
    <mergeCell ref="G42:I42"/>
    <mergeCell ref="J42:L42"/>
    <mergeCell ref="M42:O42"/>
    <mergeCell ref="M27:O27"/>
    <mergeCell ref="G2:I2"/>
    <mergeCell ref="J2:L2"/>
    <mergeCell ref="M26:O26"/>
    <mergeCell ref="D41:F41"/>
    <mergeCell ref="G41:I41"/>
    <mergeCell ref="J41:L41"/>
    <mergeCell ref="M41:O41"/>
    <mergeCell ref="D36:F36"/>
    <mergeCell ref="G36:I36"/>
    <mergeCell ref="M2:O2"/>
    <mergeCell ref="M3:O3"/>
    <mergeCell ref="D3:F3"/>
    <mergeCell ref="G3:I3"/>
    <mergeCell ref="J3:L3"/>
    <mergeCell ref="D2:F2"/>
    <mergeCell ref="D27:F27"/>
    <mergeCell ref="G27:I27"/>
    <mergeCell ref="J27:L27"/>
    <mergeCell ref="D26:F26"/>
    <mergeCell ref="G26:I26"/>
    <mergeCell ref="J26:L26"/>
  </mergeCells>
  <phoneticPr fontId="21" type="noConversion"/>
  <conditionalFormatting sqref="J5:J13 J15:J23 D5:D13 D15:D23 G5:G13 G15:G23 M5:M13 M15:M23">
    <cfRule type="cellIs" dxfId="33" priority="1" stopIfTrue="1" operator="equal">
      <formula>$C5</formula>
    </cfRule>
    <cfRule type="cellIs" dxfId="32"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M40"/>
  <sheetViews>
    <sheetView topLeftCell="A9" workbookViewId="0">
      <selection activeCell="D37" sqref="D37"/>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11" customWidth="1"/>
  </cols>
  <sheetData>
    <row r="1" spans="1:13" ht="13.5" thickBot="1" x14ac:dyDescent="0.25">
      <c r="A1" s="31"/>
      <c r="B1" s="32"/>
      <c r="C1" s="32"/>
      <c r="D1" s="32" t="s">
        <v>596</v>
      </c>
      <c r="E1" s="32"/>
      <c r="F1" s="32"/>
      <c r="G1" s="32"/>
      <c r="H1" s="32"/>
      <c r="I1" s="32"/>
      <c r="J1" s="32"/>
      <c r="K1" s="32"/>
      <c r="L1" s="32"/>
      <c r="M1" s="68" t="s">
        <v>416</v>
      </c>
    </row>
    <row r="2" spans="1:13" x14ac:dyDescent="0.2">
      <c r="A2" s="40"/>
      <c r="B2" s="41"/>
      <c r="C2" s="41"/>
      <c r="D2" s="474" t="s">
        <v>475</v>
      </c>
      <c r="E2" s="475"/>
      <c r="F2" s="476"/>
      <c r="G2" s="474" t="s">
        <v>352</v>
      </c>
      <c r="H2" s="475"/>
      <c r="I2" s="476"/>
      <c r="J2" s="474" t="s">
        <v>472</v>
      </c>
      <c r="K2" s="475"/>
      <c r="L2" s="476"/>
      <c r="M2" s="21"/>
    </row>
    <row r="3" spans="1:13" x14ac:dyDescent="0.2">
      <c r="A3" s="57"/>
      <c r="B3" s="69"/>
      <c r="C3" s="69" t="s">
        <v>538</v>
      </c>
      <c r="D3" s="480">
        <v>18</v>
      </c>
      <c r="E3" s="481"/>
      <c r="F3" s="482"/>
      <c r="G3" s="480">
        <v>25</v>
      </c>
      <c r="H3" s="481"/>
      <c r="I3" s="482"/>
      <c r="J3" s="480">
        <v>28</v>
      </c>
      <c r="K3" s="481"/>
      <c r="L3" s="482"/>
      <c r="M3" s="21" t="s">
        <v>599</v>
      </c>
    </row>
    <row r="4" spans="1:13" x14ac:dyDescent="0.2">
      <c r="A4" s="42"/>
      <c r="B4" s="34" t="s">
        <v>355</v>
      </c>
      <c r="C4" s="34" t="s">
        <v>408</v>
      </c>
      <c r="D4" s="35" t="s">
        <v>409</v>
      </c>
      <c r="E4" s="35" t="s">
        <v>410</v>
      </c>
      <c r="F4" s="35" t="s">
        <v>363</v>
      </c>
      <c r="G4" s="35" t="s">
        <v>409</v>
      </c>
      <c r="H4" s="35" t="s">
        <v>410</v>
      </c>
      <c r="I4" s="35" t="s">
        <v>363</v>
      </c>
      <c r="J4" s="35" t="s">
        <v>409</v>
      </c>
      <c r="K4" s="35" t="s">
        <v>410</v>
      </c>
      <c r="L4" s="35" t="s">
        <v>363</v>
      </c>
      <c r="M4" s="21"/>
    </row>
    <row r="5" spans="1:13" x14ac:dyDescent="0.2">
      <c r="A5" s="42" t="s">
        <v>390</v>
      </c>
      <c r="B5" s="50">
        <v>5</v>
      </c>
      <c r="C5" s="50">
        <v>5</v>
      </c>
      <c r="D5" s="37">
        <v>7</v>
      </c>
      <c r="E5" s="37">
        <v>1</v>
      </c>
      <c r="F5" s="37">
        <f t="shared" ref="F5:F13" si="0">IF(($C5+INT(D$3/18)+IF(((D$3-INT(D$3/18)*18)-$B5)&gt;=0,1,0)-D5+2)&lt;0, 0, $C5+INT(D$3/18)+IF(((D$3-INT(D$3/18)*18)-$B5)&gt;=0,1,0)-D5+2)</f>
        <v>1</v>
      </c>
      <c r="G5" s="37">
        <v>10</v>
      </c>
      <c r="H5" s="37">
        <v>2</v>
      </c>
      <c r="I5" s="37">
        <f t="shared" ref="I5:I13" si="1">IF(($C5+INT(G$3/18)+IF(((G$3-INT(G$3/18)*18)-$B5)&gt;=0,1,0)-G5+2)&lt;0, 0, $C5+INT(G$3/18)+IF(((G$3-INT(G$3/18)*18)-$B5)&gt;=0,1,0)-G5+2)</f>
        <v>0</v>
      </c>
      <c r="J5" s="37">
        <v>5</v>
      </c>
      <c r="K5" s="37">
        <v>1</v>
      </c>
      <c r="L5" s="37">
        <f t="shared" ref="L5:L13" si="2">IF(($C5+INT(J$3/18)+IF(((J$3-INT(J$3/18)*18)-$B5)&gt;=0,1,0)-J5+2)&lt;0, 0, $C5+INT(J$3/18)+IF(((J$3-INT(J$3/18)*18)-$B5)&gt;=0,1,0)-J5+2)</f>
        <v>4</v>
      </c>
      <c r="M5" s="21"/>
    </row>
    <row r="6" spans="1:13" x14ac:dyDescent="0.2">
      <c r="A6" s="42" t="s">
        <v>391</v>
      </c>
      <c r="B6" s="50">
        <v>15</v>
      </c>
      <c r="C6" s="50">
        <v>3</v>
      </c>
      <c r="D6" s="37">
        <v>4</v>
      </c>
      <c r="E6" s="37">
        <v>2</v>
      </c>
      <c r="F6" s="37">
        <f t="shared" si="0"/>
        <v>2</v>
      </c>
      <c r="G6" s="37">
        <v>5</v>
      </c>
      <c r="H6" s="37">
        <v>3</v>
      </c>
      <c r="I6" s="37">
        <f t="shared" si="1"/>
        <v>1</v>
      </c>
      <c r="J6" s="37">
        <v>5</v>
      </c>
      <c r="K6" s="37">
        <v>2</v>
      </c>
      <c r="L6" s="37">
        <f t="shared" si="2"/>
        <v>1</v>
      </c>
      <c r="M6" s="21"/>
    </row>
    <row r="7" spans="1:13" x14ac:dyDescent="0.2">
      <c r="A7" s="42" t="s">
        <v>392</v>
      </c>
      <c r="B7" s="50">
        <v>11</v>
      </c>
      <c r="C7" s="50">
        <v>4</v>
      </c>
      <c r="D7" s="37">
        <v>7</v>
      </c>
      <c r="E7" s="37">
        <v>1</v>
      </c>
      <c r="F7" s="37">
        <f t="shared" si="0"/>
        <v>0</v>
      </c>
      <c r="G7" s="37">
        <v>8</v>
      </c>
      <c r="H7" s="37">
        <v>2</v>
      </c>
      <c r="I7" s="37">
        <f t="shared" si="1"/>
        <v>0</v>
      </c>
      <c r="J7" s="37">
        <v>8</v>
      </c>
      <c r="K7" s="37">
        <v>3</v>
      </c>
      <c r="L7" s="37">
        <f t="shared" si="2"/>
        <v>0</v>
      </c>
      <c r="M7" s="21"/>
    </row>
    <row r="8" spans="1:13" x14ac:dyDescent="0.2">
      <c r="A8" s="42" t="s">
        <v>393</v>
      </c>
      <c r="B8" s="50">
        <v>1</v>
      </c>
      <c r="C8" s="50">
        <v>5</v>
      </c>
      <c r="D8" s="37">
        <v>8</v>
      </c>
      <c r="E8" s="37">
        <v>2</v>
      </c>
      <c r="F8" s="37">
        <f t="shared" si="0"/>
        <v>0</v>
      </c>
      <c r="G8" s="37">
        <v>7</v>
      </c>
      <c r="H8" s="37">
        <v>2</v>
      </c>
      <c r="I8" s="37">
        <f t="shared" si="1"/>
        <v>2</v>
      </c>
      <c r="J8" s="37">
        <v>5</v>
      </c>
      <c r="K8" s="37">
        <v>1</v>
      </c>
      <c r="L8" s="37">
        <f t="shared" si="2"/>
        <v>4</v>
      </c>
      <c r="M8" s="21"/>
    </row>
    <row r="9" spans="1:13" x14ac:dyDescent="0.2">
      <c r="A9" s="42" t="s">
        <v>394</v>
      </c>
      <c r="B9" s="50">
        <v>17</v>
      </c>
      <c r="C9" s="50">
        <v>3</v>
      </c>
      <c r="D9" s="37">
        <v>3</v>
      </c>
      <c r="E9" s="37">
        <v>2</v>
      </c>
      <c r="F9" s="37">
        <f t="shared" si="0"/>
        <v>3</v>
      </c>
      <c r="G9" s="37">
        <v>4</v>
      </c>
      <c r="H9" s="37">
        <v>2</v>
      </c>
      <c r="I9" s="37">
        <f t="shared" si="1"/>
        <v>2</v>
      </c>
      <c r="J9" s="37">
        <v>4</v>
      </c>
      <c r="K9" s="37">
        <v>2</v>
      </c>
      <c r="L9" s="37">
        <f t="shared" si="2"/>
        <v>2</v>
      </c>
      <c r="M9" s="21"/>
    </row>
    <row r="10" spans="1:13" x14ac:dyDescent="0.2">
      <c r="A10" s="42" t="s">
        <v>395</v>
      </c>
      <c r="B10" s="50">
        <v>3</v>
      </c>
      <c r="C10" s="50">
        <v>4</v>
      </c>
      <c r="D10" s="37">
        <v>4</v>
      </c>
      <c r="E10" s="37">
        <v>2</v>
      </c>
      <c r="F10" s="37">
        <f t="shared" si="0"/>
        <v>3</v>
      </c>
      <c r="G10" s="37">
        <v>5</v>
      </c>
      <c r="H10" s="37">
        <v>3</v>
      </c>
      <c r="I10" s="37">
        <f t="shared" si="1"/>
        <v>3</v>
      </c>
      <c r="J10" s="37">
        <v>5</v>
      </c>
      <c r="K10" s="37">
        <v>1</v>
      </c>
      <c r="L10" s="37">
        <f t="shared" si="2"/>
        <v>3</v>
      </c>
      <c r="M10" s="21"/>
    </row>
    <row r="11" spans="1:13" x14ac:dyDescent="0.2">
      <c r="A11" s="42" t="s">
        <v>396</v>
      </c>
      <c r="B11" s="50">
        <v>7</v>
      </c>
      <c r="C11" s="50">
        <v>4</v>
      </c>
      <c r="D11" s="37">
        <v>4</v>
      </c>
      <c r="E11" s="37">
        <v>1</v>
      </c>
      <c r="F11" s="37">
        <f t="shared" si="0"/>
        <v>3</v>
      </c>
      <c r="G11" s="37">
        <v>10</v>
      </c>
      <c r="H11" s="37">
        <v>2</v>
      </c>
      <c r="I11" s="37">
        <f t="shared" si="1"/>
        <v>0</v>
      </c>
      <c r="J11" s="37">
        <v>10</v>
      </c>
      <c r="K11" s="37">
        <v>2</v>
      </c>
      <c r="L11" s="37">
        <f t="shared" si="2"/>
        <v>0</v>
      </c>
      <c r="M11" s="21"/>
    </row>
    <row r="12" spans="1:13" x14ac:dyDescent="0.2">
      <c r="A12" s="42" t="s">
        <v>397</v>
      </c>
      <c r="B12" s="50">
        <v>13</v>
      </c>
      <c r="C12" s="50">
        <v>3</v>
      </c>
      <c r="D12" s="37">
        <v>4</v>
      </c>
      <c r="E12" s="37">
        <v>2</v>
      </c>
      <c r="F12" s="37">
        <f t="shared" si="0"/>
        <v>2</v>
      </c>
      <c r="G12" s="37">
        <v>4</v>
      </c>
      <c r="H12" s="37">
        <v>2</v>
      </c>
      <c r="I12" s="37">
        <f t="shared" si="1"/>
        <v>2</v>
      </c>
      <c r="J12" s="37">
        <v>4</v>
      </c>
      <c r="K12" s="37">
        <v>1</v>
      </c>
      <c r="L12" s="37">
        <f t="shared" si="2"/>
        <v>2</v>
      </c>
      <c r="M12" s="21"/>
    </row>
    <row r="13" spans="1:13" ht="13.5" thickBot="1" x14ac:dyDescent="0.25">
      <c r="A13" s="52" t="s">
        <v>398</v>
      </c>
      <c r="B13" s="53">
        <v>9</v>
      </c>
      <c r="C13" s="53">
        <v>4</v>
      </c>
      <c r="D13" s="37">
        <v>7</v>
      </c>
      <c r="E13" s="54">
        <v>2</v>
      </c>
      <c r="F13" s="37">
        <f t="shared" si="0"/>
        <v>0</v>
      </c>
      <c r="G13" s="37">
        <v>6</v>
      </c>
      <c r="H13" s="54">
        <v>1</v>
      </c>
      <c r="I13" s="37">
        <f t="shared" si="1"/>
        <v>1</v>
      </c>
      <c r="J13" s="37">
        <v>10</v>
      </c>
      <c r="K13" s="54">
        <v>2</v>
      </c>
      <c r="L13" s="37">
        <f t="shared" si="2"/>
        <v>0</v>
      </c>
      <c r="M13" s="21" t="s">
        <v>472</v>
      </c>
    </row>
    <row r="14" spans="1:13" ht="13.5" thickBot="1" x14ac:dyDescent="0.25">
      <c r="A14" s="61" t="s">
        <v>412</v>
      </c>
      <c r="B14" s="62"/>
      <c r="C14" s="74">
        <f t="shared" ref="C14:L14" si="3">SUM(C5:C13)</f>
        <v>35</v>
      </c>
      <c r="D14" s="63">
        <f t="shared" si="3"/>
        <v>48</v>
      </c>
      <c r="E14" s="63">
        <f t="shared" si="3"/>
        <v>15</v>
      </c>
      <c r="F14" s="63">
        <f t="shared" si="3"/>
        <v>14</v>
      </c>
      <c r="G14" s="63">
        <f t="shared" si="3"/>
        <v>59</v>
      </c>
      <c r="H14" s="63">
        <f t="shared" si="3"/>
        <v>19</v>
      </c>
      <c r="I14" s="88">
        <f t="shared" si="3"/>
        <v>11</v>
      </c>
      <c r="J14" s="63">
        <f t="shared" si="3"/>
        <v>56</v>
      </c>
      <c r="K14" s="63">
        <f t="shared" si="3"/>
        <v>15</v>
      </c>
      <c r="L14" s="88">
        <f t="shared" si="3"/>
        <v>16</v>
      </c>
      <c r="M14" s="21"/>
    </row>
    <row r="15" spans="1:13" x14ac:dyDescent="0.2">
      <c r="A15" s="57" t="s">
        <v>399</v>
      </c>
      <c r="B15" s="58">
        <v>6</v>
      </c>
      <c r="C15" s="58">
        <v>4</v>
      </c>
      <c r="D15" s="37">
        <v>6</v>
      </c>
      <c r="E15" s="39">
        <v>3</v>
      </c>
      <c r="F15" s="37">
        <f t="shared" ref="F15:F23" si="4">IF(($C15+INT(D$3/18)+IF(((D$3-INT(D$3/18)*18)-$B15)&gt;=0,1,0)-D15+2)&lt;0, 0, $C15+INT(D$3/18)+IF(((D$3-INT(D$3/18)*18)-$B15)&gt;=0,1,0)-D15+2)</f>
        <v>1</v>
      </c>
      <c r="G15" s="37">
        <v>5</v>
      </c>
      <c r="H15" s="39">
        <v>1</v>
      </c>
      <c r="I15" s="37">
        <f t="shared" ref="I15:I23" si="5">IF(($C15+INT(G$3/18)+IF(((G$3-INT(G$3/18)*18)-$B15)&gt;=0,1,0)-G15+2)&lt;0, 0, $C15+INT(G$3/18)+IF(((G$3-INT(G$3/18)*18)-$B15)&gt;=0,1,0)-G15+2)</f>
        <v>3</v>
      </c>
      <c r="J15" s="37">
        <v>9</v>
      </c>
      <c r="K15" s="39">
        <v>2</v>
      </c>
      <c r="L15" s="37">
        <f t="shared" ref="L15:L23" si="6">IF(($C15+INT(J$3/18)+IF(((J$3-INT(J$3/18)*18)-$B15)&gt;=0,1,0)-J15+2)&lt;0, 0, $C15+INT(J$3/18)+IF(((J$3-INT(J$3/18)*18)-$B15)&gt;=0,1,0)-J15+2)</f>
        <v>0</v>
      </c>
      <c r="M15" s="21" t="s">
        <v>472</v>
      </c>
    </row>
    <row r="16" spans="1:13" x14ac:dyDescent="0.2">
      <c r="A16" s="42" t="s">
        <v>400</v>
      </c>
      <c r="B16" s="50">
        <v>12</v>
      </c>
      <c r="C16" s="50">
        <v>4</v>
      </c>
      <c r="D16" s="37">
        <v>5</v>
      </c>
      <c r="E16" s="37">
        <v>2</v>
      </c>
      <c r="F16" s="37">
        <f t="shared" si="4"/>
        <v>2</v>
      </c>
      <c r="G16" s="37">
        <v>6</v>
      </c>
      <c r="H16" s="37">
        <v>3</v>
      </c>
      <c r="I16" s="37">
        <f t="shared" si="5"/>
        <v>1</v>
      </c>
      <c r="J16" s="37">
        <v>6</v>
      </c>
      <c r="K16" s="37">
        <v>3</v>
      </c>
      <c r="L16" s="37">
        <f t="shared" si="6"/>
        <v>1</v>
      </c>
      <c r="M16" s="85"/>
    </row>
    <row r="17" spans="1:13" x14ac:dyDescent="0.2">
      <c r="A17" s="42" t="s">
        <v>401</v>
      </c>
      <c r="B17" s="50">
        <v>18</v>
      </c>
      <c r="C17" s="50">
        <v>3</v>
      </c>
      <c r="D17" s="37">
        <v>4</v>
      </c>
      <c r="E17" s="37">
        <v>2</v>
      </c>
      <c r="F17" s="37">
        <f t="shared" si="4"/>
        <v>2</v>
      </c>
      <c r="G17" s="37">
        <v>5</v>
      </c>
      <c r="H17" s="37">
        <v>2</v>
      </c>
      <c r="I17" s="37">
        <f t="shared" si="5"/>
        <v>1</v>
      </c>
      <c r="J17" s="37">
        <v>4</v>
      </c>
      <c r="K17" s="37">
        <v>2</v>
      </c>
      <c r="L17" s="37">
        <f t="shared" si="6"/>
        <v>2</v>
      </c>
      <c r="M17" s="85"/>
    </row>
    <row r="18" spans="1:13" x14ac:dyDescent="0.2">
      <c r="A18" s="42" t="s">
        <v>402</v>
      </c>
      <c r="B18" s="50">
        <v>14</v>
      </c>
      <c r="C18" s="50">
        <v>4</v>
      </c>
      <c r="D18" s="37">
        <v>7</v>
      </c>
      <c r="E18" s="37">
        <v>2</v>
      </c>
      <c r="F18" s="37">
        <f t="shared" si="4"/>
        <v>0</v>
      </c>
      <c r="G18" s="37">
        <v>6</v>
      </c>
      <c r="H18" s="37">
        <v>2</v>
      </c>
      <c r="I18" s="37">
        <f t="shared" si="5"/>
        <v>1</v>
      </c>
      <c r="J18" s="37">
        <v>5</v>
      </c>
      <c r="K18" s="37">
        <v>1</v>
      </c>
      <c r="L18" s="37">
        <f t="shared" si="6"/>
        <v>2</v>
      </c>
      <c r="M18" s="21"/>
    </row>
    <row r="19" spans="1:13" x14ac:dyDescent="0.2">
      <c r="A19" s="42" t="s">
        <v>403</v>
      </c>
      <c r="B19" s="50">
        <v>4</v>
      </c>
      <c r="C19" s="50">
        <v>5</v>
      </c>
      <c r="D19" s="37">
        <v>7</v>
      </c>
      <c r="E19" s="37">
        <v>2</v>
      </c>
      <c r="F19" s="37">
        <f t="shared" si="4"/>
        <v>1</v>
      </c>
      <c r="G19" s="37">
        <v>8</v>
      </c>
      <c r="H19" s="37">
        <v>3</v>
      </c>
      <c r="I19" s="37">
        <f t="shared" si="5"/>
        <v>1</v>
      </c>
      <c r="J19" s="37">
        <v>9</v>
      </c>
      <c r="K19" s="37">
        <v>2</v>
      </c>
      <c r="L19" s="37">
        <f t="shared" si="6"/>
        <v>0</v>
      </c>
      <c r="M19" s="21"/>
    </row>
    <row r="20" spans="1:13" x14ac:dyDescent="0.2">
      <c r="A20" s="42" t="s">
        <v>404</v>
      </c>
      <c r="B20" s="50">
        <v>2</v>
      </c>
      <c r="C20" s="50">
        <v>5</v>
      </c>
      <c r="D20" s="37">
        <v>7</v>
      </c>
      <c r="E20" s="37">
        <v>2</v>
      </c>
      <c r="F20" s="37">
        <f t="shared" si="4"/>
        <v>1</v>
      </c>
      <c r="G20" s="37">
        <v>6</v>
      </c>
      <c r="H20" s="37">
        <v>1</v>
      </c>
      <c r="I20" s="37">
        <f t="shared" si="5"/>
        <v>3</v>
      </c>
      <c r="J20" s="37">
        <v>8</v>
      </c>
      <c r="K20" s="37">
        <v>2</v>
      </c>
      <c r="L20" s="37">
        <f t="shared" si="6"/>
        <v>1</v>
      </c>
      <c r="M20" s="21" t="s">
        <v>475</v>
      </c>
    </row>
    <row r="21" spans="1:13" x14ac:dyDescent="0.2">
      <c r="A21" s="42" t="s">
        <v>405</v>
      </c>
      <c r="B21" s="50">
        <v>16</v>
      </c>
      <c r="C21" s="50">
        <v>3</v>
      </c>
      <c r="D21" s="37">
        <v>3</v>
      </c>
      <c r="E21" s="37">
        <v>1</v>
      </c>
      <c r="F21" s="37">
        <f t="shared" si="4"/>
        <v>3</v>
      </c>
      <c r="G21" s="37">
        <v>4</v>
      </c>
      <c r="H21" s="37">
        <v>1</v>
      </c>
      <c r="I21" s="37">
        <f t="shared" si="5"/>
        <v>2</v>
      </c>
      <c r="J21" s="37">
        <v>4</v>
      </c>
      <c r="K21" s="37">
        <v>2</v>
      </c>
      <c r="L21" s="37">
        <f t="shared" si="6"/>
        <v>2</v>
      </c>
      <c r="M21" s="21"/>
    </row>
    <row r="22" spans="1:13" x14ac:dyDescent="0.2">
      <c r="A22" s="42" t="s">
        <v>406</v>
      </c>
      <c r="B22" s="50">
        <v>8</v>
      </c>
      <c r="C22" s="50">
        <v>4</v>
      </c>
      <c r="D22" s="37">
        <v>4</v>
      </c>
      <c r="E22" s="37">
        <v>1</v>
      </c>
      <c r="F22" s="37">
        <f t="shared" si="4"/>
        <v>3</v>
      </c>
      <c r="G22" s="37">
        <v>6</v>
      </c>
      <c r="H22" s="37">
        <v>2</v>
      </c>
      <c r="I22" s="37">
        <f t="shared" si="5"/>
        <v>1</v>
      </c>
      <c r="J22" s="37">
        <v>5</v>
      </c>
      <c r="K22" s="37">
        <v>2</v>
      </c>
      <c r="L22" s="37">
        <f t="shared" si="6"/>
        <v>3</v>
      </c>
      <c r="M22" s="21"/>
    </row>
    <row r="23" spans="1:13" ht="13.5" thickBot="1" x14ac:dyDescent="0.25">
      <c r="A23" s="45" t="s">
        <v>407</v>
      </c>
      <c r="B23" s="51">
        <v>10</v>
      </c>
      <c r="C23" s="51">
        <v>4</v>
      </c>
      <c r="D23" s="37">
        <v>5</v>
      </c>
      <c r="E23" s="46">
        <v>2</v>
      </c>
      <c r="F23" s="37">
        <f t="shared" si="4"/>
        <v>2</v>
      </c>
      <c r="G23" s="37">
        <v>10</v>
      </c>
      <c r="H23" s="46">
        <v>2</v>
      </c>
      <c r="I23" s="37">
        <f t="shared" si="5"/>
        <v>0</v>
      </c>
      <c r="J23" s="37">
        <v>7</v>
      </c>
      <c r="K23" s="46">
        <v>2</v>
      </c>
      <c r="L23" s="37">
        <f t="shared" si="6"/>
        <v>1</v>
      </c>
      <c r="M23" s="21"/>
    </row>
    <row r="24" spans="1:13" ht="13.5" thickBot="1" x14ac:dyDescent="0.25">
      <c r="A24" s="66" t="s">
        <v>413</v>
      </c>
      <c r="B24" s="63"/>
      <c r="C24" s="63">
        <f t="shared" ref="C24:L24" si="7">SUM(C15:C23)</f>
        <v>36</v>
      </c>
      <c r="D24" s="63">
        <f t="shared" si="7"/>
        <v>48</v>
      </c>
      <c r="E24" s="63">
        <f t="shared" si="7"/>
        <v>17</v>
      </c>
      <c r="F24" s="63">
        <f t="shared" si="7"/>
        <v>15</v>
      </c>
      <c r="G24" s="63">
        <f t="shared" si="7"/>
        <v>56</v>
      </c>
      <c r="H24" s="63">
        <f t="shared" si="7"/>
        <v>17</v>
      </c>
      <c r="I24" s="63">
        <f t="shared" si="7"/>
        <v>13</v>
      </c>
      <c r="J24" s="63">
        <f t="shared" si="7"/>
        <v>57</v>
      </c>
      <c r="K24" s="63">
        <f t="shared" si="7"/>
        <v>18</v>
      </c>
      <c r="L24" s="63">
        <f t="shared" si="7"/>
        <v>12</v>
      </c>
    </row>
    <row r="25" spans="1:13" ht="13.5" thickBot="1" x14ac:dyDescent="0.25">
      <c r="A25" s="70" t="s">
        <v>414</v>
      </c>
      <c r="B25" s="71"/>
      <c r="C25" s="71">
        <f t="shared" ref="C25:I25" si="8">C24+C14</f>
        <v>71</v>
      </c>
      <c r="D25" s="71">
        <f t="shared" si="8"/>
        <v>96</v>
      </c>
      <c r="E25" s="71">
        <f t="shared" si="8"/>
        <v>32</v>
      </c>
      <c r="F25" s="71">
        <f t="shared" si="8"/>
        <v>29</v>
      </c>
      <c r="G25" s="71">
        <f t="shared" si="8"/>
        <v>115</v>
      </c>
      <c r="H25" s="71">
        <f t="shared" si="8"/>
        <v>36</v>
      </c>
      <c r="I25" s="71">
        <f t="shared" si="8"/>
        <v>24</v>
      </c>
      <c r="J25" s="71">
        <f>J24+J14</f>
        <v>113</v>
      </c>
      <c r="K25" s="71">
        <f>K24+K14</f>
        <v>33</v>
      </c>
      <c r="L25" s="71">
        <f>L24+L14</f>
        <v>28</v>
      </c>
    </row>
    <row r="26" spans="1:13" x14ac:dyDescent="0.2">
      <c r="A26" s="67" t="s">
        <v>350</v>
      </c>
      <c r="B26" s="39"/>
      <c r="C26" s="39"/>
      <c r="D26" s="486"/>
      <c r="E26" s="487"/>
      <c r="F26" s="488"/>
      <c r="G26" s="486"/>
      <c r="H26" s="487"/>
      <c r="I26" s="488"/>
      <c r="J26" s="486"/>
      <c r="K26" s="487"/>
      <c r="L26" s="488"/>
    </row>
    <row r="27" spans="1:13" ht="13.5" thickBot="1" x14ac:dyDescent="0.25">
      <c r="A27" s="49" t="s">
        <v>415</v>
      </c>
      <c r="B27" s="46"/>
      <c r="C27" s="46"/>
      <c r="D27" s="492"/>
      <c r="E27" s="493"/>
      <c r="F27" s="494"/>
      <c r="G27" s="492"/>
      <c r="H27" s="493"/>
      <c r="I27" s="494"/>
      <c r="J27" s="492"/>
      <c r="K27" s="493"/>
      <c r="L27" s="494"/>
    </row>
    <row r="29" spans="1:13" x14ac:dyDescent="0.2">
      <c r="A29" s="30" t="s">
        <v>598</v>
      </c>
    </row>
    <row r="31" spans="1:13" x14ac:dyDescent="0.2">
      <c r="A31" s="92"/>
      <c r="B31" s="30" t="s">
        <v>450</v>
      </c>
    </row>
    <row r="32" spans="1:13" x14ac:dyDescent="0.2">
      <c r="A32" s="97"/>
      <c r="B32" s="30" t="s">
        <v>603</v>
      </c>
    </row>
    <row r="34" spans="1:12" x14ac:dyDescent="0.2">
      <c r="A34" s="149"/>
      <c r="B34" s="149"/>
      <c r="C34" s="149"/>
      <c r="D34" s="510" t="s">
        <v>528</v>
      </c>
      <c r="E34" s="510"/>
      <c r="F34" s="510"/>
      <c r="G34" s="513" t="s">
        <v>527</v>
      </c>
      <c r="H34" s="513"/>
      <c r="I34" s="513"/>
      <c r="J34" s="510" t="s">
        <v>529</v>
      </c>
      <c r="K34" s="510"/>
      <c r="L34" s="510"/>
    </row>
    <row r="35" spans="1:12" x14ac:dyDescent="0.2">
      <c r="A35" s="37"/>
      <c r="B35" s="37"/>
      <c r="C35" s="37"/>
      <c r="D35" s="35" t="s">
        <v>409</v>
      </c>
      <c r="E35" s="35" t="s">
        <v>410</v>
      </c>
      <c r="F35" s="35" t="s">
        <v>363</v>
      </c>
      <c r="G35" s="36" t="s">
        <v>409</v>
      </c>
      <c r="H35" s="36" t="s">
        <v>410</v>
      </c>
      <c r="I35" s="36" t="s">
        <v>363</v>
      </c>
      <c r="J35" s="35" t="s">
        <v>409</v>
      </c>
      <c r="K35" s="35" t="s">
        <v>410</v>
      </c>
      <c r="L35" s="35" t="s">
        <v>363</v>
      </c>
    </row>
    <row r="36" spans="1:12" x14ac:dyDescent="0.2">
      <c r="A36" s="37" t="s">
        <v>586</v>
      </c>
      <c r="B36" s="37"/>
      <c r="C36" s="37">
        <v>72</v>
      </c>
      <c r="D36" s="37">
        <v>112</v>
      </c>
      <c r="E36" s="37">
        <v>31</v>
      </c>
      <c r="F36" s="37">
        <v>28</v>
      </c>
      <c r="G36" s="36">
        <v>116</v>
      </c>
      <c r="H36" s="36">
        <v>33</v>
      </c>
      <c r="I36" s="36">
        <v>26</v>
      </c>
      <c r="J36" s="37">
        <v>105</v>
      </c>
      <c r="K36" s="37">
        <v>33</v>
      </c>
      <c r="L36" s="37">
        <v>27</v>
      </c>
    </row>
    <row r="37" spans="1:12" x14ac:dyDescent="0.2">
      <c r="A37" s="37" t="s">
        <v>587</v>
      </c>
      <c r="B37" s="37"/>
      <c r="C37" s="37">
        <v>72</v>
      </c>
      <c r="D37" s="37">
        <v>113</v>
      </c>
      <c r="E37" s="37">
        <v>33</v>
      </c>
      <c r="F37" s="37">
        <v>28</v>
      </c>
      <c r="G37" s="36">
        <v>115</v>
      </c>
      <c r="H37" s="36">
        <v>36</v>
      </c>
      <c r="I37" s="36">
        <v>24</v>
      </c>
      <c r="J37" s="37">
        <v>96</v>
      </c>
      <c r="K37" s="37">
        <v>32</v>
      </c>
      <c r="L37" s="37">
        <v>29</v>
      </c>
    </row>
    <row r="38" spans="1:12" x14ac:dyDescent="0.2">
      <c r="A38" s="150" t="s">
        <v>562</v>
      </c>
      <c r="B38" s="150"/>
      <c r="C38" s="150">
        <f t="shared" ref="C38:L38" si="9">SUM(C36:C37)</f>
        <v>144</v>
      </c>
      <c r="D38" s="150">
        <f t="shared" si="9"/>
        <v>225</v>
      </c>
      <c r="E38" s="150">
        <f t="shared" si="9"/>
        <v>64</v>
      </c>
      <c r="F38" s="150">
        <f t="shared" si="9"/>
        <v>56</v>
      </c>
      <c r="G38" s="148">
        <f>SUM(G36:G37)</f>
        <v>231</v>
      </c>
      <c r="H38" s="148">
        <f>SUM(H36:H37)</f>
        <v>69</v>
      </c>
      <c r="I38" s="148">
        <f>SUM(I36:I37)</f>
        <v>50</v>
      </c>
      <c r="J38" s="150">
        <f t="shared" si="9"/>
        <v>201</v>
      </c>
      <c r="K38" s="150">
        <f t="shared" si="9"/>
        <v>65</v>
      </c>
      <c r="L38" s="150">
        <f t="shared" si="9"/>
        <v>56</v>
      </c>
    </row>
    <row r="39" spans="1:12" x14ac:dyDescent="0.2">
      <c r="A39" s="37" t="s">
        <v>350</v>
      </c>
      <c r="B39" s="37"/>
      <c r="C39" s="37"/>
      <c r="D39" s="510">
        <v>2</v>
      </c>
      <c r="E39" s="510"/>
      <c r="F39" s="510"/>
      <c r="G39" s="513">
        <v>3</v>
      </c>
      <c r="H39" s="513"/>
      <c r="I39" s="513"/>
      <c r="J39" s="510">
        <v>1</v>
      </c>
      <c r="K39" s="510"/>
      <c r="L39" s="510"/>
    </row>
    <row r="40" spans="1:12" x14ac:dyDescent="0.2">
      <c r="A40" s="37" t="s">
        <v>415</v>
      </c>
      <c r="B40" s="37"/>
      <c r="C40" s="37"/>
      <c r="D40" s="510">
        <v>16</v>
      </c>
      <c r="E40" s="510"/>
      <c r="F40" s="510"/>
      <c r="G40" s="513">
        <v>11</v>
      </c>
      <c r="H40" s="513"/>
      <c r="I40" s="513"/>
      <c r="J40" s="510">
        <v>22</v>
      </c>
      <c r="K40" s="510"/>
      <c r="L40" s="510"/>
    </row>
  </sheetData>
  <mergeCells count="21">
    <mergeCell ref="D40:F40"/>
    <mergeCell ref="J40:L40"/>
    <mergeCell ref="G40:I40"/>
    <mergeCell ref="G34:I34"/>
    <mergeCell ref="D39:F39"/>
    <mergeCell ref="J39:L39"/>
    <mergeCell ref="G39:I39"/>
    <mergeCell ref="J26:L26"/>
    <mergeCell ref="J27:L27"/>
    <mergeCell ref="D34:F34"/>
    <mergeCell ref="J34:L34"/>
    <mergeCell ref="D26:F26"/>
    <mergeCell ref="G26:I26"/>
    <mergeCell ref="D27:F27"/>
    <mergeCell ref="G27:I27"/>
    <mergeCell ref="D2:F2"/>
    <mergeCell ref="G2:I2"/>
    <mergeCell ref="J2:L2"/>
    <mergeCell ref="J3:L3"/>
    <mergeCell ref="D3:F3"/>
    <mergeCell ref="G3:I3"/>
  </mergeCells>
  <phoneticPr fontId="21" type="noConversion"/>
  <conditionalFormatting sqref="D5:D13 D15:D23 G5:G13 G15:G23 J5:J13 J15:J23">
    <cfRule type="cellIs" dxfId="31" priority="1" stopIfTrue="1" operator="equal">
      <formula>$C5</formula>
    </cfRule>
    <cfRule type="cellIs" dxfId="30"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M42"/>
  <sheetViews>
    <sheetView topLeftCell="A7" workbookViewId="0">
      <selection activeCell="G39" sqref="G39"/>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11" customWidth="1"/>
  </cols>
  <sheetData>
    <row r="1" spans="1:13" ht="13.5" thickBot="1" x14ac:dyDescent="0.25">
      <c r="A1" s="31"/>
      <c r="B1" s="32"/>
      <c r="C1" s="32"/>
      <c r="D1" s="32" t="s">
        <v>596</v>
      </c>
      <c r="E1" s="32"/>
      <c r="F1" s="32"/>
      <c r="G1" s="32"/>
      <c r="H1" s="32"/>
      <c r="I1" s="32"/>
      <c r="J1" s="32"/>
      <c r="K1" s="32"/>
      <c r="L1" s="32"/>
      <c r="M1" s="68" t="s">
        <v>416</v>
      </c>
    </row>
    <row r="2" spans="1:13" x14ac:dyDescent="0.2">
      <c r="A2" s="40"/>
      <c r="B2" s="41"/>
      <c r="C2" s="41"/>
      <c r="D2" s="474" t="s">
        <v>475</v>
      </c>
      <c r="E2" s="475"/>
      <c r="F2" s="476"/>
      <c r="G2" s="474" t="s">
        <v>352</v>
      </c>
      <c r="H2" s="475"/>
      <c r="I2" s="476"/>
      <c r="J2" s="474" t="s">
        <v>472</v>
      </c>
      <c r="K2" s="475"/>
      <c r="L2" s="476"/>
      <c r="M2" s="21"/>
    </row>
    <row r="3" spans="1:13" x14ac:dyDescent="0.2">
      <c r="A3" s="57"/>
      <c r="B3" s="69"/>
      <c r="C3" s="69" t="s">
        <v>538</v>
      </c>
      <c r="D3" s="480">
        <v>18</v>
      </c>
      <c r="E3" s="481"/>
      <c r="F3" s="482"/>
      <c r="G3" s="480">
        <v>25</v>
      </c>
      <c r="H3" s="481"/>
      <c r="I3" s="482"/>
      <c r="J3" s="480">
        <v>28</v>
      </c>
      <c r="K3" s="481"/>
      <c r="L3" s="482"/>
      <c r="M3" s="21"/>
    </row>
    <row r="4" spans="1:13" x14ac:dyDescent="0.2">
      <c r="A4" s="42"/>
      <c r="B4" s="34" t="s">
        <v>355</v>
      </c>
      <c r="C4" s="34" t="s">
        <v>408</v>
      </c>
      <c r="D4" s="35" t="s">
        <v>409</v>
      </c>
      <c r="E4" s="35" t="s">
        <v>410</v>
      </c>
      <c r="F4" s="35" t="s">
        <v>363</v>
      </c>
      <c r="G4" s="35" t="s">
        <v>409</v>
      </c>
      <c r="H4" s="35" t="s">
        <v>410</v>
      </c>
      <c r="I4" s="35" t="s">
        <v>363</v>
      </c>
      <c r="J4" s="35" t="s">
        <v>409</v>
      </c>
      <c r="K4" s="35" t="s">
        <v>410</v>
      </c>
      <c r="L4" s="35" t="s">
        <v>363</v>
      </c>
      <c r="M4" s="21"/>
    </row>
    <row r="5" spans="1:13" x14ac:dyDescent="0.2">
      <c r="A5" s="42" t="s">
        <v>390</v>
      </c>
      <c r="B5" s="50">
        <v>5</v>
      </c>
      <c r="C5" s="50">
        <v>5</v>
      </c>
      <c r="D5" s="37">
        <v>9</v>
      </c>
      <c r="E5" s="37">
        <v>3</v>
      </c>
      <c r="F5" s="37">
        <f t="shared" ref="F5:F13" si="0">IF(($C5+INT(D$3/18)+IF(((D$3-INT(D$3/18)*18)-$B5)&gt;=0,1,0)-D5+2)&lt;0, 0, $C5+INT(D$3/18)+IF(((D$3-INT(D$3/18)*18)-$B5)&gt;=0,1,0)-D5+2)</f>
        <v>0</v>
      </c>
      <c r="G5" s="37">
        <v>6</v>
      </c>
      <c r="H5" s="37">
        <v>2</v>
      </c>
      <c r="I5" s="37">
        <f t="shared" ref="I5:I13" si="1">IF(($C5+INT(G$3/18)+IF(((G$3-INT(G$3/18)*18)-$B5)&gt;=0,1,0)-G5+2)&lt;0, 0, $C5+INT(G$3/18)+IF(((G$3-INT(G$3/18)*18)-$B5)&gt;=0,1,0)-G5+2)</f>
        <v>3</v>
      </c>
      <c r="J5" s="37">
        <v>6</v>
      </c>
      <c r="K5" s="37">
        <v>1</v>
      </c>
      <c r="L5" s="37">
        <f t="shared" ref="L5:L13" si="2">IF(($C5+INT(J$3/18)+IF(((J$3-INT(J$3/18)*18)-$B5)&gt;=0,1,0)-J5+2)&lt;0, 0, $C5+INT(J$3/18)+IF(((J$3-INT(J$3/18)*18)-$B5)&gt;=0,1,0)-J5+2)</f>
        <v>3</v>
      </c>
      <c r="M5" s="21"/>
    </row>
    <row r="6" spans="1:13" x14ac:dyDescent="0.2">
      <c r="A6" s="42" t="s">
        <v>391</v>
      </c>
      <c r="B6" s="50">
        <v>15</v>
      </c>
      <c r="C6" s="50">
        <v>3</v>
      </c>
      <c r="D6" s="37">
        <v>3</v>
      </c>
      <c r="E6" s="37">
        <v>1</v>
      </c>
      <c r="F6" s="37">
        <f t="shared" si="0"/>
        <v>3</v>
      </c>
      <c r="G6" s="37">
        <v>5</v>
      </c>
      <c r="H6" s="37">
        <v>2</v>
      </c>
      <c r="I6" s="37">
        <f t="shared" si="1"/>
        <v>1</v>
      </c>
      <c r="J6" s="37">
        <v>4</v>
      </c>
      <c r="K6" s="37">
        <v>2</v>
      </c>
      <c r="L6" s="37">
        <f t="shared" si="2"/>
        <v>2</v>
      </c>
      <c r="M6" s="21"/>
    </row>
    <row r="7" spans="1:13" x14ac:dyDescent="0.2">
      <c r="A7" s="42" t="s">
        <v>392</v>
      </c>
      <c r="B7" s="50">
        <v>11</v>
      </c>
      <c r="C7" s="50">
        <v>4</v>
      </c>
      <c r="D7" s="37">
        <v>5</v>
      </c>
      <c r="E7" s="37">
        <v>2</v>
      </c>
      <c r="F7" s="37">
        <f t="shared" si="0"/>
        <v>2</v>
      </c>
      <c r="G7" s="37">
        <v>7</v>
      </c>
      <c r="H7" s="37">
        <v>2</v>
      </c>
      <c r="I7" s="37">
        <f t="shared" si="1"/>
        <v>0</v>
      </c>
      <c r="J7" s="37">
        <v>7</v>
      </c>
      <c r="K7" s="37">
        <v>2</v>
      </c>
      <c r="L7" s="37">
        <f t="shared" si="2"/>
        <v>0</v>
      </c>
      <c r="M7" s="21"/>
    </row>
    <row r="8" spans="1:13" x14ac:dyDescent="0.2">
      <c r="A8" s="42" t="s">
        <v>393</v>
      </c>
      <c r="B8" s="50">
        <v>1</v>
      </c>
      <c r="C8" s="50">
        <v>5</v>
      </c>
      <c r="D8" s="37">
        <v>5</v>
      </c>
      <c r="E8" s="37">
        <v>1</v>
      </c>
      <c r="F8" s="37">
        <f t="shared" si="0"/>
        <v>3</v>
      </c>
      <c r="G8" s="37">
        <v>10</v>
      </c>
      <c r="H8" s="37">
        <v>2</v>
      </c>
      <c r="I8" s="37">
        <f t="shared" si="1"/>
        <v>0</v>
      </c>
      <c r="J8" s="37">
        <v>9</v>
      </c>
      <c r="K8" s="37">
        <v>2</v>
      </c>
      <c r="L8" s="37">
        <f t="shared" si="2"/>
        <v>0</v>
      </c>
      <c r="M8" s="21"/>
    </row>
    <row r="9" spans="1:13" x14ac:dyDescent="0.2">
      <c r="A9" s="42" t="s">
        <v>394</v>
      </c>
      <c r="B9" s="50">
        <v>17</v>
      </c>
      <c r="C9" s="50">
        <v>3</v>
      </c>
      <c r="D9" s="37">
        <v>3</v>
      </c>
      <c r="E9" s="37">
        <v>2</v>
      </c>
      <c r="F9" s="37">
        <f t="shared" si="0"/>
        <v>3</v>
      </c>
      <c r="G9" s="37">
        <v>3</v>
      </c>
      <c r="H9" s="37">
        <v>1</v>
      </c>
      <c r="I9" s="37">
        <f t="shared" si="1"/>
        <v>3</v>
      </c>
      <c r="J9" s="37">
        <v>3</v>
      </c>
      <c r="K9" s="37">
        <v>1</v>
      </c>
      <c r="L9" s="37">
        <f t="shared" si="2"/>
        <v>3</v>
      </c>
      <c r="M9" s="21"/>
    </row>
    <row r="10" spans="1:13" x14ac:dyDescent="0.2">
      <c r="A10" s="42" t="s">
        <v>395</v>
      </c>
      <c r="B10" s="50">
        <v>3</v>
      </c>
      <c r="C10" s="50">
        <v>4</v>
      </c>
      <c r="D10" s="37">
        <v>4</v>
      </c>
      <c r="E10" s="37">
        <v>1</v>
      </c>
      <c r="F10" s="37">
        <f t="shared" si="0"/>
        <v>3</v>
      </c>
      <c r="G10" s="37">
        <v>4</v>
      </c>
      <c r="H10" s="37">
        <v>2</v>
      </c>
      <c r="I10" s="37">
        <f t="shared" si="1"/>
        <v>4</v>
      </c>
      <c r="J10" s="37">
        <v>6</v>
      </c>
      <c r="K10" s="37">
        <v>1</v>
      </c>
      <c r="L10" s="37">
        <f t="shared" si="2"/>
        <v>2</v>
      </c>
      <c r="M10" s="21"/>
    </row>
    <row r="11" spans="1:13" x14ac:dyDescent="0.2">
      <c r="A11" s="42" t="s">
        <v>396</v>
      </c>
      <c r="B11" s="50">
        <v>7</v>
      </c>
      <c r="C11" s="50">
        <v>4</v>
      </c>
      <c r="D11" s="37">
        <v>6</v>
      </c>
      <c r="E11" s="37">
        <v>2</v>
      </c>
      <c r="F11" s="37">
        <f t="shared" si="0"/>
        <v>1</v>
      </c>
      <c r="G11" s="37">
        <v>6</v>
      </c>
      <c r="H11" s="37">
        <v>2</v>
      </c>
      <c r="I11" s="37">
        <f t="shared" si="1"/>
        <v>2</v>
      </c>
      <c r="J11" s="37">
        <v>5</v>
      </c>
      <c r="K11" s="37">
        <v>2</v>
      </c>
      <c r="L11" s="37">
        <f t="shared" si="2"/>
        <v>3</v>
      </c>
      <c r="M11" s="21"/>
    </row>
    <row r="12" spans="1:13" x14ac:dyDescent="0.2">
      <c r="A12" s="42" t="s">
        <v>397</v>
      </c>
      <c r="B12" s="50">
        <v>13</v>
      </c>
      <c r="C12" s="50">
        <v>3</v>
      </c>
      <c r="D12" s="37">
        <v>4</v>
      </c>
      <c r="E12" s="37">
        <v>1</v>
      </c>
      <c r="F12" s="37">
        <f t="shared" si="0"/>
        <v>2</v>
      </c>
      <c r="G12" s="37">
        <v>5</v>
      </c>
      <c r="H12" s="37">
        <v>1</v>
      </c>
      <c r="I12" s="37">
        <f t="shared" si="1"/>
        <v>1</v>
      </c>
      <c r="J12" s="37">
        <v>5</v>
      </c>
      <c r="K12" s="37">
        <v>2</v>
      </c>
      <c r="L12" s="37">
        <f t="shared" si="2"/>
        <v>1</v>
      </c>
      <c r="M12" s="21"/>
    </row>
    <row r="13" spans="1:13" ht="13.5" thickBot="1" x14ac:dyDescent="0.25">
      <c r="A13" s="52" t="s">
        <v>398</v>
      </c>
      <c r="B13" s="53">
        <v>9</v>
      </c>
      <c r="C13" s="53">
        <v>4</v>
      </c>
      <c r="D13" s="37">
        <v>10</v>
      </c>
      <c r="E13" s="54">
        <v>2</v>
      </c>
      <c r="F13" s="37">
        <f t="shared" si="0"/>
        <v>0</v>
      </c>
      <c r="G13" s="37">
        <v>10</v>
      </c>
      <c r="H13" s="54">
        <v>2</v>
      </c>
      <c r="I13" s="37">
        <f t="shared" si="1"/>
        <v>0</v>
      </c>
      <c r="J13" s="37">
        <v>10</v>
      </c>
      <c r="K13" s="54">
        <v>2</v>
      </c>
      <c r="L13" s="37">
        <f t="shared" si="2"/>
        <v>0</v>
      </c>
      <c r="M13" s="21"/>
    </row>
    <row r="14" spans="1:13" ht="13.5" thickBot="1" x14ac:dyDescent="0.25">
      <c r="A14" s="61" t="s">
        <v>412</v>
      </c>
      <c r="B14" s="62"/>
      <c r="C14" s="74">
        <f>SUM(C5:C13)</f>
        <v>35</v>
      </c>
      <c r="D14" s="63">
        <f t="shared" ref="D14:L14" si="3">SUM(D5:D13)</f>
        <v>49</v>
      </c>
      <c r="E14" s="63">
        <f t="shared" si="3"/>
        <v>15</v>
      </c>
      <c r="F14" s="63">
        <f t="shared" si="3"/>
        <v>17</v>
      </c>
      <c r="G14" s="63">
        <f t="shared" si="3"/>
        <v>56</v>
      </c>
      <c r="H14" s="63">
        <f t="shared" si="3"/>
        <v>16</v>
      </c>
      <c r="I14" s="88">
        <f t="shared" si="3"/>
        <v>14</v>
      </c>
      <c r="J14" s="63">
        <f t="shared" si="3"/>
        <v>55</v>
      </c>
      <c r="K14" s="63">
        <f t="shared" si="3"/>
        <v>15</v>
      </c>
      <c r="L14" s="88">
        <f t="shared" si="3"/>
        <v>14</v>
      </c>
      <c r="M14" s="21"/>
    </row>
    <row r="15" spans="1:13" x14ac:dyDescent="0.2">
      <c r="A15" s="57" t="s">
        <v>399</v>
      </c>
      <c r="B15" s="58">
        <v>6</v>
      </c>
      <c r="C15" s="58">
        <v>4</v>
      </c>
      <c r="D15" s="37">
        <v>6</v>
      </c>
      <c r="E15" s="39">
        <v>2</v>
      </c>
      <c r="F15" s="37">
        <f t="shared" ref="F15:F23" si="4">IF(($C15+INT(D$3/18)+IF(((D$3-INT(D$3/18)*18)-$B15)&gt;=0,1,0)-D15+2)&lt;0, 0, $C15+INT(D$3/18)+IF(((D$3-INT(D$3/18)*18)-$B15)&gt;=0,1,0)-D15+2)</f>
        <v>1</v>
      </c>
      <c r="G15" s="37">
        <v>7</v>
      </c>
      <c r="H15" s="39">
        <v>1</v>
      </c>
      <c r="I15" s="37">
        <f t="shared" ref="I15:I23" si="5">IF(($C15+INT(G$3/18)+IF(((G$3-INT(G$3/18)*18)-$B15)&gt;=0,1,0)-G15+2)&lt;0, 0, $C15+INT(G$3/18)+IF(((G$3-INT(G$3/18)*18)-$B15)&gt;=0,1,0)-G15+2)</f>
        <v>1</v>
      </c>
      <c r="J15" s="37">
        <v>6</v>
      </c>
      <c r="K15" s="39">
        <v>2</v>
      </c>
      <c r="L15" s="37">
        <f t="shared" ref="L15:L23" si="6">IF(($C15+INT(J$3/18)+IF(((J$3-INT(J$3/18)*18)-$B15)&gt;=0,1,0)-J15+2)&lt;0, 0, $C15+INT(J$3/18)+IF(((J$3-INT(J$3/18)*18)-$B15)&gt;=0,1,0)-J15+2)</f>
        <v>2</v>
      </c>
      <c r="M15" s="21"/>
    </row>
    <row r="16" spans="1:13" x14ac:dyDescent="0.2">
      <c r="A16" s="42" t="s">
        <v>400</v>
      </c>
      <c r="B16" s="50">
        <v>12</v>
      </c>
      <c r="C16" s="50">
        <v>4</v>
      </c>
      <c r="D16" s="37">
        <v>4</v>
      </c>
      <c r="E16" s="37">
        <v>1</v>
      </c>
      <c r="F16" s="37">
        <f t="shared" si="4"/>
        <v>3</v>
      </c>
      <c r="G16" s="37">
        <v>10</v>
      </c>
      <c r="H16" s="37">
        <v>2</v>
      </c>
      <c r="I16" s="37">
        <f t="shared" si="5"/>
        <v>0</v>
      </c>
      <c r="J16" s="37">
        <v>10</v>
      </c>
      <c r="K16" s="37">
        <v>2</v>
      </c>
      <c r="L16" s="37">
        <f t="shared" si="6"/>
        <v>0</v>
      </c>
      <c r="M16" s="85"/>
    </row>
    <row r="17" spans="1:13" x14ac:dyDescent="0.2">
      <c r="A17" s="42" t="s">
        <v>401</v>
      </c>
      <c r="B17" s="50">
        <v>18</v>
      </c>
      <c r="C17" s="50">
        <v>3</v>
      </c>
      <c r="D17" s="37">
        <v>6</v>
      </c>
      <c r="E17" s="37">
        <v>1</v>
      </c>
      <c r="F17" s="37">
        <f t="shared" si="4"/>
        <v>0</v>
      </c>
      <c r="G17" s="37">
        <v>5</v>
      </c>
      <c r="H17" s="37">
        <v>2</v>
      </c>
      <c r="I17" s="37">
        <f t="shared" si="5"/>
        <v>1</v>
      </c>
      <c r="J17" s="37">
        <v>3</v>
      </c>
      <c r="K17" s="37">
        <v>1</v>
      </c>
      <c r="L17" s="37">
        <f t="shared" si="6"/>
        <v>3</v>
      </c>
      <c r="M17" s="85"/>
    </row>
    <row r="18" spans="1:13" x14ac:dyDescent="0.2">
      <c r="A18" s="42" t="s">
        <v>402</v>
      </c>
      <c r="B18" s="50">
        <v>14</v>
      </c>
      <c r="C18" s="50">
        <v>4</v>
      </c>
      <c r="D18" s="37">
        <v>10</v>
      </c>
      <c r="E18" s="37">
        <v>2</v>
      </c>
      <c r="F18" s="37">
        <f t="shared" si="4"/>
        <v>0</v>
      </c>
      <c r="G18" s="37">
        <v>5</v>
      </c>
      <c r="H18" s="37">
        <v>1</v>
      </c>
      <c r="I18" s="37">
        <f t="shared" si="5"/>
        <v>2</v>
      </c>
      <c r="J18" s="37">
        <v>5</v>
      </c>
      <c r="K18" s="37">
        <v>1</v>
      </c>
      <c r="L18" s="37">
        <f t="shared" si="6"/>
        <v>2</v>
      </c>
      <c r="M18" s="21"/>
    </row>
    <row r="19" spans="1:13" x14ac:dyDescent="0.2">
      <c r="A19" s="42" t="s">
        <v>403</v>
      </c>
      <c r="B19" s="50">
        <v>4</v>
      </c>
      <c r="C19" s="50">
        <v>5</v>
      </c>
      <c r="D19" s="37">
        <v>8</v>
      </c>
      <c r="E19" s="37">
        <v>2</v>
      </c>
      <c r="F19" s="37">
        <f t="shared" si="4"/>
        <v>0</v>
      </c>
      <c r="G19" s="37">
        <v>7</v>
      </c>
      <c r="H19" s="37">
        <v>2</v>
      </c>
      <c r="I19" s="37">
        <f t="shared" si="5"/>
        <v>2</v>
      </c>
      <c r="J19" s="37">
        <v>8</v>
      </c>
      <c r="K19" s="37">
        <v>2</v>
      </c>
      <c r="L19" s="37">
        <f t="shared" si="6"/>
        <v>1</v>
      </c>
      <c r="M19" s="21"/>
    </row>
    <row r="20" spans="1:13" x14ac:dyDescent="0.2">
      <c r="A20" s="42" t="s">
        <v>404</v>
      </c>
      <c r="B20" s="50">
        <v>2</v>
      </c>
      <c r="C20" s="50">
        <v>5</v>
      </c>
      <c r="D20" s="37">
        <v>6</v>
      </c>
      <c r="E20" s="37">
        <v>2</v>
      </c>
      <c r="F20" s="37">
        <f t="shared" si="4"/>
        <v>2</v>
      </c>
      <c r="G20" s="37">
        <v>6</v>
      </c>
      <c r="H20" s="37">
        <v>2</v>
      </c>
      <c r="I20" s="37">
        <f t="shared" si="5"/>
        <v>3</v>
      </c>
      <c r="J20" s="37">
        <v>7</v>
      </c>
      <c r="K20" s="37">
        <v>2</v>
      </c>
      <c r="L20" s="37">
        <f t="shared" si="6"/>
        <v>2</v>
      </c>
      <c r="M20" s="21"/>
    </row>
    <row r="21" spans="1:13" x14ac:dyDescent="0.2">
      <c r="A21" s="42" t="s">
        <v>405</v>
      </c>
      <c r="B21" s="50">
        <v>16</v>
      </c>
      <c r="C21" s="50">
        <v>3</v>
      </c>
      <c r="D21" s="37">
        <v>5</v>
      </c>
      <c r="E21" s="37">
        <v>3</v>
      </c>
      <c r="F21" s="37">
        <f t="shared" si="4"/>
        <v>1</v>
      </c>
      <c r="G21" s="37">
        <v>4</v>
      </c>
      <c r="H21" s="37">
        <v>2</v>
      </c>
      <c r="I21" s="37">
        <f t="shared" si="5"/>
        <v>2</v>
      </c>
      <c r="J21" s="37">
        <v>6</v>
      </c>
      <c r="K21" s="37">
        <v>1</v>
      </c>
      <c r="L21" s="37">
        <f t="shared" si="6"/>
        <v>0</v>
      </c>
      <c r="M21" s="21"/>
    </row>
    <row r="22" spans="1:13" x14ac:dyDescent="0.2">
      <c r="A22" s="42" t="s">
        <v>406</v>
      </c>
      <c r="B22" s="50">
        <v>8</v>
      </c>
      <c r="C22" s="50">
        <v>4</v>
      </c>
      <c r="D22" s="37">
        <v>5</v>
      </c>
      <c r="E22" s="37">
        <v>2</v>
      </c>
      <c r="F22" s="37">
        <f t="shared" si="4"/>
        <v>2</v>
      </c>
      <c r="G22" s="37">
        <v>6</v>
      </c>
      <c r="H22" s="37">
        <v>3</v>
      </c>
      <c r="I22" s="37">
        <f t="shared" si="5"/>
        <v>1</v>
      </c>
      <c r="J22" s="37">
        <v>6</v>
      </c>
      <c r="K22" s="37">
        <v>2</v>
      </c>
      <c r="L22" s="37">
        <f t="shared" si="6"/>
        <v>2</v>
      </c>
      <c r="M22" s="21"/>
    </row>
    <row r="23" spans="1:13" ht="13.5" thickBot="1" x14ac:dyDescent="0.25">
      <c r="A23" s="45" t="s">
        <v>407</v>
      </c>
      <c r="B23" s="51">
        <v>10</v>
      </c>
      <c r="C23" s="51">
        <v>4</v>
      </c>
      <c r="D23" s="37">
        <v>6</v>
      </c>
      <c r="E23" s="46">
        <v>3</v>
      </c>
      <c r="F23" s="37">
        <f t="shared" si="4"/>
        <v>1</v>
      </c>
      <c r="G23" s="37">
        <v>10</v>
      </c>
      <c r="H23" s="46">
        <v>2</v>
      </c>
      <c r="I23" s="37">
        <f t="shared" si="5"/>
        <v>0</v>
      </c>
      <c r="J23" s="37">
        <v>6</v>
      </c>
      <c r="K23" s="46">
        <v>3</v>
      </c>
      <c r="L23" s="37">
        <f t="shared" si="6"/>
        <v>2</v>
      </c>
      <c r="M23" s="21"/>
    </row>
    <row r="24" spans="1:13" ht="13.5" thickBot="1" x14ac:dyDescent="0.25">
      <c r="A24" s="66" t="s">
        <v>413</v>
      </c>
      <c r="B24" s="63"/>
      <c r="C24" s="63">
        <f t="shared" ref="C24:L24" si="7">SUM(C15:C23)</f>
        <v>36</v>
      </c>
      <c r="D24" s="63">
        <f t="shared" si="7"/>
        <v>56</v>
      </c>
      <c r="E24" s="63">
        <f t="shared" si="7"/>
        <v>18</v>
      </c>
      <c r="F24" s="63">
        <f t="shared" si="7"/>
        <v>10</v>
      </c>
      <c r="G24" s="63">
        <f t="shared" si="7"/>
        <v>60</v>
      </c>
      <c r="H24" s="63">
        <f t="shared" si="7"/>
        <v>17</v>
      </c>
      <c r="I24" s="63">
        <f t="shared" si="7"/>
        <v>12</v>
      </c>
      <c r="J24" s="63">
        <f t="shared" si="7"/>
        <v>57</v>
      </c>
      <c r="K24" s="63">
        <f t="shared" si="7"/>
        <v>16</v>
      </c>
      <c r="L24" s="63">
        <f t="shared" si="7"/>
        <v>14</v>
      </c>
    </row>
    <row r="25" spans="1:13" ht="13.5" thickBot="1" x14ac:dyDescent="0.25">
      <c r="A25" s="70" t="s">
        <v>414</v>
      </c>
      <c r="B25" s="71"/>
      <c r="C25" s="71">
        <f t="shared" ref="C25:L25" si="8">C24+C14</f>
        <v>71</v>
      </c>
      <c r="D25" s="71">
        <f t="shared" si="8"/>
        <v>105</v>
      </c>
      <c r="E25" s="71">
        <f t="shared" si="8"/>
        <v>33</v>
      </c>
      <c r="F25" s="71">
        <f t="shared" si="8"/>
        <v>27</v>
      </c>
      <c r="G25" s="71">
        <f t="shared" si="8"/>
        <v>116</v>
      </c>
      <c r="H25" s="71">
        <f t="shared" si="8"/>
        <v>33</v>
      </c>
      <c r="I25" s="71">
        <f t="shared" si="8"/>
        <v>26</v>
      </c>
      <c r="J25" s="71">
        <f t="shared" si="8"/>
        <v>112</v>
      </c>
      <c r="K25" s="71">
        <f t="shared" si="8"/>
        <v>31</v>
      </c>
      <c r="L25" s="71">
        <f t="shared" si="8"/>
        <v>28</v>
      </c>
    </row>
    <row r="26" spans="1:13" x14ac:dyDescent="0.2">
      <c r="A26" s="67" t="s">
        <v>350</v>
      </c>
      <c r="B26" s="39"/>
      <c r="C26" s="39"/>
      <c r="D26" s="486"/>
      <c r="E26" s="487"/>
      <c r="F26" s="488"/>
      <c r="G26" s="486"/>
      <c r="H26" s="487"/>
      <c r="I26" s="488"/>
      <c r="J26" s="486"/>
      <c r="K26" s="487"/>
      <c r="L26" s="488"/>
      <c r="M26" t="s">
        <v>597</v>
      </c>
    </row>
    <row r="27" spans="1:13" ht="13.5" thickBot="1" x14ac:dyDescent="0.25">
      <c r="A27" s="49" t="s">
        <v>415</v>
      </c>
      <c r="B27" s="46"/>
      <c r="C27" s="46"/>
      <c r="D27" s="492"/>
      <c r="E27" s="493"/>
      <c r="F27" s="494"/>
      <c r="G27" s="492"/>
      <c r="H27" s="493"/>
      <c r="I27" s="494"/>
      <c r="J27" s="492"/>
      <c r="K27" s="493"/>
      <c r="L27" s="494"/>
    </row>
    <row r="29" spans="1:13" x14ac:dyDescent="0.2">
      <c r="A29" s="30" t="s">
        <v>577</v>
      </c>
    </row>
    <row r="31" spans="1:13" x14ac:dyDescent="0.2">
      <c r="A31" s="92"/>
      <c r="B31" s="30" t="s">
        <v>450</v>
      </c>
    </row>
    <row r="32" spans="1:13" x14ac:dyDescent="0.2">
      <c r="A32" s="97"/>
      <c r="B32" s="30" t="s">
        <v>603</v>
      </c>
    </row>
    <row r="36" spans="1:12" x14ac:dyDescent="0.2">
      <c r="A36" s="149"/>
      <c r="B36" s="149"/>
      <c r="C36" s="149"/>
      <c r="D36" s="510" t="s">
        <v>528</v>
      </c>
      <c r="E36" s="510"/>
      <c r="F36" s="510"/>
      <c r="G36" s="513" t="s">
        <v>525</v>
      </c>
      <c r="H36" s="513"/>
      <c r="I36" s="513"/>
      <c r="J36" s="513" t="s">
        <v>527</v>
      </c>
      <c r="K36" s="513"/>
      <c r="L36" s="513"/>
    </row>
    <row r="37" spans="1:12" x14ac:dyDescent="0.2">
      <c r="A37" s="37"/>
      <c r="B37" s="37"/>
      <c r="C37" s="37"/>
      <c r="D37" s="35" t="s">
        <v>409</v>
      </c>
      <c r="E37" s="35" t="s">
        <v>410</v>
      </c>
      <c r="F37" s="35" t="s">
        <v>363</v>
      </c>
      <c r="G37" s="36" t="s">
        <v>409</v>
      </c>
      <c r="H37" s="36" t="s">
        <v>410</v>
      </c>
      <c r="I37" s="36" t="s">
        <v>363</v>
      </c>
      <c r="J37" s="36" t="s">
        <v>409</v>
      </c>
      <c r="K37" s="36" t="s">
        <v>410</v>
      </c>
      <c r="L37" s="36" t="s">
        <v>363</v>
      </c>
    </row>
    <row r="38" spans="1:12" x14ac:dyDescent="0.2">
      <c r="A38" s="37" t="s">
        <v>586</v>
      </c>
      <c r="B38" s="37"/>
      <c r="C38" s="37">
        <v>72</v>
      </c>
      <c r="D38" s="37">
        <v>117</v>
      </c>
      <c r="E38" s="37">
        <v>36</v>
      </c>
      <c r="F38" s="37">
        <v>26</v>
      </c>
      <c r="G38" s="36">
        <v>116</v>
      </c>
      <c r="H38" s="36">
        <v>36</v>
      </c>
      <c r="I38" s="36">
        <v>22</v>
      </c>
      <c r="J38" s="36">
        <v>121</v>
      </c>
      <c r="K38" s="36">
        <v>30</v>
      </c>
      <c r="L38" s="36">
        <v>22</v>
      </c>
    </row>
    <row r="39" spans="1:12" x14ac:dyDescent="0.2">
      <c r="A39" s="37" t="s">
        <v>587</v>
      </c>
      <c r="B39" s="37"/>
      <c r="C39" s="37">
        <v>72</v>
      </c>
      <c r="D39" s="37">
        <v>103</v>
      </c>
      <c r="E39" s="37">
        <v>31</v>
      </c>
      <c r="F39" s="37">
        <v>36</v>
      </c>
      <c r="G39" s="36">
        <v>106</v>
      </c>
      <c r="H39" s="36">
        <v>35</v>
      </c>
      <c r="I39" s="36">
        <v>30</v>
      </c>
      <c r="J39" s="36">
        <v>95</v>
      </c>
      <c r="K39" s="36">
        <v>35</v>
      </c>
      <c r="L39" s="36">
        <v>42</v>
      </c>
    </row>
    <row r="40" spans="1:12" x14ac:dyDescent="0.2">
      <c r="A40" s="150" t="s">
        <v>562</v>
      </c>
      <c r="B40" s="150"/>
      <c r="C40" s="150">
        <f t="shared" ref="C40:L40" si="9">SUM(C38:C39)</f>
        <v>144</v>
      </c>
      <c r="D40" s="150">
        <f t="shared" si="9"/>
        <v>220</v>
      </c>
      <c r="E40" s="150">
        <f t="shared" si="9"/>
        <v>67</v>
      </c>
      <c r="F40" s="150">
        <f t="shared" si="9"/>
        <v>62</v>
      </c>
      <c r="G40" s="148">
        <f t="shared" si="9"/>
        <v>222</v>
      </c>
      <c r="H40" s="148">
        <f t="shared" si="9"/>
        <v>71</v>
      </c>
      <c r="I40" s="148">
        <f t="shared" si="9"/>
        <v>52</v>
      </c>
      <c r="J40" s="148">
        <f t="shared" si="9"/>
        <v>216</v>
      </c>
      <c r="K40" s="148">
        <f t="shared" si="9"/>
        <v>65</v>
      </c>
      <c r="L40" s="148">
        <f t="shared" si="9"/>
        <v>64</v>
      </c>
    </row>
    <row r="41" spans="1:12" x14ac:dyDescent="0.2">
      <c r="A41" s="37" t="s">
        <v>350</v>
      </c>
      <c r="B41" s="37"/>
      <c r="C41" s="37"/>
      <c r="D41" s="510">
        <v>3</v>
      </c>
      <c r="E41" s="510"/>
      <c r="F41" s="510"/>
      <c r="G41" s="513">
        <v>4</v>
      </c>
      <c r="H41" s="513"/>
      <c r="I41" s="513"/>
      <c r="J41" s="513">
        <v>2</v>
      </c>
      <c r="K41" s="513"/>
      <c r="L41" s="513"/>
    </row>
    <row r="42" spans="1:12" x14ac:dyDescent="0.2">
      <c r="A42" s="37" t="s">
        <v>415</v>
      </c>
      <c r="B42" s="37"/>
      <c r="C42" s="37"/>
      <c r="D42" s="510">
        <v>11</v>
      </c>
      <c r="E42" s="510"/>
      <c r="F42" s="510"/>
      <c r="G42" s="513">
        <v>7</v>
      </c>
      <c r="H42" s="513"/>
      <c r="I42" s="513"/>
      <c r="J42" s="513">
        <v>16</v>
      </c>
      <c r="K42" s="513"/>
      <c r="L42" s="513"/>
    </row>
  </sheetData>
  <mergeCells count="21">
    <mergeCell ref="D42:F42"/>
    <mergeCell ref="G42:I42"/>
    <mergeCell ref="J42:L42"/>
    <mergeCell ref="D41:F41"/>
    <mergeCell ref="G41:I41"/>
    <mergeCell ref="J41:L41"/>
    <mergeCell ref="J26:L26"/>
    <mergeCell ref="D36:F36"/>
    <mergeCell ref="G36:I36"/>
    <mergeCell ref="J36:L36"/>
    <mergeCell ref="D27:F27"/>
    <mergeCell ref="G27:I27"/>
    <mergeCell ref="J27:L27"/>
    <mergeCell ref="D26:F26"/>
    <mergeCell ref="G26:I26"/>
    <mergeCell ref="J2:L2"/>
    <mergeCell ref="J3:L3"/>
    <mergeCell ref="D3:F3"/>
    <mergeCell ref="G3:I3"/>
    <mergeCell ref="D2:F2"/>
    <mergeCell ref="G2:I2"/>
  </mergeCells>
  <phoneticPr fontId="21" type="noConversion"/>
  <conditionalFormatting sqref="D5:D13 D15:D23 G5:G13 G15:G23 J5:J13 J15:J23">
    <cfRule type="cellIs" dxfId="29" priority="1" stopIfTrue="1" operator="equal">
      <formula>$C5</formula>
    </cfRule>
    <cfRule type="cellIs" dxfId="28"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P42"/>
  <sheetViews>
    <sheetView topLeftCell="A6" workbookViewId="0">
      <selection activeCell="F37" sqref="F37"/>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11" customWidth="1"/>
  </cols>
  <sheetData>
    <row r="1" spans="1:16" ht="13.5" thickBot="1" x14ac:dyDescent="0.25">
      <c r="A1" s="31"/>
      <c r="B1" s="32"/>
      <c r="C1" s="32"/>
      <c r="D1" s="32" t="s">
        <v>589</v>
      </c>
      <c r="E1" s="32"/>
      <c r="F1" s="32"/>
      <c r="G1" s="32"/>
      <c r="H1" s="32"/>
      <c r="I1" s="32"/>
      <c r="J1" s="32"/>
      <c r="K1" s="32"/>
      <c r="L1" s="32"/>
      <c r="M1" s="32"/>
      <c r="N1" s="32"/>
      <c r="O1" s="32"/>
      <c r="P1" s="68" t="s">
        <v>416</v>
      </c>
    </row>
    <row r="2" spans="1:16" x14ac:dyDescent="0.2">
      <c r="A2" s="40"/>
      <c r="B2" s="41"/>
      <c r="C2" s="41"/>
      <c r="D2" s="474" t="s">
        <v>475</v>
      </c>
      <c r="E2" s="475"/>
      <c r="F2" s="476"/>
      <c r="G2" s="474" t="s">
        <v>352</v>
      </c>
      <c r="H2" s="475"/>
      <c r="I2" s="476"/>
      <c r="J2" s="477" t="s">
        <v>340</v>
      </c>
      <c r="K2" s="478"/>
      <c r="L2" s="479"/>
      <c r="M2" s="474" t="s">
        <v>472</v>
      </c>
      <c r="N2" s="475"/>
      <c r="O2" s="476"/>
      <c r="P2" s="21"/>
    </row>
    <row r="3" spans="1:16" x14ac:dyDescent="0.2">
      <c r="A3" s="57"/>
      <c r="B3" s="69"/>
      <c r="C3" s="69" t="s">
        <v>538</v>
      </c>
      <c r="D3" s="480">
        <v>20</v>
      </c>
      <c r="E3" s="481"/>
      <c r="F3" s="482"/>
      <c r="G3" s="480">
        <v>29</v>
      </c>
      <c r="H3" s="481"/>
      <c r="I3" s="482"/>
      <c r="J3" s="483">
        <v>24</v>
      </c>
      <c r="K3" s="484"/>
      <c r="L3" s="485"/>
      <c r="M3" s="480">
        <v>29</v>
      </c>
      <c r="N3" s="481"/>
      <c r="O3" s="482"/>
      <c r="P3" s="21"/>
    </row>
    <row r="4" spans="1:16" x14ac:dyDescent="0.2">
      <c r="A4" s="42"/>
      <c r="B4" s="34" t="s">
        <v>355</v>
      </c>
      <c r="C4" s="34" t="s">
        <v>408</v>
      </c>
      <c r="D4" s="35" t="s">
        <v>409</v>
      </c>
      <c r="E4" s="35" t="s">
        <v>410</v>
      </c>
      <c r="F4" s="35" t="s">
        <v>363</v>
      </c>
      <c r="G4" s="35" t="s">
        <v>409</v>
      </c>
      <c r="H4" s="35" t="s">
        <v>410</v>
      </c>
      <c r="I4" s="35" t="s">
        <v>363</v>
      </c>
      <c r="J4" s="36" t="s">
        <v>409</v>
      </c>
      <c r="K4" s="36" t="s">
        <v>410</v>
      </c>
      <c r="L4" s="36" t="s">
        <v>363</v>
      </c>
      <c r="M4" s="35" t="s">
        <v>409</v>
      </c>
      <c r="N4" s="35" t="s">
        <v>410</v>
      </c>
      <c r="O4" s="35" t="s">
        <v>363</v>
      </c>
      <c r="P4" s="21"/>
    </row>
    <row r="5" spans="1:16" x14ac:dyDescent="0.2">
      <c r="A5" s="42" t="s">
        <v>390</v>
      </c>
      <c r="B5" s="50">
        <v>11</v>
      </c>
      <c r="C5" s="50">
        <v>4</v>
      </c>
      <c r="D5" s="37">
        <v>4</v>
      </c>
      <c r="E5" s="37">
        <v>2</v>
      </c>
      <c r="F5" s="37">
        <f t="shared" ref="F5:F13" si="0">IF(($C5+INT(D$3/18)+IF(((D$3-INT(D$3/18)*18)-$B5)&gt;=0,1,0)-D5+2)&lt;0, 0, $C5+INT(D$3/18)+IF(((D$3-INT(D$3/18)*18)-$B5)&gt;=0,1,0)-D5+2)</f>
        <v>3</v>
      </c>
      <c r="G5" s="37">
        <v>6</v>
      </c>
      <c r="H5" s="37">
        <v>3</v>
      </c>
      <c r="I5" s="37">
        <f t="shared" ref="I5:I13" si="1">IF(($C5+INT(G$3/18)+IF(((G$3-INT(G$3/18)*18)-$B5)&gt;=0,1,0)-G5+2)&lt;0, 0, $C5+INT(G$3/18)+IF(((G$3-INT(G$3/18)*18)-$B5)&gt;=0,1,0)-G5+2)</f>
        <v>2</v>
      </c>
      <c r="J5" s="38">
        <v>5</v>
      </c>
      <c r="K5" s="38">
        <v>1</v>
      </c>
      <c r="L5" s="78">
        <f t="shared" ref="L5:L13" si="2">IF(($C5+INT(J$3/18)+IF(((J$3-INT(J$3/18)*18)-$B5)&gt;=0,1,0)-J5+2)&lt;0, 0, $C5+INT(J$3/18)+IF(((J$3-INT(J$3/18)*18)-$B5)&gt;=0,1,0)-J5+2)</f>
        <v>2</v>
      </c>
      <c r="M5" s="37">
        <v>6</v>
      </c>
      <c r="N5" s="37">
        <v>1</v>
      </c>
      <c r="O5" s="37">
        <f t="shared" ref="O5:O13" si="3">IF(($C5+INT(M$3/18)+IF(((M$3-INT(M$3/18)*18)-$B5)&gt;=0,1,0)-M5+2)&lt;0, 0, $C5+INT(M$3/18)+IF(((M$3-INT(M$3/18)*18)-$B5)&gt;=0,1,0)-M5+2)</f>
        <v>2</v>
      </c>
      <c r="P5" s="21"/>
    </row>
    <row r="6" spans="1:16" x14ac:dyDescent="0.2">
      <c r="A6" s="42" t="s">
        <v>391</v>
      </c>
      <c r="B6" s="50">
        <v>13</v>
      </c>
      <c r="C6" s="50">
        <v>3</v>
      </c>
      <c r="D6" s="37">
        <v>2</v>
      </c>
      <c r="E6" s="37">
        <v>0</v>
      </c>
      <c r="F6" s="37">
        <f t="shared" si="0"/>
        <v>4</v>
      </c>
      <c r="G6" s="37">
        <v>4</v>
      </c>
      <c r="H6" s="37">
        <v>2</v>
      </c>
      <c r="I6" s="37">
        <f t="shared" si="1"/>
        <v>2</v>
      </c>
      <c r="J6" s="38">
        <v>4</v>
      </c>
      <c r="K6" s="38">
        <v>1</v>
      </c>
      <c r="L6" s="78">
        <f t="shared" si="2"/>
        <v>2</v>
      </c>
      <c r="M6" s="37">
        <v>4</v>
      </c>
      <c r="N6" s="37">
        <v>2</v>
      </c>
      <c r="O6" s="37">
        <f t="shared" si="3"/>
        <v>2</v>
      </c>
      <c r="P6" s="21"/>
    </row>
    <row r="7" spans="1:16" x14ac:dyDescent="0.2">
      <c r="A7" s="42" t="s">
        <v>392</v>
      </c>
      <c r="B7" s="50">
        <v>5</v>
      </c>
      <c r="C7" s="50">
        <v>4</v>
      </c>
      <c r="D7" s="37">
        <v>10</v>
      </c>
      <c r="E7" s="37">
        <v>2</v>
      </c>
      <c r="F7" s="37">
        <f t="shared" si="0"/>
        <v>0</v>
      </c>
      <c r="G7" s="37">
        <v>6</v>
      </c>
      <c r="H7" s="37">
        <v>2</v>
      </c>
      <c r="I7" s="37">
        <f t="shared" si="1"/>
        <v>2</v>
      </c>
      <c r="J7" s="38">
        <v>5</v>
      </c>
      <c r="K7" s="38">
        <v>2</v>
      </c>
      <c r="L7" s="78">
        <f t="shared" si="2"/>
        <v>3</v>
      </c>
      <c r="M7" s="37">
        <v>6</v>
      </c>
      <c r="N7" s="37">
        <v>3</v>
      </c>
      <c r="O7" s="37">
        <f t="shared" si="3"/>
        <v>2</v>
      </c>
      <c r="P7" s="21"/>
    </row>
    <row r="8" spans="1:16" x14ac:dyDescent="0.2">
      <c r="A8" s="42" t="s">
        <v>393</v>
      </c>
      <c r="B8" s="50">
        <v>15</v>
      </c>
      <c r="C8" s="50">
        <v>3</v>
      </c>
      <c r="D8" s="37">
        <v>4</v>
      </c>
      <c r="E8" s="37">
        <v>2</v>
      </c>
      <c r="F8" s="37">
        <f t="shared" si="0"/>
        <v>2</v>
      </c>
      <c r="G8" s="37">
        <v>4</v>
      </c>
      <c r="H8" s="37">
        <v>2</v>
      </c>
      <c r="I8" s="37">
        <f t="shared" si="1"/>
        <v>2</v>
      </c>
      <c r="J8" s="38">
        <v>4</v>
      </c>
      <c r="K8" s="38">
        <v>2</v>
      </c>
      <c r="L8" s="78">
        <f t="shared" si="2"/>
        <v>2</v>
      </c>
      <c r="M8" s="37">
        <v>4</v>
      </c>
      <c r="N8" s="37">
        <v>1</v>
      </c>
      <c r="O8" s="37">
        <f t="shared" si="3"/>
        <v>2</v>
      </c>
      <c r="P8" s="21"/>
    </row>
    <row r="9" spans="1:16" x14ac:dyDescent="0.2">
      <c r="A9" s="42" t="s">
        <v>394</v>
      </c>
      <c r="B9" s="50">
        <v>1</v>
      </c>
      <c r="C9" s="50">
        <v>5</v>
      </c>
      <c r="D9" s="37">
        <v>7</v>
      </c>
      <c r="E9" s="37">
        <v>1</v>
      </c>
      <c r="F9" s="37">
        <f t="shared" si="0"/>
        <v>2</v>
      </c>
      <c r="G9" s="37">
        <v>8</v>
      </c>
      <c r="H9" s="37">
        <v>3</v>
      </c>
      <c r="I9" s="37">
        <f t="shared" si="1"/>
        <v>1</v>
      </c>
      <c r="J9" s="38">
        <v>7</v>
      </c>
      <c r="K9" s="38">
        <v>2</v>
      </c>
      <c r="L9" s="78">
        <f t="shared" si="2"/>
        <v>2</v>
      </c>
      <c r="M9" s="37">
        <v>10</v>
      </c>
      <c r="N9" s="37">
        <v>2</v>
      </c>
      <c r="O9" s="37">
        <f t="shared" si="3"/>
        <v>0</v>
      </c>
      <c r="P9" s="21" t="s">
        <v>590</v>
      </c>
    </row>
    <row r="10" spans="1:16" x14ac:dyDescent="0.2">
      <c r="A10" s="42" t="s">
        <v>395</v>
      </c>
      <c r="B10" s="50">
        <v>9</v>
      </c>
      <c r="C10" s="50">
        <v>4</v>
      </c>
      <c r="D10" s="37">
        <v>4</v>
      </c>
      <c r="E10" s="37">
        <v>2</v>
      </c>
      <c r="F10" s="37">
        <f t="shared" si="0"/>
        <v>3</v>
      </c>
      <c r="G10" s="37">
        <v>6</v>
      </c>
      <c r="H10" s="37">
        <v>1</v>
      </c>
      <c r="I10" s="37">
        <f t="shared" si="1"/>
        <v>2</v>
      </c>
      <c r="J10" s="38">
        <v>6</v>
      </c>
      <c r="K10" s="38">
        <v>2</v>
      </c>
      <c r="L10" s="78">
        <f t="shared" si="2"/>
        <v>1</v>
      </c>
      <c r="M10" s="37">
        <v>5</v>
      </c>
      <c r="N10" s="37">
        <v>1</v>
      </c>
      <c r="O10" s="37">
        <f t="shared" si="3"/>
        <v>3</v>
      </c>
      <c r="P10" s="21"/>
    </row>
    <row r="11" spans="1:16" x14ac:dyDescent="0.2">
      <c r="A11" s="42" t="s">
        <v>396</v>
      </c>
      <c r="B11" s="50">
        <v>3</v>
      </c>
      <c r="C11" s="50">
        <v>5</v>
      </c>
      <c r="D11" s="37">
        <v>6</v>
      </c>
      <c r="E11" s="37">
        <v>2</v>
      </c>
      <c r="F11" s="37">
        <f t="shared" si="0"/>
        <v>2</v>
      </c>
      <c r="G11" s="37">
        <v>8</v>
      </c>
      <c r="H11" s="37">
        <v>2</v>
      </c>
      <c r="I11" s="37">
        <f t="shared" si="1"/>
        <v>1</v>
      </c>
      <c r="J11" s="38">
        <v>7</v>
      </c>
      <c r="K11" s="38">
        <v>1</v>
      </c>
      <c r="L11" s="78">
        <f t="shared" si="2"/>
        <v>2</v>
      </c>
      <c r="M11" s="37">
        <v>8</v>
      </c>
      <c r="N11" s="37">
        <v>2</v>
      </c>
      <c r="O11" s="37">
        <f t="shared" si="3"/>
        <v>1</v>
      </c>
      <c r="P11" s="21"/>
    </row>
    <row r="12" spans="1:16" x14ac:dyDescent="0.2">
      <c r="A12" s="42" t="s">
        <v>397</v>
      </c>
      <c r="B12" s="50">
        <v>17</v>
      </c>
      <c r="C12" s="50">
        <v>3</v>
      </c>
      <c r="D12" s="37">
        <v>4</v>
      </c>
      <c r="E12" s="37">
        <v>2</v>
      </c>
      <c r="F12" s="37">
        <f t="shared" si="0"/>
        <v>2</v>
      </c>
      <c r="G12" s="37">
        <v>3</v>
      </c>
      <c r="H12" s="37">
        <v>2</v>
      </c>
      <c r="I12" s="37">
        <f t="shared" si="1"/>
        <v>3</v>
      </c>
      <c r="J12" s="38">
        <v>7</v>
      </c>
      <c r="K12" s="38">
        <v>3</v>
      </c>
      <c r="L12" s="78">
        <f t="shared" si="2"/>
        <v>0</v>
      </c>
      <c r="M12" s="37">
        <v>4</v>
      </c>
      <c r="N12" s="37">
        <v>2</v>
      </c>
      <c r="O12" s="37">
        <f t="shared" si="3"/>
        <v>2</v>
      </c>
      <c r="P12" s="21"/>
    </row>
    <row r="13" spans="1:16" ht="13.5" thickBot="1" x14ac:dyDescent="0.25">
      <c r="A13" s="52" t="s">
        <v>398</v>
      </c>
      <c r="B13" s="53">
        <v>7</v>
      </c>
      <c r="C13" s="53">
        <v>5</v>
      </c>
      <c r="D13" s="37">
        <v>7</v>
      </c>
      <c r="E13" s="54">
        <v>1</v>
      </c>
      <c r="F13" s="37">
        <f t="shared" si="0"/>
        <v>1</v>
      </c>
      <c r="G13" s="37">
        <v>6</v>
      </c>
      <c r="H13" s="54">
        <v>2</v>
      </c>
      <c r="I13" s="37">
        <f t="shared" si="1"/>
        <v>3</v>
      </c>
      <c r="J13" s="38">
        <v>6</v>
      </c>
      <c r="K13" s="55">
        <v>2</v>
      </c>
      <c r="L13" s="77">
        <f t="shared" si="2"/>
        <v>2</v>
      </c>
      <c r="M13" s="37">
        <v>8</v>
      </c>
      <c r="N13" s="54">
        <v>1</v>
      </c>
      <c r="O13" s="37">
        <f t="shared" si="3"/>
        <v>1</v>
      </c>
      <c r="P13" s="21"/>
    </row>
    <row r="14" spans="1:16" ht="13.5" thickBot="1" x14ac:dyDescent="0.25">
      <c r="A14" s="61" t="s">
        <v>412</v>
      </c>
      <c r="B14" s="62"/>
      <c r="C14" s="74">
        <f t="shared" ref="C14:O14" si="4">SUM(C5:C13)</f>
        <v>36</v>
      </c>
      <c r="D14" s="63">
        <f t="shared" si="4"/>
        <v>48</v>
      </c>
      <c r="E14" s="63">
        <f t="shared" si="4"/>
        <v>14</v>
      </c>
      <c r="F14" s="63">
        <f t="shared" si="4"/>
        <v>19</v>
      </c>
      <c r="G14" s="63">
        <f t="shared" si="4"/>
        <v>51</v>
      </c>
      <c r="H14" s="63">
        <f t="shared" si="4"/>
        <v>19</v>
      </c>
      <c r="I14" s="88">
        <f t="shared" si="4"/>
        <v>18</v>
      </c>
      <c r="J14" s="64">
        <f t="shared" si="4"/>
        <v>51</v>
      </c>
      <c r="K14" s="64">
        <f t="shared" si="4"/>
        <v>16</v>
      </c>
      <c r="L14" s="89">
        <f t="shared" si="4"/>
        <v>16</v>
      </c>
      <c r="M14" s="63">
        <f t="shared" si="4"/>
        <v>55</v>
      </c>
      <c r="N14" s="63">
        <f t="shared" si="4"/>
        <v>15</v>
      </c>
      <c r="O14" s="88">
        <f t="shared" si="4"/>
        <v>15</v>
      </c>
      <c r="P14" s="21"/>
    </row>
    <row r="15" spans="1:16" x14ac:dyDescent="0.2">
      <c r="A15" s="57" t="s">
        <v>399</v>
      </c>
      <c r="B15" s="58">
        <v>10</v>
      </c>
      <c r="C15" s="58">
        <v>4</v>
      </c>
      <c r="D15" s="37">
        <v>5</v>
      </c>
      <c r="E15" s="39">
        <v>3</v>
      </c>
      <c r="F15" s="37">
        <f t="shared" ref="F15:F23" si="5">IF(($C15+INT(D$3/18)+IF(((D$3-INT(D$3/18)*18)-$B15)&gt;=0,1,0)-D15+2)&lt;0, 0, $C15+INT(D$3/18)+IF(((D$3-INT(D$3/18)*18)-$B15)&gt;=0,1,0)-D15+2)</f>
        <v>2</v>
      </c>
      <c r="G15" s="37">
        <v>4</v>
      </c>
      <c r="H15" s="39">
        <v>2</v>
      </c>
      <c r="I15" s="37">
        <f t="shared" ref="I15:I23" si="6">IF(($C15+INT(G$3/18)+IF(((G$3-INT(G$3/18)*18)-$B15)&gt;=0,1,0)-G15+2)&lt;0, 0, $C15+INT(G$3/18)+IF(((G$3-INT(G$3/18)*18)-$B15)&gt;=0,1,0)-G15+2)</f>
        <v>4</v>
      </c>
      <c r="J15" s="38">
        <v>6</v>
      </c>
      <c r="K15" s="59">
        <v>2</v>
      </c>
      <c r="L15" s="82">
        <f t="shared" ref="L15:L23" si="7">IF(($C15+INT(J$3/18)+IF(((J$3-INT(J$3/18)*18)-$B15)&gt;=0,1,0)-J15+2)&lt;0, 0, $C15+INT(J$3/18)+IF(((J$3-INT(J$3/18)*18)-$B15)&gt;=0,1,0)-J15+2)</f>
        <v>1</v>
      </c>
      <c r="M15" s="37">
        <v>4</v>
      </c>
      <c r="N15" s="39">
        <v>1</v>
      </c>
      <c r="O15" s="37">
        <f t="shared" ref="O15:O23" si="8">IF(($C15+INT(M$3/18)+IF(((M$3-INT(M$3/18)*18)-$B15)&gt;=0,1,0)-M15+2)&lt;0, 0, $C15+INT(M$3/18)+IF(((M$3-INT(M$3/18)*18)-$B15)&gt;=0,1,0)-M15+2)</f>
        <v>4</v>
      </c>
      <c r="P15" s="21"/>
    </row>
    <row r="16" spans="1:16" x14ac:dyDescent="0.2">
      <c r="A16" s="42" t="s">
        <v>400</v>
      </c>
      <c r="B16" s="50">
        <v>16</v>
      </c>
      <c r="C16" s="50">
        <v>3</v>
      </c>
      <c r="D16" s="37">
        <v>3</v>
      </c>
      <c r="E16" s="37">
        <v>2</v>
      </c>
      <c r="F16" s="37">
        <f t="shared" si="5"/>
        <v>3</v>
      </c>
      <c r="G16" s="37">
        <v>5</v>
      </c>
      <c r="H16" s="37">
        <v>2</v>
      </c>
      <c r="I16" s="37">
        <f t="shared" si="6"/>
        <v>1</v>
      </c>
      <c r="J16" s="38">
        <v>5</v>
      </c>
      <c r="K16" s="38">
        <v>2</v>
      </c>
      <c r="L16" s="78">
        <f t="shared" si="7"/>
        <v>1</v>
      </c>
      <c r="M16" s="37">
        <v>4</v>
      </c>
      <c r="N16" s="37">
        <v>2</v>
      </c>
      <c r="O16" s="37">
        <f t="shared" si="8"/>
        <v>2</v>
      </c>
      <c r="P16" s="85" t="s">
        <v>591</v>
      </c>
    </row>
    <row r="17" spans="1:16" x14ac:dyDescent="0.2">
      <c r="A17" s="42" t="s">
        <v>401</v>
      </c>
      <c r="B17" s="50">
        <v>12</v>
      </c>
      <c r="C17" s="50">
        <v>4</v>
      </c>
      <c r="D17" s="37">
        <v>7</v>
      </c>
      <c r="E17" s="37">
        <v>2</v>
      </c>
      <c r="F17" s="37">
        <f t="shared" si="5"/>
        <v>0</v>
      </c>
      <c r="G17" s="37">
        <v>5</v>
      </c>
      <c r="H17" s="37">
        <v>1</v>
      </c>
      <c r="I17" s="37">
        <f t="shared" si="6"/>
        <v>2</v>
      </c>
      <c r="J17" s="38">
        <v>6</v>
      </c>
      <c r="K17" s="38">
        <v>2</v>
      </c>
      <c r="L17" s="78">
        <f t="shared" si="7"/>
        <v>1</v>
      </c>
      <c r="M17" s="37">
        <v>5</v>
      </c>
      <c r="N17" s="37">
        <v>2</v>
      </c>
      <c r="O17" s="37">
        <f t="shared" si="8"/>
        <v>2</v>
      </c>
      <c r="P17" s="85"/>
    </row>
    <row r="18" spans="1:16" x14ac:dyDescent="0.2">
      <c r="A18" s="42" t="s">
        <v>402</v>
      </c>
      <c r="B18" s="50">
        <v>18</v>
      </c>
      <c r="C18" s="50">
        <v>4</v>
      </c>
      <c r="D18" s="37">
        <v>4</v>
      </c>
      <c r="E18" s="37">
        <v>2</v>
      </c>
      <c r="F18" s="37">
        <f t="shared" si="5"/>
        <v>3</v>
      </c>
      <c r="G18" s="37">
        <v>4</v>
      </c>
      <c r="H18" s="37">
        <v>1</v>
      </c>
      <c r="I18" s="37">
        <f t="shared" si="6"/>
        <v>3</v>
      </c>
      <c r="J18" s="38">
        <v>5</v>
      </c>
      <c r="K18" s="38">
        <v>2</v>
      </c>
      <c r="L18" s="78">
        <f t="shared" si="7"/>
        <v>2</v>
      </c>
      <c r="M18" s="37">
        <v>5</v>
      </c>
      <c r="N18" s="37">
        <v>2</v>
      </c>
      <c r="O18" s="37">
        <f t="shared" si="8"/>
        <v>2</v>
      </c>
      <c r="P18" s="21"/>
    </row>
    <row r="19" spans="1:16" x14ac:dyDescent="0.2">
      <c r="A19" s="42" t="s">
        <v>403</v>
      </c>
      <c r="B19" s="50">
        <v>14</v>
      </c>
      <c r="C19" s="50">
        <v>3</v>
      </c>
      <c r="D19" s="37">
        <v>5</v>
      </c>
      <c r="E19" s="37">
        <v>2</v>
      </c>
      <c r="F19" s="37">
        <f t="shared" si="5"/>
        <v>1</v>
      </c>
      <c r="G19" s="37">
        <v>4</v>
      </c>
      <c r="H19" s="37">
        <v>2</v>
      </c>
      <c r="I19" s="37">
        <f t="shared" si="6"/>
        <v>2</v>
      </c>
      <c r="J19" s="38">
        <v>5</v>
      </c>
      <c r="K19" s="38">
        <v>2</v>
      </c>
      <c r="L19" s="78">
        <f t="shared" si="7"/>
        <v>1</v>
      </c>
      <c r="M19" s="37">
        <v>4</v>
      </c>
      <c r="N19" s="37">
        <v>2</v>
      </c>
      <c r="O19" s="37">
        <f t="shared" si="8"/>
        <v>2</v>
      </c>
      <c r="P19" s="21"/>
    </row>
    <row r="20" spans="1:16" x14ac:dyDescent="0.2">
      <c r="A20" s="42" t="s">
        <v>404</v>
      </c>
      <c r="B20" s="50">
        <v>2</v>
      </c>
      <c r="C20" s="50">
        <v>5</v>
      </c>
      <c r="D20" s="37">
        <v>7</v>
      </c>
      <c r="E20" s="37">
        <v>2</v>
      </c>
      <c r="F20" s="37">
        <f t="shared" si="5"/>
        <v>2</v>
      </c>
      <c r="G20" s="37">
        <v>6</v>
      </c>
      <c r="H20" s="37">
        <v>1</v>
      </c>
      <c r="I20" s="37">
        <f t="shared" si="6"/>
        <v>3</v>
      </c>
      <c r="J20" s="38">
        <v>6</v>
      </c>
      <c r="K20" s="38">
        <v>2</v>
      </c>
      <c r="L20" s="78">
        <f t="shared" si="7"/>
        <v>3</v>
      </c>
      <c r="M20" s="37">
        <v>10</v>
      </c>
      <c r="N20" s="37">
        <v>2</v>
      </c>
      <c r="O20" s="37">
        <f t="shared" si="8"/>
        <v>0</v>
      </c>
      <c r="P20" s="21" t="s">
        <v>472</v>
      </c>
    </row>
    <row r="21" spans="1:16" x14ac:dyDescent="0.2">
      <c r="A21" s="42" t="s">
        <v>405</v>
      </c>
      <c r="B21" s="50">
        <v>4</v>
      </c>
      <c r="C21" s="50">
        <v>5</v>
      </c>
      <c r="D21" s="37">
        <v>5</v>
      </c>
      <c r="E21" s="37">
        <v>1</v>
      </c>
      <c r="F21" s="37">
        <f t="shared" si="5"/>
        <v>3</v>
      </c>
      <c r="G21" s="37">
        <v>6</v>
      </c>
      <c r="H21" s="37">
        <v>3</v>
      </c>
      <c r="I21" s="37">
        <f t="shared" si="6"/>
        <v>3</v>
      </c>
      <c r="J21" s="38">
        <v>8</v>
      </c>
      <c r="K21" s="38">
        <v>3</v>
      </c>
      <c r="L21" s="78">
        <f t="shared" si="7"/>
        <v>1</v>
      </c>
      <c r="M21" s="37">
        <v>6</v>
      </c>
      <c r="N21" s="37">
        <v>2</v>
      </c>
      <c r="O21" s="37">
        <f t="shared" si="8"/>
        <v>3</v>
      </c>
      <c r="P21" s="21"/>
    </row>
    <row r="22" spans="1:16" x14ac:dyDescent="0.2">
      <c r="A22" s="42" t="s">
        <v>406</v>
      </c>
      <c r="B22" s="50">
        <v>8</v>
      </c>
      <c r="C22" s="50">
        <v>4</v>
      </c>
      <c r="D22" s="37">
        <v>6</v>
      </c>
      <c r="E22" s="37">
        <v>1</v>
      </c>
      <c r="F22" s="37">
        <f t="shared" si="5"/>
        <v>1</v>
      </c>
      <c r="G22" s="37">
        <v>5</v>
      </c>
      <c r="H22" s="37">
        <v>2</v>
      </c>
      <c r="I22" s="37">
        <f t="shared" si="6"/>
        <v>3</v>
      </c>
      <c r="J22" s="38">
        <v>10</v>
      </c>
      <c r="K22" s="38">
        <v>2</v>
      </c>
      <c r="L22" s="78">
        <f t="shared" si="7"/>
        <v>0</v>
      </c>
      <c r="M22" s="37">
        <v>5</v>
      </c>
      <c r="N22" s="37">
        <v>1</v>
      </c>
      <c r="O22" s="37">
        <f t="shared" si="8"/>
        <v>3</v>
      </c>
      <c r="P22" s="21"/>
    </row>
    <row r="23" spans="1:16" ht="13.5" thickBot="1" x14ac:dyDescent="0.25">
      <c r="A23" s="45" t="s">
        <v>407</v>
      </c>
      <c r="B23" s="51">
        <v>6</v>
      </c>
      <c r="C23" s="51">
        <v>4</v>
      </c>
      <c r="D23" s="37">
        <v>5</v>
      </c>
      <c r="E23" s="46">
        <v>2</v>
      </c>
      <c r="F23" s="37">
        <f t="shared" si="5"/>
        <v>2</v>
      </c>
      <c r="G23" s="37">
        <v>5</v>
      </c>
      <c r="H23" s="46">
        <v>2</v>
      </c>
      <c r="I23" s="37">
        <f t="shared" si="6"/>
        <v>3</v>
      </c>
      <c r="J23" s="38">
        <v>4</v>
      </c>
      <c r="K23" s="47">
        <v>2</v>
      </c>
      <c r="L23" s="84">
        <f t="shared" si="7"/>
        <v>4</v>
      </c>
      <c r="M23" s="37">
        <v>5</v>
      </c>
      <c r="N23" s="46">
        <v>2</v>
      </c>
      <c r="O23" s="37">
        <f t="shared" si="8"/>
        <v>3</v>
      </c>
      <c r="P23" s="21"/>
    </row>
    <row r="24" spans="1:16" ht="13.5" thickBot="1" x14ac:dyDescent="0.25">
      <c r="A24" s="66" t="s">
        <v>413</v>
      </c>
      <c r="B24" s="63"/>
      <c r="C24" s="63">
        <f t="shared" ref="C24:O24" si="9">SUM(C15:C23)</f>
        <v>36</v>
      </c>
      <c r="D24" s="63">
        <f t="shared" si="9"/>
        <v>47</v>
      </c>
      <c r="E24" s="63">
        <f t="shared" si="9"/>
        <v>17</v>
      </c>
      <c r="F24" s="63">
        <f t="shared" si="9"/>
        <v>17</v>
      </c>
      <c r="G24" s="63">
        <f t="shared" si="9"/>
        <v>44</v>
      </c>
      <c r="H24" s="63">
        <f t="shared" si="9"/>
        <v>16</v>
      </c>
      <c r="I24" s="63">
        <f t="shared" si="9"/>
        <v>24</v>
      </c>
      <c r="J24" s="64">
        <f t="shared" si="9"/>
        <v>55</v>
      </c>
      <c r="K24" s="64">
        <f t="shared" si="9"/>
        <v>19</v>
      </c>
      <c r="L24" s="64">
        <f t="shared" si="9"/>
        <v>14</v>
      </c>
      <c r="M24" s="63">
        <f t="shared" si="9"/>
        <v>48</v>
      </c>
      <c r="N24" s="63">
        <f t="shared" si="9"/>
        <v>16</v>
      </c>
      <c r="O24" s="63">
        <f t="shared" si="9"/>
        <v>21</v>
      </c>
    </row>
    <row r="25" spans="1:16" ht="13.5" thickBot="1" x14ac:dyDescent="0.25">
      <c r="A25" s="70" t="s">
        <v>414</v>
      </c>
      <c r="B25" s="71"/>
      <c r="C25" s="71">
        <f t="shared" ref="C25:O25" si="10">C24+C14</f>
        <v>72</v>
      </c>
      <c r="D25" s="71">
        <f t="shared" si="10"/>
        <v>95</v>
      </c>
      <c r="E25" s="71">
        <f t="shared" si="10"/>
        <v>31</v>
      </c>
      <c r="F25" s="71">
        <f t="shared" si="10"/>
        <v>36</v>
      </c>
      <c r="G25" s="71">
        <f t="shared" si="10"/>
        <v>95</v>
      </c>
      <c r="H25" s="71">
        <f t="shared" si="10"/>
        <v>35</v>
      </c>
      <c r="I25" s="71">
        <f t="shared" si="10"/>
        <v>42</v>
      </c>
      <c r="J25" s="72">
        <f t="shared" si="10"/>
        <v>106</v>
      </c>
      <c r="K25" s="72">
        <f t="shared" si="10"/>
        <v>35</v>
      </c>
      <c r="L25" s="72">
        <f t="shared" si="10"/>
        <v>30</v>
      </c>
      <c r="M25" s="71">
        <f t="shared" si="10"/>
        <v>103</v>
      </c>
      <c r="N25" s="71">
        <f t="shared" si="10"/>
        <v>31</v>
      </c>
      <c r="O25" s="71">
        <f t="shared" si="10"/>
        <v>36</v>
      </c>
    </row>
    <row r="26" spans="1:16" x14ac:dyDescent="0.2">
      <c r="A26" s="67" t="s">
        <v>350</v>
      </c>
      <c r="B26" s="39"/>
      <c r="C26" s="39"/>
      <c r="D26" s="486"/>
      <c r="E26" s="487"/>
      <c r="F26" s="488"/>
      <c r="G26" s="486"/>
      <c r="H26" s="487"/>
      <c r="I26" s="488"/>
      <c r="J26" s="489"/>
      <c r="K26" s="490"/>
      <c r="L26" s="491"/>
      <c r="M26" s="486"/>
      <c r="N26" s="487"/>
      <c r="O26" s="488"/>
    </row>
    <row r="27" spans="1:16" ht="13.5" thickBot="1" x14ac:dyDescent="0.25">
      <c r="A27" s="49" t="s">
        <v>415</v>
      </c>
      <c r="B27" s="46"/>
      <c r="C27" s="46"/>
      <c r="D27" s="492"/>
      <c r="E27" s="493"/>
      <c r="F27" s="494"/>
      <c r="G27" s="492"/>
      <c r="H27" s="493"/>
      <c r="I27" s="494"/>
      <c r="J27" s="495"/>
      <c r="K27" s="496"/>
      <c r="L27" s="497"/>
      <c r="M27" s="492"/>
      <c r="N27" s="493"/>
      <c r="O27" s="494"/>
    </row>
    <row r="29" spans="1:16" x14ac:dyDescent="0.2">
      <c r="A29" s="30" t="s">
        <v>577</v>
      </c>
    </row>
    <row r="31" spans="1:16" x14ac:dyDescent="0.2">
      <c r="A31" s="92"/>
      <c r="B31" s="30" t="s">
        <v>450</v>
      </c>
    </row>
    <row r="32" spans="1:16" x14ac:dyDescent="0.2">
      <c r="A32" s="97"/>
      <c r="B32" s="30" t="s">
        <v>603</v>
      </c>
    </row>
    <row r="36" spans="1:15" x14ac:dyDescent="0.2">
      <c r="A36" s="149"/>
      <c r="B36" s="149"/>
      <c r="C36" s="149"/>
      <c r="D36" s="510" t="s">
        <v>528</v>
      </c>
      <c r="E36" s="510"/>
      <c r="F36" s="510"/>
      <c r="G36" s="513" t="s">
        <v>525</v>
      </c>
      <c r="H36" s="513"/>
      <c r="I36" s="513"/>
      <c r="J36" s="510" t="s">
        <v>529</v>
      </c>
      <c r="K36" s="510"/>
      <c r="L36" s="510"/>
      <c r="M36" s="513" t="s">
        <v>527</v>
      </c>
      <c r="N36" s="513"/>
      <c r="O36" s="513"/>
    </row>
    <row r="37" spans="1:15" x14ac:dyDescent="0.2">
      <c r="A37" s="37"/>
      <c r="B37" s="37"/>
      <c r="C37" s="37"/>
      <c r="D37" s="35" t="s">
        <v>409</v>
      </c>
      <c r="E37" s="35" t="s">
        <v>410</v>
      </c>
      <c r="F37" s="35" t="s">
        <v>363</v>
      </c>
      <c r="G37" s="36" t="s">
        <v>409</v>
      </c>
      <c r="H37" s="36" t="s">
        <v>410</v>
      </c>
      <c r="I37" s="36" t="s">
        <v>363</v>
      </c>
      <c r="J37" s="35" t="s">
        <v>409</v>
      </c>
      <c r="K37" s="35" t="s">
        <v>410</v>
      </c>
      <c r="L37" s="35" t="s">
        <v>363</v>
      </c>
      <c r="M37" s="36" t="s">
        <v>409</v>
      </c>
      <c r="N37" s="36" t="s">
        <v>410</v>
      </c>
      <c r="O37" s="36" t="s">
        <v>363</v>
      </c>
    </row>
    <row r="38" spans="1:15" x14ac:dyDescent="0.2">
      <c r="A38" s="37" t="s">
        <v>586</v>
      </c>
      <c r="B38" s="37"/>
      <c r="C38" s="37">
        <v>72</v>
      </c>
      <c r="D38" s="37">
        <v>117</v>
      </c>
      <c r="E38" s="37">
        <v>36</v>
      </c>
      <c r="F38" s="37">
        <v>26</v>
      </c>
      <c r="G38" s="36">
        <v>116</v>
      </c>
      <c r="H38" s="36">
        <v>36</v>
      </c>
      <c r="I38" s="36">
        <v>22</v>
      </c>
      <c r="J38" s="37">
        <v>93</v>
      </c>
      <c r="K38" s="37">
        <v>32</v>
      </c>
      <c r="L38" s="37">
        <v>35</v>
      </c>
      <c r="M38" s="36">
        <v>121</v>
      </c>
      <c r="N38" s="36">
        <v>30</v>
      </c>
      <c r="O38" s="36">
        <v>22</v>
      </c>
    </row>
    <row r="39" spans="1:15" x14ac:dyDescent="0.2">
      <c r="A39" s="37" t="s">
        <v>587</v>
      </c>
      <c r="B39" s="37"/>
      <c r="C39" s="37">
        <v>72</v>
      </c>
      <c r="D39" s="37">
        <v>103</v>
      </c>
      <c r="E39" s="37">
        <v>31</v>
      </c>
      <c r="F39" s="37">
        <v>36</v>
      </c>
      <c r="G39" s="36">
        <v>106</v>
      </c>
      <c r="H39" s="36">
        <v>35</v>
      </c>
      <c r="I39" s="36">
        <v>30</v>
      </c>
      <c r="J39" s="37">
        <v>95</v>
      </c>
      <c r="K39" s="37">
        <v>31</v>
      </c>
      <c r="L39" s="37">
        <v>36</v>
      </c>
      <c r="M39" s="36">
        <v>95</v>
      </c>
      <c r="N39" s="36">
        <v>35</v>
      </c>
      <c r="O39" s="36">
        <v>42</v>
      </c>
    </row>
    <row r="40" spans="1:15" x14ac:dyDescent="0.2">
      <c r="A40" s="150" t="s">
        <v>562</v>
      </c>
      <c r="B40" s="150"/>
      <c r="C40" s="150">
        <f t="shared" ref="C40:O40" si="11">SUM(C38:C39)</f>
        <v>144</v>
      </c>
      <c r="D40" s="150">
        <f t="shared" si="11"/>
        <v>220</v>
      </c>
      <c r="E40" s="150">
        <f t="shared" si="11"/>
        <v>67</v>
      </c>
      <c r="F40" s="150">
        <f t="shared" si="11"/>
        <v>62</v>
      </c>
      <c r="G40" s="148">
        <f t="shared" si="11"/>
        <v>222</v>
      </c>
      <c r="H40" s="148">
        <f t="shared" si="11"/>
        <v>71</v>
      </c>
      <c r="I40" s="148">
        <f t="shared" si="11"/>
        <v>52</v>
      </c>
      <c r="J40" s="150">
        <f t="shared" si="11"/>
        <v>188</v>
      </c>
      <c r="K40" s="150">
        <f t="shared" si="11"/>
        <v>63</v>
      </c>
      <c r="L40" s="150">
        <f t="shared" si="11"/>
        <v>71</v>
      </c>
      <c r="M40" s="148">
        <f t="shared" si="11"/>
        <v>216</v>
      </c>
      <c r="N40" s="148">
        <f t="shared" si="11"/>
        <v>65</v>
      </c>
      <c r="O40" s="148">
        <f t="shared" si="11"/>
        <v>64</v>
      </c>
    </row>
    <row r="41" spans="1:15" x14ac:dyDescent="0.2">
      <c r="A41" s="37" t="s">
        <v>350</v>
      </c>
      <c r="B41" s="37"/>
      <c r="C41" s="37"/>
      <c r="D41" s="510">
        <v>3</v>
      </c>
      <c r="E41" s="510"/>
      <c r="F41" s="510"/>
      <c r="G41" s="513">
        <v>4</v>
      </c>
      <c r="H41" s="513"/>
      <c r="I41" s="513"/>
      <c r="J41" s="510">
        <v>1</v>
      </c>
      <c r="K41" s="510"/>
      <c r="L41" s="510"/>
      <c r="M41" s="513">
        <v>2</v>
      </c>
      <c r="N41" s="513"/>
      <c r="O41" s="513"/>
    </row>
    <row r="42" spans="1:15" x14ac:dyDescent="0.2">
      <c r="A42" s="37" t="s">
        <v>415</v>
      </c>
      <c r="B42" s="37"/>
      <c r="C42" s="37"/>
      <c r="D42" s="510">
        <v>11</v>
      </c>
      <c r="E42" s="510"/>
      <c r="F42" s="510"/>
      <c r="G42" s="513">
        <v>7</v>
      </c>
      <c r="H42" s="513"/>
      <c r="I42" s="513"/>
      <c r="J42" s="510">
        <v>22</v>
      </c>
      <c r="K42" s="510"/>
      <c r="L42" s="510"/>
      <c r="M42" s="513">
        <v>16</v>
      </c>
      <c r="N42" s="513"/>
      <c r="O42" s="513"/>
    </row>
  </sheetData>
  <mergeCells count="28">
    <mergeCell ref="M2:O2"/>
    <mergeCell ref="M3:O3"/>
    <mergeCell ref="M26:O26"/>
    <mergeCell ref="M27:O27"/>
    <mergeCell ref="D2:F2"/>
    <mergeCell ref="G2:I2"/>
    <mergeCell ref="J2:L2"/>
    <mergeCell ref="D27:F27"/>
    <mergeCell ref="G27:I27"/>
    <mergeCell ref="J27:L27"/>
    <mergeCell ref="D26:F26"/>
    <mergeCell ref="G26:I26"/>
    <mergeCell ref="J26:L26"/>
    <mergeCell ref="D36:F36"/>
    <mergeCell ref="G36:I36"/>
    <mergeCell ref="J36:L36"/>
    <mergeCell ref="M36:O36"/>
    <mergeCell ref="D3:F3"/>
    <mergeCell ref="G3:I3"/>
    <mergeCell ref="J3:L3"/>
    <mergeCell ref="J41:L41"/>
    <mergeCell ref="M41:O41"/>
    <mergeCell ref="D42:F42"/>
    <mergeCell ref="G42:I42"/>
    <mergeCell ref="J42:L42"/>
    <mergeCell ref="M42:O42"/>
    <mergeCell ref="D41:F41"/>
    <mergeCell ref="G41:I41"/>
  </mergeCells>
  <phoneticPr fontId="21" type="noConversion"/>
  <conditionalFormatting sqref="J5:J13 J15:J23 D5:D13 D15:D23 G5:G13 G15:G23 M5:M13 M15:M23">
    <cfRule type="cellIs" dxfId="27" priority="1" stopIfTrue="1" operator="equal">
      <formula>$C5</formula>
    </cfRule>
    <cfRule type="cellIs" dxfId="26"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31"/>
  <sheetViews>
    <sheetView zoomScale="80" zoomScaleNormal="80" workbookViewId="0">
      <selection activeCell="F5" sqref="F5"/>
    </sheetView>
  </sheetViews>
  <sheetFormatPr defaultColWidth="8.85546875" defaultRowHeight="12.75" x14ac:dyDescent="0.2"/>
  <cols>
    <col min="1" max="18" width="8.5703125" customWidth="1"/>
  </cols>
  <sheetData>
    <row r="1" spans="1:19" ht="13.5" thickBot="1" x14ac:dyDescent="0.25">
      <c r="A1" s="31"/>
      <c r="B1" s="32"/>
      <c r="C1" s="32"/>
      <c r="D1" s="32"/>
      <c r="E1" s="32"/>
      <c r="F1" s="32"/>
      <c r="G1" s="32"/>
      <c r="H1" s="32" t="s">
        <v>1259</v>
      </c>
      <c r="I1" s="32"/>
      <c r="J1" s="32"/>
      <c r="K1" s="32"/>
      <c r="L1" s="32"/>
      <c r="M1" s="32"/>
      <c r="N1" s="32"/>
      <c r="O1" s="32"/>
      <c r="P1" s="105"/>
      <c r="Q1" s="105"/>
      <c r="R1" s="105"/>
      <c r="S1" t="s">
        <v>659</v>
      </c>
    </row>
    <row r="2" spans="1:19"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9" x14ac:dyDescent="0.2">
      <c r="A3" s="57"/>
      <c r="B3" s="69"/>
      <c r="C3" s="69" t="s">
        <v>538</v>
      </c>
      <c r="D3" s="480">
        <v>13</v>
      </c>
      <c r="E3" s="481"/>
      <c r="F3" s="482"/>
      <c r="G3" s="483">
        <v>31</v>
      </c>
      <c r="H3" s="484"/>
      <c r="I3" s="485"/>
      <c r="J3" s="480">
        <v>25</v>
      </c>
      <c r="K3" s="481"/>
      <c r="L3" s="482"/>
      <c r="M3" s="483">
        <v>31</v>
      </c>
      <c r="N3" s="484"/>
      <c r="O3" s="485"/>
      <c r="P3" s="480">
        <v>39</v>
      </c>
      <c r="Q3" s="481"/>
      <c r="R3" s="482"/>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9" x14ac:dyDescent="0.2">
      <c r="A5" s="42" t="s">
        <v>390</v>
      </c>
      <c r="B5" s="50">
        <v>9</v>
      </c>
      <c r="C5" s="50">
        <v>4</v>
      </c>
      <c r="D5" s="469">
        <v>6</v>
      </c>
      <c r="E5" s="37">
        <v>3</v>
      </c>
      <c r="F5" s="37">
        <f t="shared" ref="F5:F23" si="0">IF(($C5+INT(D$3/18)+IF(((D$3-INT(D$3/18)*18)-$B5)&gt;=0,1,0)-D5+2)&lt;0, 0, $C5+INT(D$3/18)+IF(((D$3-INT(D$3/18)*18)-$B5)&gt;=0,1,0)-D5+2)</f>
        <v>1</v>
      </c>
      <c r="G5" s="38">
        <v>6</v>
      </c>
      <c r="H5" s="38">
        <v>2</v>
      </c>
      <c r="I5" s="232">
        <f t="shared" ref="I5:I13" si="1">IF(($C5+INT(G$3/18)+IF(((G$3-INT(G$3/18)*18)-$B5)&gt;=0,1,0)-G5+2)&lt;0, 0, $C5+INT(G$3/18)+IF(((G$3-INT(G$3/18)*18)-$B5)&gt;=0,1,0)-G5+2)</f>
        <v>2</v>
      </c>
      <c r="J5" s="37">
        <v>10</v>
      </c>
      <c r="K5" s="37">
        <v>2</v>
      </c>
      <c r="L5" s="37">
        <f t="shared" ref="L5:L13" si="2">IF(($C5+INT(J$3/18)+IF(((J$3-INT(J$3/18)*18)-$B5)&gt;=0,1,0)-J5+2)&lt;0, 0, $C5+INT(J$3/18)+IF(((J$3-INT(J$3/18)*18)-$B5)&gt;=0,1,0)-J5+2)</f>
        <v>0</v>
      </c>
      <c r="M5" s="38">
        <v>7</v>
      </c>
      <c r="N5" s="38">
        <v>3</v>
      </c>
      <c r="O5" s="232">
        <f t="shared" ref="O5:O13" si="3">IF(($C5+INT(M$3/18)+IF(((M$3-INT(M$3/18)*18)-$B5)&gt;=0,1,0)-M5+2)&lt;0, 0, $C5+INT(M$3/18)+IF(((M$3-INT(M$3/18)*18)-$B5)&gt;=0,1,0)-M5+2)</f>
        <v>1</v>
      </c>
      <c r="P5" s="37">
        <v>7</v>
      </c>
      <c r="Q5" s="37">
        <v>2</v>
      </c>
      <c r="R5" s="37">
        <f t="shared" ref="R5:R13" si="4">IF(($C5+INT(P$3/18)+IF(((P$3-INT(P$3/18)*18)-$B5)&gt;=0,1,0)-P5+2)&lt;0, 0, $C5+INT(P$3/18)+IF(((P$3-INT(P$3/18)*18)-$B5)&gt;=0,1,0)-P5+2)</f>
        <v>1</v>
      </c>
      <c r="S5" t="s">
        <v>473</v>
      </c>
    </row>
    <row r="6" spans="1:19" x14ac:dyDescent="0.2">
      <c r="A6" s="42" t="s">
        <v>391</v>
      </c>
      <c r="B6" s="50">
        <v>1</v>
      </c>
      <c r="C6" s="50">
        <v>5</v>
      </c>
      <c r="D6" s="469">
        <v>7</v>
      </c>
      <c r="E6" s="37">
        <v>3</v>
      </c>
      <c r="F6" s="37">
        <f t="shared" si="0"/>
        <v>1</v>
      </c>
      <c r="G6" s="38">
        <v>7</v>
      </c>
      <c r="H6" s="38">
        <v>2</v>
      </c>
      <c r="I6" s="232">
        <f t="shared" si="1"/>
        <v>2</v>
      </c>
      <c r="J6" s="37">
        <v>7</v>
      </c>
      <c r="K6" s="37">
        <v>2</v>
      </c>
      <c r="L6" s="37">
        <f t="shared" si="2"/>
        <v>2</v>
      </c>
      <c r="M6" s="38">
        <v>10</v>
      </c>
      <c r="N6" s="38">
        <v>2</v>
      </c>
      <c r="O6" s="232">
        <f t="shared" si="3"/>
        <v>0</v>
      </c>
      <c r="P6" s="37">
        <v>8</v>
      </c>
      <c r="Q6" s="37">
        <v>2</v>
      </c>
      <c r="R6" s="37">
        <f t="shared" si="4"/>
        <v>2</v>
      </c>
      <c r="S6" t="s">
        <v>472</v>
      </c>
    </row>
    <row r="7" spans="1:19" x14ac:dyDescent="0.2">
      <c r="A7" s="42" t="s">
        <v>392</v>
      </c>
      <c r="B7" s="50">
        <v>15</v>
      </c>
      <c r="C7" s="50">
        <v>3</v>
      </c>
      <c r="D7" s="469">
        <v>4</v>
      </c>
      <c r="E7" s="37">
        <v>1</v>
      </c>
      <c r="F7" s="37">
        <f t="shared" si="0"/>
        <v>1</v>
      </c>
      <c r="G7" s="38">
        <v>3</v>
      </c>
      <c r="H7" s="38">
        <v>2</v>
      </c>
      <c r="I7" s="232">
        <f t="shared" si="1"/>
        <v>3</v>
      </c>
      <c r="J7" s="37">
        <v>4</v>
      </c>
      <c r="K7" s="37">
        <v>3</v>
      </c>
      <c r="L7" s="37">
        <f t="shared" si="2"/>
        <v>2</v>
      </c>
      <c r="M7" s="38">
        <v>3</v>
      </c>
      <c r="N7" s="38">
        <v>1</v>
      </c>
      <c r="O7" s="232">
        <f t="shared" si="3"/>
        <v>3</v>
      </c>
      <c r="P7" s="37">
        <v>5</v>
      </c>
      <c r="Q7" s="37">
        <v>3</v>
      </c>
      <c r="R7" s="37">
        <f t="shared" si="4"/>
        <v>2</v>
      </c>
    </row>
    <row r="8" spans="1:19" x14ac:dyDescent="0.2">
      <c r="A8" s="42" t="s">
        <v>393</v>
      </c>
      <c r="B8" s="50">
        <v>5</v>
      </c>
      <c r="C8" s="50">
        <v>4</v>
      </c>
      <c r="D8" s="469">
        <v>5</v>
      </c>
      <c r="E8" s="37">
        <v>1</v>
      </c>
      <c r="F8" s="37">
        <f t="shared" si="0"/>
        <v>2</v>
      </c>
      <c r="G8" s="38">
        <v>6</v>
      </c>
      <c r="H8" s="38">
        <v>1</v>
      </c>
      <c r="I8" s="232">
        <f t="shared" si="1"/>
        <v>2</v>
      </c>
      <c r="J8" s="37">
        <v>6</v>
      </c>
      <c r="K8" s="37">
        <v>1</v>
      </c>
      <c r="L8" s="37">
        <f t="shared" si="2"/>
        <v>2</v>
      </c>
      <c r="M8" s="38">
        <v>7</v>
      </c>
      <c r="N8" s="38">
        <v>2</v>
      </c>
      <c r="O8" s="232">
        <f t="shared" si="3"/>
        <v>1</v>
      </c>
      <c r="P8" s="37">
        <v>7</v>
      </c>
      <c r="Q8" s="37">
        <v>1</v>
      </c>
      <c r="R8" s="37">
        <f t="shared" si="4"/>
        <v>1</v>
      </c>
    </row>
    <row r="9" spans="1:19" x14ac:dyDescent="0.2">
      <c r="A9" s="42" t="s">
        <v>394</v>
      </c>
      <c r="B9" s="50">
        <v>13</v>
      </c>
      <c r="C9" s="50">
        <v>4</v>
      </c>
      <c r="D9" s="469">
        <v>4</v>
      </c>
      <c r="E9" s="37">
        <v>1</v>
      </c>
      <c r="F9" s="37">
        <f t="shared" si="0"/>
        <v>3</v>
      </c>
      <c r="G9" s="38">
        <v>6</v>
      </c>
      <c r="H9" s="38">
        <v>3</v>
      </c>
      <c r="I9" s="232">
        <f t="shared" si="1"/>
        <v>2</v>
      </c>
      <c r="J9" s="37">
        <v>6</v>
      </c>
      <c r="K9" s="37">
        <v>2</v>
      </c>
      <c r="L9" s="37">
        <f t="shared" si="2"/>
        <v>1</v>
      </c>
      <c r="M9" s="38">
        <v>10</v>
      </c>
      <c r="N9" s="38">
        <v>2</v>
      </c>
      <c r="O9" s="232">
        <f t="shared" si="3"/>
        <v>0</v>
      </c>
      <c r="P9" s="37">
        <v>8</v>
      </c>
      <c r="Q9" s="37">
        <v>2</v>
      </c>
      <c r="R9" s="37">
        <f t="shared" si="4"/>
        <v>0</v>
      </c>
    </row>
    <row r="10" spans="1:19" x14ac:dyDescent="0.2">
      <c r="A10" s="42" t="s">
        <v>395</v>
      </c>
      <c r="B10" s="50">
        <v>7</v>
      </c>
      <c r="C10" s="50">
        <v>4</v>
      </c>
      <c r="D10" s="469">
        <v>6</v>
      </c>
      <c r="E10" s="37">
        <v>2</v>
      </c>
      <c r="F10" s="37">
        <f t="shared" si="0"/>
        <v>1</v>
      </c>
      <c r="G10" s="38">
        <v>5</v>
      </c>
      <c r="H10" s="38">
        <v>1</v>
      </c>
      <c r="I10" s="232">
        <f t="shared" si="1"/>
        <v>3</v>
      </c>
      <c r="J10" s="37">
        <v>10</v>
      </c>
      <c r="K10" s="37">
        <v>2</v>
      </c>
      <c r="L10" s="37">
        <f t="shared" si="2"/>
        <v>0</v>
      </c>
      <c r="M10" s="38">
        <v>5</v>
      </c>
      <c r="N10" s="38">
        <v>2</v>
      </c>
      <c r="O10" s="232">
        <f t="shared" si="3"/>
        <v>3</v>
      </c>
      <c r="P10" s="37">
        <v>7</v>
      </c>
      <c r="Q10" s="37">
        <v>3</v>
      </c>
      <c r="R10" s="37">
        <f t="shared" si="4"/>
        <v>1</v>
      </c>
    </row>
    <row r="11" spans="1:19" x14ac:dyDescent="0.2">
      <c r="A11" s="42" t="s">
        <v>396</v>
      </c>
      <c r="B11" s="50">
        <v>17</v>
      </c>
      <c r="C11" s="50">
        <v>3</v>
      </c>
      <c r="D11" s="469">
        <v>4</v>
      </c>
      <c r="E11" s="37">
        <v>2</v>
      </c>
      <c r="F11" s="37">
        <f t="shared" si="0"/>
        <v>1</v>
      </c>
      <c r="G11" s="38">
        <v>4</v>
      </c>
      <c r="H11" s="38">
        <v>2</v>
      </c>
      <c r="I11" s="232">
        <f t="shared" si="1"/>
        <v>2</v>
      </c>
      <c r="J11" s="37">
        <v>4</v>
      </c>
      <c r="K11" s="37">
        <v>1</v>
      </c>
      <c r="L11" s="37">
        <f t="shared" si="2"/>
        <v>2</v>
      </c>
      <c r="M11" s="38">
        <v>5</v>
      </c>
      <c r="N11" s="38">
        <v>2</v>
      </c>
      <c r="O11" s="232">
        <f t="shared" si="3"/>
        <v>1</v>
      </c>
      <c r="P11" s="37">
        <v>4</v>
      </c>
      <c r="Q11" s="37">
        <v>2</v>
      </c>
      <c r="R11" s="37">
        <f t="shared" si="4"/>
        <v>3</v>
      </c>
      <c r="S11" s="102"/>
    </row>
    <row r="12" spans="1:19" x14ac:dyDescent="0.2">
      <c r="A12" s="42" t="s">
        <v>397</v>
      </c>
      <c r="B12" s="50">
        <v>3</v>
      </c>
      <c r="C12" s="50">
        <v>5</v>
      </c>
      <c r="D12" s="469">
        <v>6</v>
      </c>
      <c r="E12" s="37">
        <v>2</v>
      </c>
      <c r="F12" s="37">
        <f t="shared" si="0"/>
        <v>2</v>
      </c>
      <c r="G12" s="38">
        <v>8</v>
      </c>
      <c r="H12" s="38">
        <v>3</v>
      </c>
      <c r="I12" s="232">
        <f t="shared" si="1"/>
        <v>1</v>
      </c>
      <c r="J12" s="37">
        <v>9</v>
      </c>
      <c r="K12" s="37">
        <v>2</v>
      </c>
      <c r="L12" s="37">
        <f t="shared" si="2"/>
        <v>0</v>
      </c>
      <c r="M12" s="38">
        <v>10</v>
      </c>
      <c r="N12" s="38">
        <v>2</v>
      </c>
      <c r="O12" s="232">
        <f t="shared" si="3"/>
        <v>0</v>
      </c>
      <c r="P12" s="37">
        <v>6</v>
      </c>
      <c r="Q12" s="37">
        <v>2</v>
      </c>
      <c r="R12" s="37">
        <f t="shared" si="4"/>
        <v>4</v>
      </c>
    </row>
    <row r="13" spans="1:19" ht="13.5" thickBot="1" x14ac:dyDescent="0.25">
      <c r="A13" s="52" t="s">
        <v>398</v>
      </c>
      <c r="B13" s="53">
        <v>11</v>
      </c>
      <c r="C13" s="53">
        <v>4</v>
      </c>
      <c r="D13" s="469">
        <v>5</v>
      </c>
      <c r="E13" s="54">
        <v>1</v>
      </c>
      <c r="F13" s="37">
        <f t="shared" si="0"/>
        <v>2</v>
      </c>
      <c r="G13" s="38">
        <v>5</v>
      </c>
      <c r="H13" s="55">
        <v>2</v>
      </c>
      <c r="I13" s="232">
        <f t="shared" si="1"/>
        <v>3</v>
      </c>
      <c r="J13" s="37">
        <v>5</v>
      </c>
      <c r="K13" s="54">
        <v>2</v>
      </c>
      <c r="L13" s="37">
        <f t="shared" si="2"/>
        <v>2</v>
      </c>
      <c r="M13" s="38">
        <v>10</v>
      </c>
      <c r="N13" s="55">
        <v>2</v>
      </c>
      <c r="O13" s="232">
        <f t="shared" si="3"/>
        <v>0</v>
      </c>
      <c r="P13" s="37">
        <v>5</v>
      </c>
      <c r="Q13" s="54">
        <v>2</v>
      </c>
      <c r="R13" s="37">
        <f t="shared" si="4"/>
        <v>3</v>
      </c>
    </row>
    <row r="14" spans="1:19" ht="13.5" thickBot="1" x14ac:dyDescent="0.25">
      <c r="A14" s="61" t="s">
        <v>412</v>
      </c>
      <c r="B14" s="62"/>
      <c r="C14" s="74">
        <f t="shared" ref="C14:L14" si="5">SUM(C5:C13)</f>
        <v>36</v>
      </c>
      <c r="D14" s="63">
        <f t="shared" si="5"/>
        <v>47</v>
      </c>
      <c r="E14" s="63">
        <f t="shared" si="5"/>
        <v>16</v>
      </c>
      <c r="F14" s="63">
        <f t="shared" si="5"/>
        <v>14</v>
      </c>
      <c r="G14" s="64">
        <f t="shared" si="5"/>
        <v>50</v>
      </c>
      <c r="H14" s="64">
        <f t="shared" si="5"/>
        <v>18</v>
      </c>
      <c r="I14" s="233">
        <f t="shared" si="5"/>
        <v>20</v>
      </c>
      <c r="J14" s="63">
        <f t="shared" si="5"/>
        <v>61</v>
      </c>
      <c r="K14" s="63">
        <f t="shared" si="5"/>
        <v>17</v>
      </c>
      <c r="L14" s="88">
        <f t="shared" si="5"/>
        <v>11</v>
      </c>
      <c r="M14" s="64">
        <f t="shared" ref="M14:R14" si="6">SUM(M5:M13)</f>
        <v>67</v>
      </c>
      <c r="N14" s="64">
        <f t="shared" si="6"/>
        <v>18</v>
      </c>
      <c r="O14" s="233">
        <f t="shared" si="6"/>
        <v>9</v>
      </c>
      <c r="P14" s="63">
        <f t="shared" si="6"/>
        <v>57</v>
      </c>
      <c r="Q14" s="63">
        <f t="shared" si="6"/>
        <v>19</v>
      </c>
      <c r="R14" s="88">
        <f t="shared" si="6"/>
        <v>17</v>
      </c>
    </row>
    <row r="15" spans="1:19" x14ac:dyDescent="0.2">
      <c r="A15" s="57" t="s">
        <v>399</v>
      </c>
      <c r="B15" s="58">
        <v>14</v>
      </c>
      <c r="C15" s="58">
        <v>4</v>
      </c>
      <c r="D15" s="469">
        <v>5</v>
      </c>
      <c r="E15" s="39">
        <v>2</v>
      </c>
      <c r="F15" s="37">
        <f t="shared" si="0"/>
        <v>1</v>
      </c>
      <c r="G15" s="38">
        <v>7</v>
      </c>
      <c r="H15" s="59">
        <v>2</v>
      </c>
      <c r="I15" s="232">
        <f t="shared" ref="I15:I23" si="7">IF(($C15+INT(G$3/18)+IF(((G$3-INT(G$3/18)*18)-$B15)&gt;=0,1,0)-G15+2)&lt;0, 0, $C15+INT(G$3/18)+IF(((G$3-INT(G$3/18)*18)-$B15)&gt;=0,1,0)-G15+2)</f>
        <v>0</v>
      </c>
      <c r="J15" s="37">
        <v>7</v>
      </c>
      <c r="K15" s="39">
        <v>2</v>
      </c>
      <c r="L15" s="37">
        <f t="shared" ref="L15:L23" si="8">IF(($C15+INT(J$3/18)+IF(((J$3-INT(J$3/18)*18)-$B15)&gt;=0,1,0)-J15+2)&lt;0, 0, $C15+INT(J$3/18)+IF(((J$3-INT(J$3/18)*18)-$B15)&gt;=0,1,0)-J15+2)</f>
        <v>0</v>
      </c>
      <c r="M15" s="38">
        <v>7</v>
      </c>
      <c r="N15" s="59">
        <v>2</v>
      </c>
      <c r="O15" s="232">
        <f t="shared" ref="O15:O23" si="9">IF(($C15+INT(M$3/18)+IF(((M$3-INT(M$3/18)*18)-$B15)&gt;=0,1,0)-M15+2)&lt;0, 0, $C15+INT(M$3/18)+IF(((M$3-INT(M$3/18)*18)-$B15)&gt;=0,1,0)-M15+2)</f>
        <v>0</v>
      </c>
      <c r="P15" s="37">
        <v>5</v>
      </c>
      <c r="Q15" s="39">
        <v>1</v>
      </c>
      <c r="R15" s="37">
        <f t="shared" ref="R15:R23" si="10">IF(($C15+INT(P$3/18)+IF(((P$3-INT(P$3/18)*18)-$B15)&gt;=0,1,0)-P15+2)&lt;0, 0, $C15+INT(P$3/18)+IF(((P$3-INT(P$3/18)*18)-$B15)&gt;=0,1,0)-P15+2)</f>
        <v>3</v>
      </c>
    </row>
    <row r="16" spans="1:19" x14ac:dyDescent="0.2">
      <c r="A16" s="42" t="s">
        <v>400</v>
      </c>
      <c r="B16" s="50">
        <v>10</v>
      </c>
      <c r="C16" s="50">
        <v>4</v>
      </c>
      <c r="D16" s="469">
        <v>6</v>
      </c>
      <c r="E16" s="37">
        <v>4</v>
      </c>
      <c r="F16" s="37">
        <f t="shared" si="0"/>
        <v>1</v>
      </c>
      <c r="G16" s="38">
        <v>7</v>
      </c>
      <c r="H16" s="38">
        <v>2</v>
      </c>
      <c r="I16" s="232">
        <f t="shared" si="7"/>
        <v>1</v>
      </c>
      <c r="J16" s="37">
        <v>5</v>
      </c>
      <c r="K16" s="37">
        <v>1</v>
      </c>
      <c r="L16" s="37">
        <f t="shared" si="8"/>
        <v>2</v>
      </c>
      <c r="M16" s="38">
        <v>5</v>
      </c>
      <c r="N16" s="38">
        <v>2</v>
      </c>
      <c r="O16" s="232">
        <f t="shared" si="9"/>
        <v>3</v>
      </c>
      <c r="P16" s="37">
        <v>8</v>
      </c>
      <c r="Q16" s="37">
        <v>2</v>
      </c>
      <c r="R16" s="37">
        <f t="shared" si="10"/>
        <v>0</v>
      </c>
    </row>
    <row r="17" spans="1:20" x14ac:dyDescent="0.2">
      <c r="A17" s="42" t="s">
        <v>401</v>
      </c>
      <c r="B17" s="50">
        <v>16</v>
      </c>
      <c r="C17" s="50">
        <v>3</v>
      </c>
      <c r="D17" s="469">
        <v>3</v>
      </c>
      <c r="E17" s="37">
        <v>1</v>
      </c>
      <c r="F17" s="37">
        <f t="shared" si="0"/>
        <v>2</v>
      </c>
      <c r="G17" s="38">
        <v>5</v>
      </c>
      <c r="H17" s="38">
        <v>1</v>
      </c>
      <c r="I17" s="232">
        <f t="shared" si="7"/>
        <v>1</v>
      </c>
      <c r="J17" s="37">
        <v>4</v>
      </c>
      <c r="K17" s="37">
        <v>2</v>
      </c>
      <c r="L17" s="37">
        <f t="shared" si="8"/>
        <v>2</v>
      </c>
      <c r="M17" s="38">
        <v>3</v>
      </c>
      <c r="N17" s="38">
        <v>2</v>
      </c>
      <c r="O17" s="232">
        <f t="shared" si="9"/>
        <v>3</v>
      </c>
      <c r="P17" s="37">
        <v>7</v>
      </c>
      <c r="Q17" s="37">
        <v>3</v>
      </c>
      <c r="R17" s="37">
        <f t="shared" si="10"/>
        <v>0</v>
      </c>
    </row>
    <row r="18" spans="1:20" x14ac:dyDescent="0.2">
      <c r="A18" s="42" t="s">
        <v>402</v>
      </c>
      <c r="B18" s="50">
        <v>4</v>
      </c>
      <c r="C18" s="50">
        <v>5</v>
      </c>
      <c r="D18" s="469">
        <v>5</v>
      </c>
      <c r="E18" s="37">
        <v>1</v>
      </c>
      <c r="F18" s="37">
        <f t="shared" si="0"/>
        <v>3</v>
      </c>
      <c r="G18" s="38">
        <v>7</v>
      </c>
      <c r="H18" s="38">
        <v>1</v>
      </c>
      <c r="I18" s="232">
        <f t="shared" si="7"/>
        <v>2</v>
      </c>
      <c r="J18" s="37">
        <v>5</v>
      </c>
      <c r="K18" s="37">
        <v>2</v>
      </c>
      <c r="L18" s="37">
        <f t="shared" si="8"/>
        <v>4</v>
      </c>
      <c r="M18" s="38">
        <v>10</v>
      </c>
      <c r="N18" s="38">
        <v>2</v>
      </c>
      <c r="O18" s="232">
        <f t="shared" si="9"/>
        <v>0</v>
      </c>
      <c r="P18" s="37">
        <v>10</v>
      </c>
      <c r="Q18" s="37">
        <v>1</v>
      </c>
      <c r="R18" s="37">
        <f t="shared" si="10"/>
        <v>0</v>
      </c>
    </row>
    <row r="19" spans="1:20" x14ac:dyDescent="0.2">
      <c r="A19" s="42" t="s">
        <v>403</v>
      </c>
      <c r="B19" s="50">
        <v>8</v>
      </c>
      <c r="C19" s="50">
        <v>4</v>
      </c>
      <c r="D19" s="469">
        <v>4</v>
      </c>
      <c r="E19" s="37">
        <v>1</v>
      </c>
      <c r="F19" s="37">
        <f t="shared" si="0"/>
        <v>3</v>
      </c>
      <c r="G19" s="38">
        <v>7</v>
      </c>
      <c r="H19" s="38">
        <v>3</v>
      </c>
      <c r="I19" s="232">
        <f t="shared" si="7"/>
        <v>1</v>
      </c>
      <c r="J19" s="37">
        <v>7</v>
      </c>
      <c r="K19" s="37">
        <v>1</v>
      </c>
      <c r="L19" s="37">
        <f t="shared" si="8"/>
        <v>0</v>
      </c>
      <c r="M19" s="38">
        <v>6</v>
      </c>
      <c r="N19" s="38">
        <v>2</v>
      </c>
      <c r="O19" s="232">
        <f t="shared" si="9"/>
        <v>2</v>
      </c>
      <c r="P19" s="37">
        <v>7</v>
      </c>
      <c r="Q19" s="37">
        <v>2</v>
      </c>
      <c r="R19" s="37">
        <f t="shared" si="10"/>
        <v>1</v>
      </c>
    </row>
    <row r="20" spans="1:20" x14ac:dyDescent="0.2">
      <c r="A20" s="42" t="s">
        <v>404</v>
      </c>
      <c r="B20" s="50">
        <v>12</v>
      </c>
      <c r="C20" s="50">
        <v>4</v>
      </c>
      <c r="D20" s="469">
        <v>6</v>
      </c>
      <c r="E20" s="37">
        <v>2</v>
      </c>
      <c r="F20" s="37">
        <f t="shared" si="0"/>
        <v>1</v>
      </c>
      <c r="G20" s="38">
        <v>10</v>
      </c>
      <c r="H20" s="38">
        <v>2</v>
      </c>
      <c r="I20" s="232">
        <f t="shared" si="7"/>
        <v>0</v>
      </c>
      <c r="J20" s="37">
        <v>5</v>
      </c>
      <c r="K20" s="37">
        <v>2</v>
      </c>
      <c r="L20" s="37">
        <f t="shared" si="8"/>
        <v>2</v>
      </c>
      <c r="M20" s="38">
        <v>5</v>
      </c>
      <c r="N20" s="38">
        <v>2</v>
      </c>
      <c r="O20" s="232">
        <f t="shared" si="9"/>
        <v>3</v>
      </c>
      <c r="P20" s="37">
        <v>10</v>
      </c>
      <c r="Q20" s="37">
        <v>2</v>
      </c>
      <c r="R20" s="37">
        <f t="shared" si="10"/>
        <v>0</v>
      </c>
    </row>
    <row r="21" spans="1:20" x14ac:dyDescent="0.2">
      <c r="A21" s="42" t="s">
        <v>405</v>
      </c>
      <c r="B21" s="50">
        <v>18</v>
      </c>
      <c r="C21" s="50">
        <v>3</v>
      </c>
      <c r="D21" s="469">
        <v>3</v>
      </c>
      <c r="E21" s="37">
        <v>2</v>
      </c>
      <c r="F21" s="37">
        <f t="shared" si="0"/>
        <v>2</v>
      </c>
      <c r="G21" s="38">
        <v>5</v>
      </c>
      <c r="H21" s="38">
        <v>3</v>
      </c>
      <c r="I21" s="232">
        <f t="shared" si="7"/>
        <v>1</v>
      </c>
      <c r="J21" s="37">
        <v>2</v>
      </c>
      <c r="K21" s="37">
        <v>1</v>
      </c>
      <c r="L21" s="37">
        <f t="shared" si="8"/>
        <v>4</v>
      </c>
      <c r="M21" s="38">
        <v>6</v>
      </c>
      <c r="N21" s="38">
        <v>3</v>
      </c>
      <c r="O21" s="232">
        <f t="shared" si="9"/>
        <v>0</v>
      </c>
      <c r="P21" s="37">
        <v>3</v>
      </c>
      <c r="Q21" s="37">
        <v>1</v>
      </c>
      <c r="R21" s="37">
        <f t="shared" si="10"/>
        <v>4</v>
      </c>
      <c r="T21" t="s">
        <v>1263</v>
      </c>
    </row>
    <row r="22" spans="1:20" x14ac:dyDescent="0.2">
      <c r="A22" s="42" t="s">
        <v>406</v>
      </c>
      <c r="B22" s="50">
        <v>6</v>
      </c>
      <c r="C22" s="50">
        <v>4</v>
      </c>
      <c r="D22" s="469">
        <v>5</v>
      </c>
      <c r="E22" s="37">
        <v>2</v>
      </c>
      <c r="F22" s="37">
        <f t="shared" si="0"/>
        <v>2</v>
      </c>
      <c r="G22" s="38">
        <v>6</v>
      </c>
      <c r="H22" s="38">
        <v>2</v>
      </c>
      <c r="I22" s="232">
        <f t="shared" si="7"/>
        <v>2</v>
      </c>
      <c r="J22" s="37">
        <v>6</v>
      </c>
      <c r="K22" s="37">
        <v>2</v>
      </c>
      <c r="L22" s="37">
        <f t="shared" si="8"/>
        <v>2</v>
      </c>
      <c r="M22" s="38">
        <v>6</v>
      </c>
      <c r="N22" s="38">
        <v>2</v>
      </c>
      <c r="O22" s="232">
        <f t="shared" si="9"/>
        <v>2</v>
      </c>
      <c r="P22" s="37">
        <v>8</v>
      </c>
      <c r="Q22" s="37">
        <v>3</v>
      </c>
      <c r="R22" s="37">
        <f t="shared" si="10"/>
        <v>0</v>
      </c>
    </row>
    <row r="23" spans="1:20" ht="13.5" thickBot="1" x14ac:dyDescent="0.25">
      <c r="A23" s="45" t="s">
        <v>407</v>
      </c>
      <c r="B23" s="51">
        <v>2</v>
      </c>
      <c r="C23" s="51">
        <v>5</v>
      </c>
      <c r="D23" s="469">
        <v>5</v>
      </c>
      <c r="E23" s="46">
        <v>2</v>
      </c>
      <c r="F23" s="37">
        <f t="shared" si="0"/>
        <v>3</v>
      </c>
      <c r="G23" s="38">
        <v>9</v>
      </c>
      <c r="H23" s="47">
        <v>2</v>
      </c>
      <c r="I23" s="232">
        <f t="shared" si="7"/>
        <v>0</v>
      </c>
      <c r="J23" s="37">
        <v>8</v>
      </c>
      <c r="K23" s="46">
        <v>2</v>
      </c>
      <c r="L23" s="37">
        <f t="shared" si="8"/>
        <v>1</v>
      </c>
      <c r="M23" s="38">
        <v>7</v>
      </c>
      <c r="N23" s="47">
        <v>2</v>
      </c>
      <c r="O23" s="232">
        <f t="shared" si="9"/>
        <v>2</v>
      </c>
      <c r="P23" s="37">
        <v>10</v>
      </c>
      <c r="Q23" s="46">
        <v>2</v>
      </c>
      <c r="R23" s="37">
        <f t="shared" si="10"/>
        <v>0</v>
      </c>
      <c r="S23" t="s">
        <v>474</v>
      </c>
    </row>
    <row r="24" spans="1:20" ht="13.5" thickBot="1" x14ac:dyDescent="0.25">
      <c r="A24" s="66" t="s">
        <v>413</v>
      </c>
      <c r="B24" s="63"/>
      <c r="C24" s="63">
        <f t="shared" ref="C24:R24" si="11">SUM(C15:C23)</f>
        <v>36</v>
      </c>
      <c r="D24" s="63">
        <f t="shared" si="11"/>
        <v>42</v>
      </c>
      <c r="E24" s="63">
        <f t="shared" si="11"/>
        <v>17</v>
      </c>
      <c r="F24" s="63">
        <f t="shared" si="11"/>
        <v>18</v>
      </c>
      <c r="G24" s="64">
        <f t="shared" si="11"/>
        <v>63</v>
      </c>
      <c r="H24" s="64">
        <f t="shared" si="11"/>
        <v>18</v>
      </c>
      <c r="I24" s="234">
        <f t="shared" si="11"/>
        <v>8</v>
      </c>
      <c r="J24" s="63">
        <f t="shared" si="11"/>
        <v>49</v>
      </c>
      <c r="K24" s="63">
        <f t="shared" si="11"/>
        <v>15</v>
      </c>
      <c r="L24" s="63">
        <f t="shared" si="11"/>
        <v>17</v>
      </c>
      <c r="M24" s="64">
        <f t="shared" si="11"/>
        <v>55</v>
      </c>
      <c r="N24" s="64">
        <f t="shared" si="11"/>
        <v>19</v>
      </c>
      <c r="O24" s="64">
        <f t="shared" si="11"/>
        <v>15</v>
      </c>
      <c r="P24" s="63">
        <f t="shared" si="11"/>
        <v>68</v>
      </c>
      <c r="Q24" s="63">
        <f t="shared" si="11"/>
        <v>17</v>
      </c>
      <c r="R24" s="63">
        <f t="shared" si="11"/>
        <v>8</v>
      </c>
    </row>
    <row r="25" spans="1:20" ht="13.5" thickBot="1" x14ac:dyDescent="0.25">
      <c r="A25" s="70" t="s">
        <v>414</v>
      </c>
      <c r="B25" s="71"/>
      <c r="C25" s="71">
        <f t="shared" ref="C25:R25" si="12">C24+C14</f>
        <v>72</v>
      </c>
      <c r="D25" s="71">
        <f t="shared" si="12"/>
        <v>89</v>
      </c>
      <c r="E25" s="71">
        <f t="shared" si="12"/>
        <v>33</v>
      </c>
      <c r="F25" s="71">
        <f t="shared" si="12"/>
        <v>32</v>
      </c>
      <c r="G25" s="72">
        <f t="shared" si="12"/>
        <v>113</v>
      </c>
      <c r="H25" s="72">
        <f t="shared" si="12"/>
        <v>36</v>
      </c>
      <c r="I25" s="235">
        <f t="shared" si="12"/>
        <v>28</v>
      </c>
      <c r="J25" s="71">
        <f t="shared" si="12"/>
        <v>110</v>
      </c>
      <c r="K25" s="71">
        <f t="shared" si="12"/>
        <v>32</v>
      </c>
      <c r="L25" s="71">
        <f t="shared" si="12"/>
        <v>28</v>
      </c>
      <c r="M25" s="72">
        <f t="shared" si="12"/>
        <v>122</v>
      </c>
      <c r="N25" s="72">
        <f t="shared" si="12"/>
        <v>37</v>
      </c>
      <c r="O25" s="72">
        <f t="shared" si="12"/>
        <v>24</v>
      </c>
      <c r="P25" s="71">
        <f t="shared" si="12"/>
        <v>125</v>
      </c>
      <c r="Q25" s="71">
        <f t="shared" si="12"/>
        <v>36</v>
      </c>
      <c r="R25" s="71">
        <f t="shared" si="12"/>
        <v>25</v>
      </c>
    </row>
    <row r="26" spans="1:20" x14ac:dyDescent="0.2">
      <c r="A26" s="67" t="s">
        <v>350</v>
      </c>
      <c r="B26" s="39"/>
      <c r="C26" s="39"/>
      <c r="D26" s="486">
        <v>4</v>
      </c>
      <c r="E26" s="487"/>
      <c r="F26" s="488"/>
      <c r="G26" s="489">
        <v>2</v>
      </c>
      <c r="H26" s="490"/>
      <c r="I26" s="491"/>
      <c r="J26" s="486">
        <v>1</v>
      </c>
      <c r="K26" s="487"/>
      <c r="L26" s="488"/>
      <c r="M26" s="489">
        <v>3</v>
      </c>
      <c r="N26" s="490"/>
      <c r="O26" s="491"/>
      <c r="P26" s="486">
        <v>5</v>
      </c>
      <c r="Q26" s="487"/>
      <c r="R26" s="488"/>
    </row>
    <row r="27" spans="1:20" ht="13.5" thickBot="1" x14ac:dyDescent="0.25">
      <c r="A27" s="49" t="s">
        <v>415</v>
      </c>
      <c r="B27" s="46"/>
      <c r="C27" s="46"/>
      <c r="D27" s="492">
        <v>2</v>
      </c>
      <c r="E27" s="493"/>
      <c r="F27" s="494"/>
      <c r="G27" s="495">
        <v>7</v>
      </c>
      <c r="H27" s="496"/>
      <c r="I27" s="497"/>
      <c r="J27" s="492">
        <v>11</v>
      </c>
      <c r="K27" s="493"/>
      <c r="L27" s="494"/>
      <c r="M27" s="495">
        <v>4</v>
      </c>
      <c r="N27" s="496"/>
      <c r="O27" s="497"/>
      <c r="P27" s="492">
        <v>1</v>
      </c>
      <c r="Q27" s="493"/>
      <c r="R27" s="494"/>
    </row>
    <row r="29" spans="1:20" x14ac:dyDescent="0.2">
      <c r="A29" s="30"/>
      <c r="B29" s="30"/>
      <c r="C29" s="30"/>
      <c r="D29" s="30"/>
      <c r="E29" s="30"/>
      <c r="F29" s="30"/>
      <c r="G29" s="30"/>
      <c r="H29" s="30"/>
      <c r="I29" s="30"/>
      <c r="J29" s="30"/>
      <c r="K29" s="30"/>
      <c r="L29" s="30"/>
    </row>
    <row r="30" spans="1:20" x14ac:dyDescent="0.2">
      <c r="A30" s="92"/>
      <c r="B30" s="30" t="s">
        <v>450</v>
      </c>
      <c r="C30" s="30"/>
      <c r="D30" s="30"/>
      <c r="E30" s="30"/>
      <c r="F30" s="30"/>
      <c r="G30" s="30"/>
      <c r="H30" s="30"/>
      <c r="I30" s="30"/>
      <c r="J30" s="30"/>
      <c r="K30" s="30"/>
      <c r="L30" s="30"/>
    </row>
    <row r="31" spans="1:20" x14ac:dyDescent="0.2">
      <c r="A31" s="97"/>
      <c r="B31" s="30" t="s">
        <v>603</v>
      </c>
      <c r="C31" s="30"/>
      <c r="D31" s="30"/>
      <c r="E31" s="30"/>
      <c r="F31" s="30"/>
      <c r="G31" s="30"/>
      <c r="H31" s="30"/>
      <c r="I31" s="30"/>
      <c r="J31" s="30"/>
      <c r="K31" s="30"/>
      <c r="L31" s="30"/>
    </row>
  </sheetData>
  <mergeCells count="20">
    <mergeCell ref="D3:F3"/>
    <mergeCell ref="G3:I3"/>
    <mergeCell ref="J3:L3"/>
    <mergeCell ref="M3:O3"/>
    <mergeCell ref="P3:R3"/>
    <mergeCell ref="D2:F2"/>
    <mergeCell ref="G2:I2"/>
    <mergeCell ref="J2:L2"/>
    <mergeCell ref="M2:O2"/>
    <mergeCell ref="P2:R2"/>
    <mergeCell ref="D27:F27"/>
    <mergeCell ref="G27:I27"/>
    <mergeCell ref="J27:L27"/>
    <mergeCell ref="M27:O27"/>
    <mergeCell ref="P27:R27"/>
    <mergeCell ref="D26:F26"/>
    <mergeCell ref="G26:I26"/>
    <mergeCell ref="J26:L26"/>
    <mergeCell ref="M26:O26"/>
    <mergeCell ref="P26:R26"/>
  </mergeCells>
  <conditionalFormatting sqref="G5:G13 G15:G23 J5:J13 J15:J23 M5:M13 M15:M23">
    <cfRule type="cellIs" dxfId="465" priority="7" stopIfTrue="1" operator="equal">
      <formula>$C5</formula>
    </cfRule>
    <cfRule type="cellIs" dxfId="464" priority="8" stopIfTrue="1" operator="equal">
      <formula>$C5-1</formula>
    </cfRule>
  </conditionalFormatting>
  <conditionalFormatting sqref="P5:P13 P15:P23">
    <cfRule type="cellIs" dxfId="463" priority="5" stopIfTrue="1" operator="equal">
      <formula>$C5</formula>
    </cfRule>
    <cfRule type="cellIs" dxfId="462" priority="6" stopIfTrue="1" operator="equal">
      <formula>$C5-1</formula>
    </cfRule>
  </conditionalFormatting>
  <conditionalFormatting sqref="D5:D13">
    <cfRule type="cellIs" dxfId="461" priority="3" stopIfTrue="1" operator="equal">
      <formula>$C5</formula>
    </cfRule>
    <cfRule type="cellIs" dxfId="460" priority="4" stopIfTrue="1" operator="equal">
      <formula>$C5-1</formula>
    </cfRule>
  </conditionalFormatting>
  <conditionalFormatting sqref="D15:D23">
    <cfRule type="cellIs" dxfId="459" priority="1" stopIfTrue="1" operator="equal">
      <formula>$C15</formula>
    </cfRule>
    <cfRule type="cellIs" dxfId="458" priority="2" stopIfTrue="1" operator="equal">
      <formula>$C15-1</formula>
    </cfRule>
  </conditionalFormatting>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P42"/>
  <sheetViews>
    <sheetView workbookViewId="0">
      <selection activeCell="U21" sqref="U21"/>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11" customWidth="1"/>
  </cols>
  <sheetData>
    <row r="1" spans="1:16" ht="13.5" thickBot="1" x14ac:dyDescent="0.25">
      <c r="A1" s="31"/>
      <c r="B1" s="32"/>
      <c r="C1" s="32"/>
      <c r="D1" s="32" t="s">
        <v>588</v>
      </c>
      <c r="E1" s="32"/>
      <c r="F1" s="32"/>
      <c r="G1" s="32"/>
      <c r="H1" s="32"/>
      <c r="I1" s="32"/>
      <c r="J1" s="32"/>
      <c r="K1" s="32"/>
      <c r="L1" s="32"/>
      <c r="M1" s="32"/>
      <c r="N1" s="32"/>
      <c r="O1" s="32"/>
      <c r="P1" s="68" t="s">
        <v>416</v>
      </c>
    </row>
    <row r="2" spans="1:16" x14ac:dyDescent="0.2">
      <c r="A2" s="40"/>
      <c r="B2" s="41"/>
      <c r="C2" s="41"/>
      <c r="D2" s="474" t="s">
        <v>475</v>
      </c>
      <c r="E2" s="475"/>
      <c r="F2" s="476"/>
      <c r="G2" s="477" t="s">
        <v>352</v>
      </c>
      <c r="H2" s="478"/>
      <c r="I2" s="479"/>
      <c r="J2" s="474" t="s">
        <v>340</v>
      </c>
      <c r="K2" s="475"/>
      <c r="L2" s="476"/>
      <c r="M2" s="477" t="s">
        <v>472</v>
      </c>
      <c r="N2" s="478"/>
      <c r="O2" s="479"/>
      <c r="P2" s="21"/>
    </row>
    <row r="3" spans="1:16" x14ac:dyDescent="0.2">
      <c r="A3" s="57"/>
      <c r="B3" s="69"/>
      <c r="C3" s="69" t="s">
        <v>538</v>
      </c>
      <c r="D3" s="480">
        <v>20</v>
      </c>
      <c r="E3" s="481"/>
      <c r="F3" s="482"/>
      <c r="G3" s="483">
        <v>30</v>
      </c>
      <c r="H3" s="484"/>
      <c r="I3" s="485"/>
      <c r="J3" s="480">
        <v>25</v>
      </c>
      <c r="K3" s="481"/>
      <c r="L3" s="482"/>
      <c r="M3" s="483">
        <v>30</v>
      </c>
      <c r="N3" s="484"/>
      <c r="O3" s="485"/>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11</v>
      </c>
      <c r="C5" s="50">
        <v>4</v>
      </c>
      <c r="D5" s="37">
        <v>6</v>
      </c>
      <c r="E5" s="37">
        <v>3</v>
      </c>
      <c r="F5" s="37">
        <f t="shared" ref="F5:F13" si="0">IF(($C5+INT(D$3/18)+IF(((D$3-INT(D$3/18)*18)-$B5)&gt;=0,1,0)-D5+2)&lt;0, 0, $C5+INT(D$3/18)+IF(((D$3-INT(D$3/18)*18)-$B5)&gt;=0,1,0)-D5+2)</f>
        <v>1</v>
      </c>
      <c r="G5" s="38">
        <v>7</v>
      </c>
      <c r="H5" s="38">
        <v>3</v>
      </c>
      <c r="I5" s="38">
        <f t="shared" ref="I5:I13" si="1">IF(($C5+INT(G$3/18)+IF(((G$3-INT(G$3/18)*18)-$B5)&gt;=0,1,0)-G5+2)&lt;0, 0, $C5+INT(G$3/18)+IF(((G$3-INT(G$3/18)*18)-$B5)&gt;=0,1,0)-G5+2)</f>
        <v>1</v>
      </c>
      <c r="J5" s="37">
        <v>5</v>
      </c>
      <c r="K5" s="37">
        <v>3</v>
      </c>
      <c r="L5" s="37">
        <f t="shared" ref="L5:L13" si="2">IF(($C5+INT(J$3/18)+IF(((J$3-INT(J$3/18)*18)-$B5)&gt;=0,1,0)-J5+2)&lt;0, 0, $C5+INT(J$3/18)+IF(((J$3-INT(J$3/18)*18)-$B5)&gt;=0,1,0)-J5+2)</f>
        <v>2</v>
      </c>
      <c r="M5" s="38">
        <v>6</v>
      </c>
      <c r="N5" s="38">
        <v>2</v>
      </c>
      <c r="O5" s="38">
        <f t="shared" ref="O5:O23" si="3">IF(($C5+INT(M$3/18)+IF(((M$3-INT(M$3/18)*18)-$B5)&gt;=0,1,0)-M5+2)&lt;0, 0, $C5+INT(M$3/18)+IF(((M$3-INT(M$3/18)*18)-$B5)&gt;=0,1,0)-M5+2)</f>
        <v>2</v>
      </c>
      <c r="P5" s="21"/>
    </row>
    <row r="6" spans="1:16" x14ac:dyDescent="0.2">
      <c r="A6" s="42" t="s">
        <v>391</v>
      </c>
      <c r="B6" s="50">
        <v>15</v>
      </c>
      <c r="C6" s="50">
        <v>3</v>
      </c>
      <c r="D6" s="37">
        <v>5</v>
      </c>
      <c r="E6" s="37">
        <v>2</v>
      </c>
      <c r="F6" s="37">
        <f t="shared" si="0"/>
        <v>1</v>
      </c>
      <c r="G6" s="38">
        <v>4</v>
      </c>
      <c r="H6" s="38">
        <v>1</v>
      </c>
      <c r="I6" s="38">
        <f t="shared" si="1"/>
        <v>2</v>
      </c>
      <c r="J6" s="37">
        <v>5</v>
      </c>
      <c r="K6" s="37">
        <v>2</v>
      </c>
      <c r="L6" s="37">
        <f t="shared" si="2"/>
        <v>1</v>
      </c>
      <c r="M6" s="38">
        <v>4</v>
      </c>
      <c r="N6" s="38">
        <v>2</v>
      </c>
      <c r="O6" s="38">
        <f t="shared" si="3"/>
        <v>2</v>
      </c>
      <c r="P6" s="21"/>
    </row>
    <row r="7" spans="1:16" x14ac:dyDescent="0.2">
      <c r="A7" s="42" t="s">
        <v>392</v>
      </c>
      <c r="B7" s="50">
        <v>7</v>
      </c>
      <c r="C7" s="50">
        <v>4</v>
      </c>
      <c r="D7" s="37">
        <v>5</v>
      </c>
      <c r="E7" s="37">
        <v>1</v>
      </c>
      <c r="F7" s="37">
        <f t="shared" si="0"/>
        <v>2</v>
      </c>
      <c r="G7" s="38">
        <v>6</v>
      </c>
      <c r="H7" s="38">
        <v>2</v>
      </c>
      <c r="I7" s="38">
        <f t="shared" si="1"/>
        <v>2</v>
      </c>
      <c r="J7" s="37">
        <v>5</v>
      </c>
      <c r="K7" s="37">
        <v>2</v>
      </c>
      <c r="L7" s="37">
        <f t="shared" si="2"/>
        <v>3</v>
      </c>
      <c r="M7" s="38">
        <v>7</v>
      </c>
      <c r="N7" s="38">
        <v>3</v>
      </c>
      <c r="O7" s="38">
        <f t="shared" si="3"/>
        <v>1</v>
      </c>
      <c r="P7" s="21"/>
    </row>
    <row r="8" spans="1:16" x14ac:dyDescent="0.2">
      <c r="A8" s="42" t="s">
        <v>393</v>
      </c>
      <c r="B8" s="50">
        <v>9</v>
      </c>
      <c r="C8" s="50">
        <v>4</v>
      </c>
      <c r="D8" s="37">
        <v>5</v>
      </c>
      <c r="E8" s="37">
        <v>1</v>
      </c>
      <c r="F8" s="37">
        <f t="shared" si="0"/>
        <v>2</v>
      </c>
      <c r="G8" s="38">
        <v>6</v>
      </c>
      <c r="H8" s="38">
        <v>1</v>
      </c>
      <c r="I8" s="38">
        <f t="shared" si="1"/>
        <v>2</v>
      </c>
      <c r="J8" s="37">
        <v>4</v>
      </c>
      <c r="K8" s="37">
        <v>1</v>
      </c>
      <c r="L8" s="37">
        <f t="shared" si="2"/>
        <v>3</v>
      </c>
      <c r="M8" s="38">
        <v>6</v>
      </c>
      <c r="N8" s="38">
        <v>2</v>
      </c>
      <c r="O8" s="38">
        <f t="shared" si="3"/>
        <v>2</v>
      </c>
      <c r="P8" s="21"/>
    </row>
    <row r="9" spans="1:16" x14ac:dyDescent="0.2">
      <c r="A9" s="42" t="s">
        <v>394</v>
      </c>
      <c r="B9" s="50">
        <v>1</v>
      </c>
      <c r="C9" s="50">
        <v>4</v>
      </c>
      <c r="D9" s="37">
        <v>5</v>
      </c>
      <c r="E9" s="37">
        <v>1</v>
      </c>
      <c r="F9" s="37">
        <f t="shared" si="0"/>
        <v>3</v>
      </c>
      <c r="G9" s="38">
        <v>8</v>
      </c>
      <c r="H9" s="38">
        <v>1</v>
      </c>
      <c r="I9" s="38">
        <f t="shared" si="1"/>
        <v>0</v>
      </c>
      <c r="J9" s="37">
        <v>7</v>
      </c>
      <c r="K9" s="37">
        <v>2</v>
      </c>
      <c r="L9" s="37">
        <f t="shared" si="2"/>
        <v>1</v>
      </c>
      <c r="M9" s="38">
        <v>7</v>
      </c>
      <c r="N9" s="38">
        <v>2</v>
      </c>
      <c r="O9" s="38">
        <f t="shared" si="3"/>
        <v>1</v>
      </c>
      <c r="P9" s="21"/>
    </row>
    <row r="10" spans="1:16" x14ac:dyDescent="0.2">
      <c r="A10" s="42" t="s">
        <v>395</v>
      </c>
      <c r="B10" s="50">
        <v>17</v>
      </c>
      <c r="C10" s="50">
        <v>3</v>
      </c>
      <c r="D10" s="37">
        <v>3</v>
      </c>
      <c r="E10" s="37">
        <v>2</v>
      </c>
      <c r="F10" s="37">
        <f t="shared" si="0"/>
        <v>3</v>
      </c>
      <c r="G10" s="38">
        <v>6</v>
      </c>
      <c r="H10" s="38">
        <v>2</v>
      </c>
      <c r="I10" s="38">
        <f t="shared" si="1"/>
        <v>0</v>
      </c>
      <c r="J10" s="37">
        <v>4</v>
      </c>
      <c r="K10" s="37">
        <v>2</v>
      </c>
      <c r="L10" s="37">
        <f t="shared" si="2"/>
        <v>2</v>
      </c>
      <c r="M10" s="38">
        <v>3</v>
      </c>
      <c r="N10" s="38">
        <v>2</v>
      </c>
      <c r="O10" s="38">
        <f t="shared" si="3"/>
        <v>3</v>
      </c>
      <c r="P10" s="21"/>
    </row>
    <row r="11" spans="1:16" x14ac:dyDescent="0.2">
      <c r="A11" s="42" t="s">
        <v>396</v>
      </c>
      <c r="B11" s="50">
        <v>5</v>
      </c>
      <c r="C11" s="50">
        <v>5</v>
      </c>
      <c r="D11" s="37">
        <v>6</v>
      </c>
      <c r="E11" s="37">
        <v>2</v>
      </c>
      <c r="F11" s="37">
        <f t="shared" si="0"/>
        <v>2</v>
      </c>
      <c r="G11" s="38">
        <v>8</v>
      </c>
      <c r="H11" s="38">
        <v>2</v>
      </c>
      <c r="I11" s="38">
        <f t="shared" si="1"/>
        <v>1</v>
      </c>
      <c r="J11" s="37">
        <v>6</v>
      </c>
      <c r="K11" s="37">
        <v>2</v>
      </c>
      <c r="L11" s="37">
        <f t="shared" si="2"/>
        <v>3</v>
      </c>
      <c r="M11" s="38">
        <v>5</v>
      </c>
      <c r="N11" s="38">
        <v>1</v>
      </c>
      <c r="O11" s="38">
        <f t="shared" si="3"/>
        <v>4</v>
      </c>
      <c r="P11" s="21"/>
    </row>
    <row r="12" spans="1:16" x14ac:dyDescent="0.2">
      <c r="A12" s="42" t="s">
        <v>397</v>
      </c>
      <c r="B12" s="50">
        <v>13</v>
      </c>
      <c r="C12" s="50">
        <v>4</v>
      </c>
      <c r="D12" s="37">
        <v>6</v>
      </c>
      <c r="E12" s="37">
        <v>3</v>
      </c>
      <c r="F12" s="37">
        <f t="shared" si="0"/>
        <v>1</v>
      </c>
      <c r="G12" s="38">
        <v>6</v>
      </c>
      <c r="H12" s="38">
        <v>2</v>
      </c>
      <c r="I12" s="38">
        <f t="shared" si="1"/>
        <v>1</v>
      </c>
      <c r="J12" s="37">
        <v>10</v>
      </c>
      <c r="K12" s="37">
        <v>2</v>
      </c>
      <c r="L12" s="37">
        <f t="shared" si="2"/>
        <v>0</v>
      </c>
      <c r="M12" s="38">
        <v>7</v>
      </c>
      <c r="N12" s="38">
        <v>2</v>
      </c>
      <c r="O12" s="38">
        <f t="shared" si="3"/>
        <v>0</v>
      </c>
      <c r="P12" s="21"/>
    </row>
    <row r="13" spans="1:16" ht="13.5" thickBot="1" x14ac:dyDescent="0.25">
      <c r="A13" s="52" t="s">
        <v>398</v>
      </c>
      <c r="B13" s="53">
        <v>3</v>
      </c>
      <c r="C13" s="53">
        <v>4</v>
      </c>
      <c r="D13" s="37">
        <v>6</v>
      </c>
      <c r="E13" s="54">
        <v>3</v>
      </c>
      <c r="F13" s="37">
        <f t="shared" si="0"/>
        <v>1</v>
      </c>
      <c r="G13" s="38">
        <v>8</v>
      </c>
      <c r="H13" s="55">
        <v>2</v>
      </c>
      <c r="I13" s="38">
        <f t="shared" si="1"/>
        <v>0</v>
      </c>
      <c r="J13" s="37">
        <v>6</v>
      </c>
      <c r="K13" s="54">
        <v>1</v>
      </c>
      <c r="L13" s="37">
        <f t="shared" si="2"/>
        <v>2</v>
      </c>
      <c r="M13" s="38">
        <v>6</v>
      </c>
      <c r="N13" s="55">
        <v>2</v>
      </c>
      <c r="O13" s="38">
        <f t="shared" si="3"/>
        <v>2</v>
      </c>
      <c r="P13" s="21"/>
    </row>
    <row r="14" spans="1:16" ht="13.5" thickBot="1" x14ac:dyDescent="0.25">
      <c r="A14" s="61" t="s">
        <v>412</v>
      </c>
      <c r="B14" s="62"/>
      <c r="C14" s="74">
        <f t="shared" ref="C14:O14" si="4">SUM(C5:C13)</f>
        <v>35</v>
      </c>
      <c r="D14" s="63">
        <f t="shared" si="4"/>
        <v>47</v>
      </c>
      <c r="E14" s="63">
        <f t="shared" si="4"/>
        <v>18</v>
      </c>
      <c r="F14" s="88">
        <f t="shared" si="4"/>
        <v>16</v>
      </c>
      <c r="G14" s="64">
        <f t="shared" si="4"/>
        <v>59</v>
      </c>
      <c r="H14" s="64">
        <f t="shared" si="4"/>
        <v>16</v>
      </c>
      <c r="I14" s="89">
        <f t="shared" si="4"/>
        <v>9</v>
      </c>
      <c r="J14" s="63">
        <f t="shared" si="4"/>
        <v>52</v>
      </c>
      <c r="K14" s="63">
        <f t="shared" si="4"/>
        <v>17</v>
      </c>
      <c r="L14" s="88">
        <f t="shared" si="4"/>
        <v>17</v>
      </c>
      <c r="M14" s="64">
        <f t="shared" si="4"/>
        <v>51</v>
      </c>
      <c r="N14" s="64">
        <f t="shared" si="4"/>
        <v>18</v>
      </c>
      <c r="O14" s="89">
        <f t="shared" si="4"/>
        <v>17</v>
      </c>
      <c r="P14" s="21"/>
    </row>
    <row r="15" spans="1:16" x14ac:dyDescent="0.2">
      <c r="A15" s="57" t="s">
        <v>399</v>
      </c>
      <c r="B15" s="58">
        <v>16</v>
      </c>
      <c r="C15" s="58">
        <v>3</v>
      </c>
      <c r="D15" s="37">
        <v>4</v>
      </c>
      <c r="E15" s="39">
        <v>2</v>
      </c>
      <c r="F15" s="37">
        <f t="shared" ref="F15:F23" si="5">IF(($C15+INT(D$3/18)+IF(((D$3-INT(D$3/18)*18)-$B15)&gt;=0,1,0)-D15+2)&lt;0, 0, $C15+INT(D$3/18)+IF(((D$3-INT(D$3/18)*18)-$B15)&gt;=0,1,0)-D15+2)</f>
        <v>2</v>
      </c>
      <c r="G15" s="38">
        <v>10</v>
      </c>
      <c r="H15" s="59">
        <v>2</v>
      </c>
      <c r="I15" s="38">
        <f t="shared" ref="I15:I23" si="6">IF(($C15+INT(G$3/18)+IF(((G$3-INT(G$3/18)*18)-$B15)&gt;=0,1,0)-G15+2)&lt;0, 0, $C15+INT(G$3/18)+IF(((G$3-INT(G$3/18)*18)-$B15)&gt;=0,1,0)-G15+2)</f>
        <v>0</v>
      </c>
      <c r="J15" s="37">
        <v>5</v>
      </c>
      <c r="K15" s="39">
        <v>2</v>
      </c>
      <c r="L15" s="37">
        <f t="shared" ref="L15:L22" si="7">IF(($C15+INT(J$3/18)+IF(((J$3-INT(J$3/18)*18)-$B15)&gt;=0,1,0)-J15+2)&lt;0, 0, $C15+INT(J$3/18)+IF(((J$3-INT(J$3/18)*18)-$B15)&gt;=0,1,0)-J15+2)</f>
        <v>1</v>
      </c>
      <c r="M15" s="38">
        <v>10</v>
      </c>
      <c r="N15" s="59">
        <v>2</v>
      </c>
      <c r="O15" s="38">
        <f t="shared" si="3"/>
        <v>0</v>
      </c>
      <c r="P15" s="21"/>
    </row>
    <row r="16" spans="1:16" x14ac:dyDescent="0.2">
      <c r="A16" s="42" t="s">
        <v>400</v>
      </c>
      <c r="B16" s="50">
        <v>10</v>
      </c>
      <c r="C16" s="50">
        <v>4</v>
      </c>
      <c r="D16" s="37">
        <v>5</v>
      </c>
      <c r="E16" s="37">
        <v>1</v>
      </c>
      <c r="F16" s="37">
        <f t="shared" si="5"/>
        <v>2</v>
      </c>
      <c r="G16" s="38">
        <v>5</v>
      </c>
      <c r="H16" s="38">
        <v>2</v>
      </c>
      <c r="I16" s="38">
        <f t="shared" si="6"/>
        <v>3</v>
      </c>
      <c r="J16" s="37">
        <v>7</v>
      </c>
      <c r="K16" s="37">
        <v>2</v>
      </c>
      <c r="L16" s="37">
        <f t="shared" si="7"/>
        <v>0</v>
      </c>
      <c r="M16" s="38">
        <v>8</v>
      </c>
      <c r="N16" s="38">
        <v>3</v>
      </c>
      <c r="O16" s="38">
        <f t="shared" si="3"/>
        <v>0</v>
      </c>
      <c r="P16" s="21"/>
    </row>
    <row r="17" spans="1:16" x14ac:dyDescent="0.2">
      <c r="A17" s="42" t="s">
        <v>401</v>
      </c>
      <c r="B17" s="50">
        <v>8</v>
      </c>
      <c r="C17" s="50">
        <v>5</v>
      </c>
      <c r="D17" s="37">
        <v>5</v>
      </c>
      <c r="E17" s="37">
        <v>2</v>
      </c>
      <c r="F17" s="37">
        <f t="shared" si="5"/>
        <v>3</v>
      </c>
      <c r="G17" s="38">
        <v>10</v>
      </c>
      <c r="H17" s="38">
        <v>2</v>
      </c>
      <c r="I17" s="38">
        <f t="shared" si="6"/>
        <v>0</v>
      </c>
      <c r="J17" s="37">
        <v>8</v>
      </c>
      <c r="K17" s="37">
        <v>2</v>
      </c>
      <c r="L17" s="37">
        <f t="shared" si="7"/>
        <v>0</v>
      </c>
      <c r="M17" s="38">
        <v>10</v>
      </c>
      <c r="N17" s="38">
        <v>2</v>
      </c>
      <c r="O17" s="38">
        <f t="shared" si="3"/>
        <v>0</v>
      </c>
      <c r="P17" s="21"/>
    </row>
    <row r="18" spans="1:16" x14ac:dyDescent="0.2">
      <c r="A18" s="42" t="s">
        <v>402</v>
      </c>
      <c r="B18" s="50">
        <v>12</v>
      </c>
      <c r="C18" s="50">
        <v>4</v>
      </c>
      <c r="D18" s="37">
        <v>5</v>
      </c>
      <c r="E18" s="37">
        <v>2</v>
      </c>
      <c r="F18" s="37">
        <f t="shared" si="5"/>
        <v>2</v>
      </c>
      <c r="G18" s="38">
        <v>6</v>
      </c>
      <c r="H18" s="38">
        <v>1</v>
      </c>
      <c r="I18" s="38">
        <f t="shared" si="6"/>
        <v>2</v>
      </c>
      <c r="J18" s="37">
        <v>6</v>
      </c>
      <c r="K18" s="37">
        <v>2</v>
      </c>
      <c r="L18" s="37">
        <f t="shared" si="7"/>
        <v>1</v>
      </c>
      <c r="M18" s="38">
        <v>6</v>
      </c>
      <c r="N18" s="38">
        <v>2</v>
      </c>
      <c r="O18" s="38">
        <f t="shared" si="3"/>
        <v>2</v>
      </c>
      <c r="P18" s="21"/>
    </row>
    <row r="19" spans="1:16" x14ac:dyDescent="0.2">
      <c r="A19" s="42" t="s">
        <v>403</v>
      </c>
      <c r="B19" s="50">
        <v>18</v>
      </c>
      <c r="C19" s="50">
        <v>3</v>
      </c>
      <c r="D19" s="37">
        <v>5</v>
      </c>
      <c r="E19" s="37">
        <v>2</v>
      </c>
      <c r="F19" s="37">
        <f t="shared" si="5"/>
        <v>1</v>
      </c>
      <c r="G19" s="38">
        <v>5</v>
      </c>
      <c r="H19" s="38">
        <v>2</v>
      </c>
      <c r="I19" s="38">
        <f t="shared" si="6"/>
        <v>1</v>
      </c>
      <c r="J19" s="37">
        <v>5</v>
      </c>
      <c r="K19" s="37">
        <v>2</v>
      </c>
      <c r="L19" s="37">
        <f t="shared" si="7"/>
        <v>1</v>
      </c>
      <c r="M19" s="38">
        <v>3</v>
      </c>
      <c r="N19" s="38">
        <v>1</v>
      </c>
      <c r="O19" s="38">
        <f t="shared" si="3"/>
        <v>3</v>
      </c>
      <c r="P19" s="21"/>
    </row>
    <row r="20" spans="1:16" x14ac:dyDescent="0.2">
      <c r="A20" s="42" t="s">
        <v>404</v>
      </c>
      <c r="B20" s="50">
        <v>2</v>
      </c>
      <c r="C20" s="50">
        <v>4</v>
      </c>
      <c r="D20" s="37">
        <v>6</v>
      </c>
      <c r="E20" s="37">
        <v>2</v>
      </c>
      <c r="F20" s="37">
        <f t="shared" si="5"/>
        <v>2</v>
      </c>
      <c r="G20" s="38">
        <v>7</v>
      </c>
      <c r="H20" s="38">
        <v>1</v>
      </c>
      <c r="I20" s="38">
        <f t="shared" si="6"/>
        <v>1</v>
      </c>
      <c r="J20" s="37">
        <v>7</v>
      </c>
      <c r="K20" s="37">
        <v>3</v>
      </c>
      <c r="L20" s="37">
        <f t="shared" si="7"/>
        <v>1</v>
      </c>
      <c r="M20" s="38">
        <v>8</v>
      </c>
      <c r="N20" s="38">
        <v>2</v>
      </c>
      <c r="O20" s="38">
        <f t="shared" si="3"/>
        <v>0</v>
      </c>
      <c r="P20" s="21"/>
    </row>
    <row r="21" spans="1:16" x14ac:dyDescent="0.2">
      <c r="A21" s="42" t="s">
        <v>405</v>
      </c>
      <c r="B21" s="50">
        <v>14</v>
      </c>
      <c r="C21" s="50">
        <v>4</v>
      </c>
      <c r="D21" s="37">
        <v>5</v>
      </c>
      <c r="E21" s="37">
        <v>1</v>
      </c>
      <c r="F21" s="37">
        <f t="shared" si="5"/>
        <v>2</v>
      </c>
      <c r="G21" s="38">
        <v>5</v>
      </c>
      <c r="H21" s="38">
        <v>1</v>
      </c>
      <c r="I21" s="38">
        <f t="shared" si="6"/>
        <v>2</v>
      </c>
      <c r="J21" s="37">
        <v>6</v>
      </c>
      <c r="K21" s="37">
        <v>2</v>
      </c>
      <c r="L21" s="37">
        <f t="shared" si="7"/>
        <v>1</v>
      </c>
      <c r="M21" s="38">
        <v>6</v>
      </c>
      <c r="N21" s="38">
        <v>2</v>
      </c>
      <c r="O21" s="38">
        <f t="shared" si="3"/>
        <v>1</v>
      </c>
      <c r="P21" s="21"/>
    </row>
    <row r="22" spans="1:16" x14ac:dyDescent="0.2">
      <c r="A22" s="42" t="s">
        <v>406</v>
      </c>
      <c r="B22" s="50">
        <v>6</v>
      </c>
      <c r="C22" s="50">
        <v>5</v>
      </c>
      <c r="D22" s="37">
        <v>5</v>
      </c>
      <c r="E22" s="37">
        <v>1</v>
      </c>
      <c r="F22" s="37">
        <f t="shared" si="5"/>
        <v>3</v>
      </c>
      <c r="G22" s="38">
        <v>7</v>
      </c>
      <c r="H22" s="38">
        <v>2</v>
      </c>
      <c r="I22" s="38">
        <f t="shared" si="6"/>
        <v>2</v>
      </c>
      <c r="J22" s="37">
        <v>10</v>
      </c>
      <c r="K22" s="37">
        <v>2</v>
      </c>
      <c r="L22" s="37">
        <f t="shared" si="7"/>
        <v>0</v>
      </c>
      <c r="M22" s="38">
        <v>7</v>
      </c>
      <c r="N22" s="38">
        <v>2</v>
      </c>
      <c r="O22" s="38">
        <f t="shared" si="3"/>
        <v>2</v>
      </c>
      <c r="P22" s="21"/>
    </row>
    <row r="23" spans="1:16" ht="13.5" thickBot="1" x14ac:dyDescent="0.25">
      <c r="A23" s="45" t="s">
        <v>407</v>
      </c>
      <c r="B23" s="51">
        <v>4</v>
      </c>
      <c r="C23" s="51">
        <v>5</v>
      </c>
      <c r="D23" s="37">
        <v>6</v>
      </c>
      <c r="E23" s="46">
        <v>1</v>
      </c>
      <c r="F23" s="37">
        <f t="shared" si="5"/>
        <v>2</v>
      </c>
      <c r="G23" s="38">
        <v>7</v>
      </c>
      <c r="H23" s="47">
        <v>1</v>
      </c>
      <c r="I23" s="38">
        <f t="shared" si="6"/>
        <v>2</v>
      </c>
      <c r="J23" s="37">
        <v>10</v>
      </c>
      <c r="K23" s="46">
        <v>2</v>
      </c>
      <c r="L23" s="37">
        <f>IF(($C23+INT(J$3/18)+IF(((J$3-INT(J$3/18)*18)-$B23)&gt;=0,1,0)-J23+2)&lt;0, 0, $C23+INT(J$3/18)+IF(((J$3-INT(J$3/18)*18)-$B23)&gt;=0,1,0)-J23+2)</f>
        <v>0</v>
      </c>
      <c r="M23" s="38">
        <v>8</v>
      </c>
      <c r="N23" s="47">
        <v>2</v>
      </c>
      <c r="O23" s="38">
        <f t="shared" si="3"/>
        <v>1</v>
      </c>
      <c r="P23" s="85" t="s">
        <v>697</v>
      </c>
    </row>
    <row r="24" spans="1:16" ht="13.5" thickBot="1" x14ac:dyDescent="0.25">
      <c r="A24" s="66" t="s">
        <v>413</v>
      </c>
      <c r="B24" s="63"/>
      <c r="C24" s="63">
        <f t="shared" ref="C24:O24" si="8">SUM(C15:C23)</f>
        <v>37</v>
      </c>
      <c r="D24" s="63">
        <f t="shared" si="8"/>
        <v>46</v>
      </c>
      <c r="E24" s="63">
        <f t="shared" si="8"/>
        <v>14</v>
      </c>
      <c r="F24" s="63">
        <f t="shared" si="8"/>
        <v>19</v>
      </c>
      <c r="G24" s="64">
        <f t="shared" si="8"/>
        <v>62</v>
      </c>
      <c r="H24" s="64">
        <f t="shared" si="8"/>
        <v>14</v>
      </c>
      <c r="I24" s="64">
        <f t="shared" si="8"/>
        <v>13</v>
      </c>
      <c r="J24" s="63">
        <f t="shared" si="8"/>
        <v>64</v>
      </c>
      <c r="K24" s="63">
        <f t="shared" si="8"/>
        <v>19</v>
      </c>
      <c r="L24" s="63">
        <f t="shared" si="8"/>
        <v>5</v>
      </c>
      <c r="M24" s="64">
        <f t="shared" si="8"/>
        <v>66</v>
      </c>
      <c r="N24" s="64">
        <f t="shared" si="8"/>
        <v>18</v>
      </c>
      <c r="O24" s="64">
        <f t="shared" si="8"/>
        <v>9</v>
      </c>
    </row>
    <row r="25" spans="1:16" ht="13.5" thickBot="1" x14ac:dyDescent="0.25">
      <c r="A25" s="70" t="s">
        <v>414</v>
      </c>
      <c r="B25" s="71"/>
      <c r="C25" s="71">
        <f t="shared" ref="C25:O25" si="9">C24+C14</f>
        <v>72</v>
      </c>
      <c r="D25" s="71">
        <f t="shared" si="9"/>
        <v>93</v>
      </c>
      <c r="E25" s="71">
        <f t="shared" si="9"/>
        <v>32</v>
      </c>
      <c r="F25" s="71">
        <f t="shared" si="9"/>
        <v>35</v>
      </c>
      <c r="G25" s="72">
        <f t="shared" si="9"/>
        <v>121</v>
      </c>
      <c r="H25" s="72">
        <f t="shared" si="9"/>
        <v>30</v>
      </c>
      <c r="I25" s="72">
        <f t="shared" si="9"/>
        <v>22</v>
      </c>
      <c r="J25" s="71">
        <f t="shared" si="9"/>
        <v>116</v>
      </c>
      <c r="K25" s="71">
        <f t="shared" si="9"/>
        <v>36</v>
      </c>
      <c r="L25" s="71">
        <f t="shared" si="9"/>
        <v>22</v>
      </c>
      <c r="M25" s="72">
        <f t="shared" si="9"/>
        <v>117</v>
      </c>
      <c r="N25" s="72">
        <f t="shared" si="9"/>
        <v>36</v>
      </c>
      <c r="O25" s="72">
        <f t="shared" si="9"/>
        <v>26</v>
      </c>
    </row>
    <row r="26" spans="1:16" x14ac:dyDescent="0.2">
      <c r="A26" s="67" t="s">
        <v>350</v>
      </c>
      <c r="B26" s="39"/>
      <c r="C26" s="39"/>
      <c r="D26" s="486"/>
      <c r="E26" s="487"/>
      <c r="F26" s="488"/>
      <c r="G26" s="489"/>
      <c r="H26" s="490"/>
      <c r="I26" s="491"/>
      <c r="J26" s="486"/>
      <c r="K26" s="487"/>
      <c r="L26" s="488"/>
      <c r="M26" s="489"/>
      <c r="N26" s="490"/>
      <c r="O26" s="491"/>
    </row>
    <row r="27" spans="1:16" ht="13.5" thickBot="1" x14ac:dyDescent="0.25">
      <c r="A27" s="49" t="s">
        <v>415</v>
      </c>
      <c r="B27" s="46"/>
      <c r="C27" s="46"/>
      <c r="D27" s="492"/>
      <c r="E27" s="493"/>
      <c r="F27" s="494"/>
      <c r="G27" s="495"/>
      <c r="H27" s="496"/>
      <c r="I27" s="497"/>
      <c r="J27" s="492"/>
      <c r="K27" s="493"/>
      <c r="L27" s="494"/>
      <c r="M27" s="495"/>
      <c r="N27" s="496"/>
      <c r="O27" s="497"/>
    </row>
    <row r="29" spans="1:16" x14ac:dyDescent="0.2">
      <c r="A29" s="30" t="s">
        <v>577</v>
      </c>
    </row>
    <row r="30" spans="1:16" x14ac:dyDescent="0.2">
      <c r="A30" s="30" t="s">
        <v>584</v>
      </c>
    </row>
    <row r="31" spans="1:16" x14ac:dyDescent="0.2">
      <c r="A31" s="92"/>
      <c r="B31" s="30" t="s">
        <v>450</v>
      </c>
    </row>
    <row r="32" spans="1:16" x14ac:dyDescent="0.2">
      <c r="A32" s="97"/>
      <c r="B32" s="30" t="s">
        <v>603</v>
      </c>
    </row>
    <row r="36" spans="1:15" x14ac:dyDescent="0.2">
      <c r="D36" s="571"/>
      <c r="E36" s="571"/>
      <c r="F36" s="571"/>
      <c r="G36" s="571"/>
      <c r="H36" s="571"/>
      <c r="I36" s="571"/>
      <c r="J36" s="571"/>
      <c r="K36" s="571"/>
      <c r="L36" s="571"/>
      <c r="M36" s="571"/>
      <c r="N36" s="571"/>
      <c r="O36" s="571"/>
    </row>
    <row r="37" spans="1:15" x14ac:dyDescent="0.2">
      <c r="D37" s="108"/>
      <c r="E37" s="108"/>
      <c r="F37" s="108"/>
      <c r="G37" s="108"/>
      <c r="H37" s="108"/>
      <c r="I37" s="108"/>
      <c r="J37" s="108"/>
      <c r="K37" s="108"/>
      <c r="L37" s="108"/>
      <c r="M37" s="108"/>
      <c r="N37" s="108"/>
      <c r="O37" s="108"/>
    </row>
    <row r="38" spans="1:15" x14ac:dyDescent="0.2">
      <c r="G38" s="108"/>
      <c r="H38" s="108"/>
      <c r="I38" s="108"/>
      <c r="M38" s="108"/>
      <c r="N38" s="108"/>
      <c r="O38" s="108"/>
    </row>
    <row r="39" spans="1:15" x14ac:dyDescent="0.2">
      <c r="G39" s="108"/>
      <c r="H39" s="108"/>
      <c r="I39" s="108"/>
      <c r="M39" s="108"/>
      <c r="N39" s="108"/>
      <c r="O39" s="108"/>
    </row>
    <row r="40" spans="1:15" x14ac:dyDescent="0.2">
      <c r="A40" s="106"/>
      <c r="B40" s="106"/>
      <c r="C40" s="106"/>
      <c r="D40" s="106"/>
      <c r="E40" s="106"/>
      <c r="F40" s="106"/>
      <c r="G40" s="160"/>
      <c r="H40" s="160"/>
      <c r="I40" s="160"/>
      <c r="J40" s="106"/>
      <c r="K40" s="106"/>
      <c r="L40" s="106"/>
      <c r="M40" s="160"/>
      <c r="N40" s="160"/>
      <c r="O40" s="160"/>
    </row>
    <row r="41" spans="1:15" x14ac:dyDescent="0.2">
      <c r="D41" s="571"/>
      <c r="E41" s="571"/>
      <c r="F41" s="571"/>
      <c r="G41" s="571"/>
      <c r="H41" s="571"/>
      <c r="I41" s="571"/>
      <c r="J41" s="571"/>
      <c r="K41" s="571"/>
      <c r="L41" s="571"/>
      <c r="M41" s="571"/>
      <c r="N41" s="571"/>
      <c r="O41" s="571"/>
    </row>
    <row r="42" spans="1:15" x14ac:dyDescent="0.2">
      <c r="D42" s="571"/>
      <c r="E42" s="571"/>
      <c r="F42" s="571"/>
      <c r="G42" s="571"/>
      <c r="H42" s="571"/>
      <c r="I42" s="571"/>
      <c r="J42" s="571"/>
      <c r="K42" s="571"/>
      <c r="L42" s="571"/>
      <c r="M42" s="571"/>
      <c r="N42" s="571"/>
      <c r="O42" s="571"/>
    </row>
  </sheetData>
  <mergeCells count="28">
    <mergeCell ref="D41:F41"/>
    <mergeCell ref="G36:I36"/>
    <mergeCell ref="J26:L26"/>
    <mergeCell ref="D27:F27"/>
    <mergeCell ref="G27:I27"/>
    <mergeCell ref="J27:L27"/>
    <mergeCell ref="M3:O3"/>
    <mergeCell ref="M26:O26"/>
    <mergeCell ref="M27:O27"/>
    <mergeCell ref="M41:O41"/>
    <mergeCell ref="G3:I3"/>
    <mergeCell ref="J3:L3"/>
    <mergeCell ref="J2:L2"/>
    <mergeCell ref="M36:O36"/>
    <mergeCell ref="J41:L41"/>
    <mergeCell ref="D42:F42"/>
    <mergeCell ref="D36:F36"/>
    <mergeCell ref="J36:L36"/>
    <mergeCell ref="G41:I41"/>
    <mergeCell ref="J42:L42"/>
    <mergeCell ref="G42:I42"/>
    <mergeCell ref="D2:F2"/>
    <mergeCell ref="G2:I2"/>
    <mergeCell ref="D26:F26"/>
    <mergeCell ref="G26:I26"/>
    <mergeCell ref="D3:F3"/>
    <mergeCell ref="M42:O42"/>
    <mergeCell ref="M2:O2"/>
  </mergeCells>
  <phoneticPr fontId="21" type="noConversion"/>
  <conditionalFormatting sqref="M5:M13 M15:M23 D5:D13 D15:D23 G5:G13 G15:G23 J5:J13 J15:J23">
    <cfRule type="cellIs" dxfId="25" priority="1" stopIfTrue="1" operator="equal">
      <formula>$C5</formula>
    </cfRule>
    <cfRule type="cellIs" dxfId="24"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P42"/>
  <sheetViews>
    <sheetView topLeftCell="A12" workbookViewId="0">
      <selection activeCell="A34" sqref="A34:P42"/>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11" customWidth="1"/>
  </cols>
  <sheetData>
    <row r="1" spans="1:16" ht="13.5" thickBot="1" x14ac:dyDescent="0.25">
      <c r="A1" s="31"/>
      <c r="B1" s="32"/>
      <c r="C1" s="32"/>
      <c r="D1" s="32" t="s">
        <v>588</v>
      </c>
      <c r="E1" s="32"/>
      <c r="F1" s="32"/>
      <c r="G1" s="32"/>
      <c r="H1" s="32"/>
      <c r="I1" s="32"/>
      <c r="J1" s="32"/>
      <c r="K1" s="32"/>
      <c r="L1" s="32"/>
      <c r="M1" s="32"/>
      <c r="N1" s="32"/>
      <c r="O1" s="32"/>
      <c r="P1" s="68" t="s">
        <v>416</v>
      </c>
    </row>
    <row r="2" spans="1:16" x14ac:dyDescent="0.2">
      <c r="A2" s="40"/>
      <c r="B2" s="41"/>
      <c r="C2" s="41"/>
      <c r="D2" s="474" t="s">
        <v>475</v>
      </c>
      <c r="E2" s="475"/>
      <c r="F2" s="476"/>
      <c r="G2" s="477" t="s">
        <v>352</v>
      </c>
      <c r="H2" s="478"/>
      <c r="I2" s="479"/>
      <c r="J2" s="474" t="s">
        <v>340</v>
      </c>
      <c r="K2" s="475"/>
      <c r="L2" s="476"/>
      <c r="M2" s="477" t="s">
        <v>472</v>
      </c>
      <c r="N2" s="478"/>
      <c r="O2" s="479"/>
      <c r="P2" s="21"/>
    </row>
    <row r="3" spans="1:16" x14ac:dyDescent="0.2">
      <c r="A3" s="57"/>
      <c r="B3" s="69"/>
      <c r="C3" s="69" t="s">
        <v>538</v>
      </c>
      <c r="D3" s="480">
        <v>20</v>
      </c>
      <c r="E3" s="481"/>
      <c r="F3" s="482"/>
      <c r="G3" s="483">
        <v>29</v>
      </c>
      <c r="H3" s="484"/>
      <c r="I3" s="485"/>
      <c r="J3" s="480">
        <v>24</v>
      </c>
      <c r="K3" s="481"/>
      <c r="L3" s="482"/>
      <c r="M3" s="483">
        <v>29</v>
      </c>
      <c r="N3" s="484"/>
      <c r="O3" s="485"/>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11</v>
      </c>
      <c r="C5" s="50">
        <v>5</v>
      </c>
      <c r="D5" s="37">
        <v>6</v>
      </c>
      <c r="E5" s="37">
        <v>1</v>
      </c>
      <c r="F5" s="37">
        <v>2</v>
      </c>
      <c r="G5" s="38">
        <v>9</v>
      </c>
      <c r="H5" s="38">
        <v>2</v>
      </c>
      <c r="I5" s="38">
        <v>0</v>
      </c>
      <c r="J5" s="37">
        <v>6</v>
      </c>
      <c r="K5" s="37">
        <v>1</v>
      </c>
      <c r="L5" s="37">
        <v>2</v>
      </c>
      <c r="M5" s="38">
        <v>5</v>
      </c>
      <c r="N5" s="38">
        <v>1</v>
      </c>
      <c r="O5" s="38">
        <v>3</v>
      </c>
      <c r="P5" s="21"/>
    </row>
    <row r="6" spans="1:16" x14ac:dyDescent="0.2">
      <c r="A6" s="42" t="s">
        <v>391</v>
      </c>
      <c r="B6" s="50">
        <v>15</v>
      </c>
      <c r="C6" s="50">
        <v>3</v>
      </c>
      <c r="D6" s="37">
        <v>3</v>
      </c>
      <c r="E6" s="37">
        <v>2</v>
      </c>
      <c r="F6" s="37">
        <v>3</v>
      </c>
      <c r="G6" s="38">
        <v>5</v>
      </c>
      <c r="H6" s="38">
        <v>2</v>
      </c>
      <c r="I6" s="38">
        <v>1</v>
      </c>
      <c r="J6" s="37">
        <v>3</v>
      </c>
      <c r="K6" s="37">
        <v>2</v>
      </c>
      <c r="L6" s="37">
        <v>3</v>
      </c>
      <c r="M6" s="38">
        <v>3</v>
      </c>
      <c r="N6" s="38">
        <v>1</v>
      </c>
      <c r="O6" s="38">
        <v>3</v>
      </c>
      <c r="P6" s="21"/>
    </row>
    <row r="7" spans="1:16" x14ac:dyDescent="0.2">
      <c r="A7" s="42" t="s">
        <v>392</v>
      </c>
      <c r="B7" s="50">
        <v>3</v>
      </c>
      <c r="C7" s="50">
        <v>4</v>
      </c>
      <c r="D7" s="37">
        <v>7</v>
      </c>
      <c r="E7" s="37">
        <v>3</v>
      </c>
      <c r="F7" s="37">
        <v>0</v>
      </c>
      <c r="G7" s="38">
        <v>7</v>
      </c>
      <c r="H7" s="38">
        <v>2</v>
      </c>
      <c r="I7" s="38">
        <v>1</v>
      </c>
      <c r="J7" s="37">
        <v>6</v>
      </c>
      <c r="K7" s="37">
        <v>2</v>
      </c>
      <c r="L7" s="37">
        <v>2</v>
      </c>
      <c r="M7" s="38">
        <v>10</v>
      </c>
      <c r="N7" s="38">
        <v>2</v>
      </c>
      <c r="O7" s="38">
        <v>0</v>
      </c>
      <c r="P7" s="21"/>
    </row>
    <row r="8" spans="1:16" x14ac:dyDescent="0.2">
      <c r="A8" s="42" t="s">
        <v>393</v>
      </c>
      <c r="B8" s="50">
        <v>17</v>
      </c>
      <c r="C8" s="50">
        <v>3</v>
      </c>
      <c r="D8" s="37">
        <v>6</v>
      </c>
      <c r="E8" s="37">
        <v>2</v>
      </c>
      <c r="F8" s="37">
        <v>0</v>
      </c>
      <c r="G8" s="38">
        <v>4</v>
      </c>
      <c r="H8" s="38">
        <v>1</v>
      </c>
      <c r="I8" s="38">
        <v>2</v>
      </c>
      <c r="J8" s="37">
        <v>2</v>
      </c>
      <c r="K8" s="37">
        <v>1</v>
      </c>
      <c r="L8" s="37">
        <v>4</v>
      </c>
      <c r="M8" s="38">
        <v>3</v>
      </c>
      <c r="N8" s="38">
        <v>2</v>
      </c>
      <c r="O8" s="38">
        <v>3</v>
      </c>
      <c r="P8" s="21"/>
    </row>
    <row r="9" spans="1:16" x14ac:dyDescent="0.2">
      <c r="A9" s="42" t="s">
        <v>394</v>
      </c>
      <c r="B9" s="50">
        <v>1</v>
      </c>
      <c r="C9" s="50">
        <v>4</v>
      </c>
      <c r="D9" s="37">
        <v>7</v>
      </c>
      <c r="E9" s="37">
        <v>3</v>
      </c>
      <c r="F9" s="37">
        <v>0</v>
      </c>
      <c r="G9" s="38">
        <v>7</v>
      </c>
      <c r="H9" s="38">
        <v>2</v>
      </c>
      <c r="I9" s="38">
        <v>1</v>
      </c>
      <c r="J9" s="37">
        <v>8</v>
      </c>
      <c r="K9" s="37">
        <v>3</v>
      </c>
      <c r="L9" s="37">
        <v>0</v>
      </c>
      <c r="M9" s="38">
        <v>6</v>
      </c>
      <c r="N9" s="38">
        <v>2</v>
      </c>
      <c r="O9" s="38">
        <v>2</v>
      </c>
      <c r="P9" s="21"/>
    </row>
    <row r="10" spans="1:16" x14ac:dyDescent="0.2">
      <c r="A10" s="42" t="s">
        <v>395</v>
      </c>
      <c r="B10" s="50">
        <v>13</v>
      </c>
      <c r="C10" s="50">
        <v>3</v>
      </c>
      <c r="D10" s="37">
        <v>3</v>
      </c>
      <c r="E10" s="37">
        <v>2</v>
      </c>
      <c r="F10" s="37">
        <v>3</v>
      </c>
      <c r="G10" s="38">
        <v>5</v>
      </c>
      <c r="H10" s="38">
        <v>2</v>
      </c>
      <c r="I10" s="38">
        <v>1</v>
      </c>
      <c r="J10" s="37">
        <v>4</v>
      </c>
      <c r="K10" s="37">
        <v>2</v>
      </c>
      <c r="L10" s="37">
        <v>2</v>
      </c>
      <c r="M10" s="38">
        <v>5</v>
      </c>
      <c r="N10" s="38">
        <v>2</v>
      </c>
      <c r="O10" s="38">
        <v>1</v>
      </c>
      <c r="P10" s="21"/>
    </row>
    <row r="11" spans="1:16" x14ac:dyDescent="0.2">
      <c r="A11" s="42" t="s">
        <v>396</v>
      </c>
      <c r="B11" s="50">
        <v>5</v>
      </c>
      <c r="C11" s="50">
        <v>4</v>
      </c>
      <c r="D11" s="37">
        <v>6</v>
      </c>
      <c r="E11" s="37">
        <v>2</v>
      </c>
      <c r="F11" s="37">
        <v>1</v>
      </c>
      <c r="G11" s="38">
        <v>7</v>
      </c>
      <c r="H11" s="38">
        <v>3</v>
      </c>
      <c r="I11" s="38">
        <v>1</v>
      </c>
      <c r="J11" s="37">
        <v>5</v>
      </c>
      <c r="K11" s="37">
        <v>2</v>
      </c>
      <c r="L11" s="37">
        <v>2</v>
      </c>
      <c r="M11" s="38">
        <v>6</v>
      </c>
      <c r="N11" s="38">
        <v>1</v>
      </c>
      <c r="O11" s="38">
        <v>2</v>
      </c>
      <c r="P11" s="21"/>
    </row>
    <row r="12" spans="1:16" x14ac:dyDescent="0.2">
      <c r="A12" s="42" t="s">
        <v>397</v>
      </c>
      <c r="B12" s="50">
        <v>9</v>
      </c>
      <c r="C12" s="50">
        <v>5</v>
      </c>
      <c r="D12" s="37">
        <v>8</v>
      </c>
      <c r="E12" s="37">
        <v>3</v>
      </c>
      <c r="F12" s="37">
        <v>0</v>
      </c>
      <c r="G12" s="38">
        <v>9</v>
      </c>
      <c r="H12" s="38">
        <v>4</v>
      </c>
      <c r="I12" s="38">
        <v>0</v>
      </c>
      <c r="J12" s="37">
        <v>7</v>
      </c>
      <c r="K12" s="37">
        <v>3</v>
      </c>
      <c r="L12" s="37">
        <v>1</v>
      </c>
      <c r="M12" s="38">
        <v>8</v>
      </c>
      <c r="N12" s="38">
        <v>2</v>
      </c>
      <c r="O12" s="38">
        <v>1</v>
      </c>
      <c r="P12" s="21"/>
    </row>
    <row r="13" spans="1:16" ht="13.5" thickBot="1" x14ac:dyDescent="0.25">
      <c r="A13" s="52" t="s">
        <v>398</v>
      </c>
      <c r="B13" s="53">
        <v>7</v>
      </c>
      <c r="C13" s="53">
        <v>4</v>
      </c>
      <c r="D13" s="37">
        <v>5</v>
      </c>
      <c r="E13" s="54">
        <v>2</v>
      </c>
      <c r="F13" s="37">
        <v>2</v>
      </c>
      <c r="G13" s="38">
        <v>9</v>
      </c>
      <c r="H13" s="55">
        <v>3</v>
      </c>
      <c r="I13" s="38">
        <v>0</v>
      </c>
      <c r="J13" s="37">
        <v>6</v>
      </c>
      <c r="K13" s="54">
        <v>3</v>
      </c>
      <c r="L13" s="37">
        <v>1</v>
      </c>
      <c r="M13" s="38">
        <v>6</v>
      </c>
      <c r="N13" s="55">
        <v>3</v>
      </c>
      <c r="O13" s="38">
        <v>2</v>
      </c>
      <c r="P13" s="21"/>
    </row>
    <row r="14" spans="1:16" ht="13.5" thickBot="1" x14ac:dyDescent="0.25">
      <c r="A14" s="61" t="s">
        <v>412</v>
      </c>
      <c r="B14" s="62"/>
      <c r="C14" s="74">
        <f t="shared" ref="C14:O14" si="0">SUM(C5:C13)</f>
        <v>35</v>
      </c>
      <c r="D14" s="63">
        <f t="shared" si="0"/>
        <v>51</v>
      </c>
      <c r="E14" s="63">
        <f t="shared" si="0"/>
        <v>20</v>
      </c>
      <c r="F14" s="88">
        <f t="shared" si="0"/>
        <v>11</v>
      </c>
      <c r="G14" s="64">
        <f t="shared" si="0"/>
        <v>62</v>
      </c>
      <c r="H14" s="64">
        <f t="shared" si="0"/>
        <v>21</v>
      </c>
      <c r="I14" s="89">
        <f t="shared" si="0"/>
        <v>7</v>
      </c>
      <c r="J14" s="63">
        <f t="shared" si="0"/>
        <v>47</v>
      </c>
      <c r="K14" s="63">
        <f t="shared" si="0"/>
        <v>19</v>
      </c>
      <c r="L14" s="88">
        <f t="shared" si="0"/>
        <v>17</v>
      </c>
      <c r="M14" s="64">
        <f t="shared" si="0"/>
        <v>52</v>
      </c>
      <c r="N14" s="64">
        <f t="shared" si="0"/>
        <v>16</v>
      </c>
      <c r="O14" s="89">
        <f t="shared" si="0"/>
        <v>17</v>
      </c>
      <c r="P14" s="21"/>
    </row>
    <row r="15" spans="1:16" x14ac:dyDescent="0.2">
      <c r="A15" s="57" t="s">
        <v>399</v>
      </c>
      <c r="B15" s="58">
        <v>10</v>
      </c>
      <c r="C15" s="58">
        <v>4</v>
      </c>
      <c r="D15" s="37">
        <v>5</v>
      </c>
      <c r="E15" s="39">
        <v>1</v>
      </c>
      <c r="F15" s="37">
        <v>2</v>
      </c>
      <c r="G15" s="38">
        <v>6</v>
      </c>
      <c r="H15" s="59">
        <v>2</v>
      </c>
      <c r="I15" s="38">
        <v>1</v>
      </c>
      <c r="J15" s="37">
        <v>6</v>
      </c>
      <c r="K15" s="39">
        <v>1</v>
      </c>
      <c r="L15" s="37">
        <v>1</v>
      </c>
      <c r="M15" s="38">
        <v>5</v>
      </c>
      <c r="N15" s="59">
        <v>2</v>
      </c>
      <c r="O15" s="38">
        <v>2</v>
      </c>
      <c r="P15" s="21"/>
    </row>
    <row r="16" spans="1:16" x14ac:dyDescent="0.2">
      <c r="A16" s="42" t="s">
        <v>400</v>
      </c>
      <c r="B16" s="50">
        <v>6</v>
      </c>
      <c r="C16" s="50">
        <v>5</v>
      </c>
      <c r="D16" s="37">
        <v>6</v>
      </c>
      <c r="E16" s="37">
        <v>2</v>
      </c>
      <c r="F16" s="37">
        <v>2</v>
      </c>
      <c r="G16" s="38">
        <v>9</v>
      </c>
      <c r="H16" s="38">
        <v>3</v>
      </c>
      <c r="I16" s="38">
        <v>0</v>
      </c>
      <c r="J16" s="37">
        <v>8</v>
      </c>
      <c r="K16" s="37">
        <v>3</v>
      </c>
      <c r="L16" s="37">
        <v>0</v>
      </c>
      <c r="M16" s="38">
        <v>9</v>
      </c>
      <c r="N16" s="38">
        <v>2</v>
      </c>
      <c r="O16" s="38">
        <v>0</v>
      </c>
      <c r="P16" s="21"/>
    </row>
    <row r="17" spans="1:16" x14ac:dyDescent="0.2">
      <c r="A17" s="42" t="s">
        <v>401</v>
      </c>
      <c r="B17" s="50">
        <v>16</v>
      </c>
      <c r="C17" s="50">
        <v>4</v>
      </c>
      <c r="D17" s="37">
        <v>3</v>
      </c>
      <c r="E17" s="37">
        <v>1</v>
      </c>
      <c r="F17" s="37">
        <v>4</v>
      </c>
      <c r="G17" s="38">
        <v>5</v>
      </c>
      <c r="H17" s="38">
        <v>1</v>
      </c>
      <c r="I17" s="38">
        <v>2</v>
      </c>
      <c r="J17" s="37">
        <v>6</v>
      </c>
      <c r="K17" s="37">
        <v>2</v>
      </c>
      <c r="L17" s="37">
        <v>1</v>
      </c>
      <c r="M17" s="38">
        <v>5</v>
      </c>
      <c r="N17" s="38">
        <v>1</v>
      </c>
      <c r="O17" s="38">
        <v>2</v>
      </c>
      <c r="P17" s="21"/>
    </row>
    <row r="18" spans="1:16" x14ac:dyDescent="0.2">
      <c r="A18" s="42" t="s">
        <v>402</v>
      </c>
      <c r="B18" s="50">
        <v>4</v>
      </c>
      <c r="C18" s="50">
        <v>4</v>
      </c>
      <c r="D18" s="37">
        <v>7</v>
      </c>
      <c r="E18" s="37">
        <v>2</v>
      </c>
      <c r="F18" s="37">
        <v>0</v>
      </c>
      <c r="G18" s="38">
        <v>8</v>
      </c>
      <c r="H18" s="38">
        <v>2</v>
      </c>
      <c r="I18" s="38">
        <v>0</v>
      </c>
      <c r="J18" s="37">
        <v>10</v>
      </c>
      <c r="K18" s="37">
        <v>2</v>
      </c>
      <c r="L18" s="37">
        <v>0</v>
      </c>
      <c r="M18" s="38">
        <v>4</v>
      </c>
      <c r="N18" s="38">
        <v>1</v>
      </c>
      <c r="O18" s="38">
        <v>4</v>
      </c>
      <c r="P18" s="21"/>
    </row>
    <row r="19" spans="1:16" x14ac:dyDescent="0.2">
      <c r="A19" s="42" t="s">
        <v>403</v>
      </c>
      <c r="B19" s="50">
        <v>14</v>
      </c>
      <c r="C19" s="50">
        <v>3</v>
      </c>
      <c r="D19" s="37">
        <v>5</v>
      </c>
      <c r="E19" s="37">
        <v>3</v>
      </c>
      <c r="F19" s="37">
        <v>1</v>
      </c>
      <c r="G19" s="38">
        <v>4</v>
      </c>
      <c r="H19" s="38">
        <v>1</v>
      </c>
      <c r="I19" s="38">
        <v>2</v>
      </c>
      <c r="J19" s="37">
        <v>3</v>
      </c>
      <c r="K19" s="37">
        <v>1</v>
      </c>
      <c r="L19" s="37">
        <v>3</v>
      </c>
      <c r="M19" s="38">
        <v>4</v>
      </c>
      <c r="N19" s="38">
        <v>3</v>
      </c>
      <c r="O19" s="38">
        <v>2</v>
      </c>
      <c r="P19" s="21"/>
    </row>
    <row r="20" spans="1:16" x14ac:dyDescent="0.2">
      <c r="A20" s="42" t="s">
        <v>404</v>
      </c>
      <c r="B20" s="50">
        <v>12</v>
      </c>
      <c r="C20" s="50">
        <v>5</v>
      </c>
      <c r="D20" s="37">
        <v>7</v>
      </c>
      <c r="E20" s="37">
        <v>2</v>
      </c>
      <c r="F20" s="37">
        <v>1</v>
      </c>
      <c r="G20" s="38">
        <v>9</v>
      </c>
      <c r="H20" s="38">
        <v>2</v>
      </c>
      <c r="I20" s="38">
        <v>0</v>
      </c>
      <c r="J20" s="37">
        <v>5</v>
      </c>
      <c r="K20" s="37">
        <v>0</v>
      </c>
      <c r="L20" s="37">
        <v>3</v>
      </c>
      <c r="M20" s="38">
        <v>8</v>
      </c>
      <c r="N20" s="38">
        <v>2</v>
      </c>
      <c r="O20" s="38">
        <v>0</v>
      </c>
      <c r="P20" s="21"/>
    </row>
    <row r="21" spans="1:16" x14ac:dyDescent="0.2">
      <c r="A21" s="42" t="s">
        <v>405</v>
      </c>
      <c r="B21" s="50">
        <v>18</v>
      </c>
      <c r="C21" s="50">
        <v>3</v>
      </c>
      <c r="D21" s="37">
        <v>5</v>
      </c>
      <c r="E21" s="37">
        <v>2</v>
      </c>
      <c r="F21" s="37">
        <v>1</v>
      </c>
      <c r="G21" s="38">
        <v>5</v>
      </c>
      <c r="H21" s="38">
        <v>1</v>
      </c>
      <c r="I21" s="38">
        <v>1</v>
      </c>
      <c r="J21" s="37">
        <v>3</v>
      </c>
      <c r="K21" s="37">
        <v>2</v>
      </c>
      <c r="L21" s="37">
        <v>3</v>
      </c>
      <c r="M21" s="38">
        <v>3</v>
      </c>
      <c r="N21" s="38">
        <v>1</v>
      </c>
      <c r="O21" s="38">
        <v>3</v>
      </c>
      <c r="P21" s="21"/>
    </row>
    <row r="22" spans="1:16" x14ac:dyDescent="0.2">
      <c r="A22" s="42" t="s">
        <v>406</v>
      </c>
      <c r="B22" s="50">
        <v>2</v>
      </c>
      <c r="C22" s="50">
        <v>4</v>
      </c>
      <c r="D22" s="37">
        <v>6</v>
      </c>
      <c r="E22" s="37">
        <v>2</v>
      </c>
      <c r="F22" s="37">
        <v>1</v>
      </c>
      <c r="G22" s="38">
        <v>7</v>
      </c>
      <c r="H22" s="38">
        <v>2</v>
      </c>
      <c r="I22" s="38">
        <v>1</v>
      </c>
      <c r="J22" s="37">
        <v>7</v>
      </c>
      <c r="K22" s="37">
        <v>3</v>
      </c>
      <c r="L22" s="37">
        <v>1</v>
      </c>
      <c r="M22" s="38">
        <v>6</v>
      </c>
      <c r="N22" s="38">
        <v>2</v>
      </c>
      <c r="O22" s="38">
        <v>2</v>
      </c>
      <c r="P22" s="21"/>
    </row>
    <row r="23" spans="1:16" ht="13.5" thickBot="1" x14ac:dyDescent="0.25">
      <c r="A23" s="45" t="s">
        <v>407</v>
      </c>
      <c r="B23" s="51">
        <v>8</v>
      </c>
      <c r="C23" s="51">
        <v>4</v>
      </c>
      <c r="D23" s="37">
        <v>7</v>
      </c>
      <c r="E23" s="46">
        <v>2</v>
      </c>
      <c r="F23" s="37">
        <v>0</v>
      </c>
      <c r="G23" s="38">
        <v>6</v>
      </c>
      <c r="H23" s="47">
        <v>3</v>
      </c>
      <c r="I23" s="38">
        <v>2</v>
      </c>
      <c r="J23" s="37">
        <v>6</v>
      </c>
      <c r="K23" s="46">
        <v>1</v>
      </c>
      <c r="L23" s="37">
        <v>1</v>
      </c>
      <c r="M23" s="38">
        <v>8</v>
      </c>
      <c r="N23" s="47">
        <v>3</v>
      </c>
      <c r="O23" s="38">
        <v>0</v>
      </c>
      <c r="P23" s="21"/>
    </row>
    <row r="24" spans="1:16" ht="13.5" thickBot="1" x14ac:dyDescent="0.25">
      <c r="A24" s="66" t="s">
        <v>413</v>
      </c>
      <c r="B24" s="63"/>
      <c r="C24" s="63">
        <f t="shared" ref="C24:O24" si="1">SUM(C15:C23)</f>
        <v>36</v>
      </c>
      <c r="D24" s="63">
        <f t="shared" si="1"/>
        <v>51</v>
      </c>
      <c r="E24" s="63">
        <f t="shared" si="1"/>
        <v>17</v>
      </c>
      <c r="F24" s="63">
        <f t="shared" si="1"/>
        <v>12</v>
      </c>
      <c r="G24" s="64">
        <f t="shared" si="1"/>
        <v>59</v>
      </c>
      <c r="H24" s="64">
        <f t="shared" si="1"/>
        <v>17</v>
      </c>
      <c r="I24" s="64">
        <f t="shared" si="1"/>
        <v>9</v>
      </c>
      <c r="J24" s="63">
        <f t="shared" si="1"/>
        <v>54</v>
      </c>
      <c r="K24" s="63">
        <f t="shared" si="1"/>
        <v>15</v>
      </c>
      <c r="L24" s="63">
        <f t="shared" si="1"/>
        <v>13</v>
      </c>
      <c r="M24" s="64">
        <f t="shared" si="1"/>
        <v>52</v>
      </c>
      <c r="N24" s="64">
        <f t="shared" si="1"/>
        <v>17</v>
      </c>
      <c r="O24" s="64">
        <f t="shared" si="1"/>
        <v>15</v>
      </c>
    </row>
    <row r="25" spans="1:16" ht="13.5" thickBot="1" x14ac:dyDescent="0.25">
      <c r="A25" s="70" t="s">
        <v>414</v>
      </c>
      <c r="B25" s="71"/>
      <c r="C25" s="71">
        <f t="shared" ref="C25:O25" si="2">C24+C14</f>
        <v>71</v>
      </c>
      <c r="D25" s="71">
        <f t="shared" si="2"/>
        <v>102</v>
      </c>
      <c r="E25" s="71">
        <f t="shared" si="2"/>
        <v>37</v>
      </c>
      <c r="F25" s="71">
        <f t="shared" si="2"/>
        <v>23</v>
      </c>
      <c r="G25" s="72">
        <f t="shared" si="2"/>
        <v>121</v>
      </c>
      <c r="H25" s="72">
        <f t="shared" si="2"/>
        <v>38</v>
      </c>
      <c r="I25" s="72">
        <f t="shared" si="2"/>
        <v>16</v>
      </c>
      <c r="J25" s="71">
        <f t="shared" si="2"/>
        <v>101</v>
      </c>
      <c r="K25" s="71">
        <f t="shared" si="2"/>
        <v>34</v>
      </c>
      <c r="L25" s="71">
        <f t="shared" si="2"/>
        <v>30</v>
      </c>
      <c r="M25" s="72">
        <f t="shared" si="2"/>
        <v>104</v>
      </c>
      <c r="N25" s="72">
        <f t="shared" si="2"/>
        <v>33</v>
      </c>
      <c r="O25" s="72">
        <f t="shared" si="2"/>
        <v>32</v>
      </c>
    </row>
    <row r="26" spans="1:16" x14ac:dyDescent="0.2">
      <c r="A26" s="67" t="s">
        <v>350</v>
      </c>
      <c r="B26" s="39"/>
      <c r="C26" s="39"/>
      <c r="D26" s="486"/>
      <c r="E26" s="487"/>
      <c r="F26" s="488"/>
      <c r="G26" s="489"/>
      <c r="H26" s="490"/>
      <c r="I26" s="491"/>
      <c r="J26" s="486"/>
      <c r="K26" s="487"/>
      <c r="L26" s="488"/>
      <c r="M26" s="489"/>
      <c r="N26" s="490"/>
      <c r="O26" s="491"/>
    </row>
    <row r="27" spans="1:16" ht="13.5" thickBot="1" x14ac:dyDescent="0.25">
      <c r="A27" s="49" t="s">
        <v>415</v>
      </c>
      <c r="B27" s="46"/>
      <c r="C27" s="46"/>
      <c r="D27" s="492"/>
      <c r="E27" s="493"/>
      <c r="F27" s="494"/>
      <c r="G27" s="495"/>
      <c r="H27" s="496"/>
      <c r="I27" s="497"/>
      <c r="J27" s="492"/>
      <c r="K27" s="493"/>
      <c r="L27" s="494"/>
      <c r="M27" s="495"/>
      <c r="N27" s="496"/>
      <c r="O27" s="497"/>
    </row>
    <row r="29" spans="1:16" x14ac:dyDescent="0.2">
      <c r="A29" s="30" t="s">
        <v>577</v>
      </c>
    </row>
    <row r="30" spans="1:16" x14ac:dyDescent="0.2">
      <c r="A30" s="30" t="s">
        <v>584</v>
      </c>
    </row>
    <row r="31" spans="1:16" x14ac:dyDescent="0.2">
      <c r="A31" s="92"/>
      <c r="B31" s="30" t="s">
        <v>450</v>
      </c>
    </row>
    <row r="32" spans="1:16" x14ac:dyDescent="0.2">
      <c r="A32" s="97"/>
      <c r="B32" s="30" t="s">
        <v>603</v>
      </c>
    </row>
    <row r="36" spans="1:15" x14ac:dyDescent="0.2">
      <c r="A36" s="149"/>
      <c r="B36" s="149"/>
      <c r="C36" s="149"/>
      <c r="D36" s="510" t="s">
        <v>528</v>
      </c>
      <c r="E36" s="510"/>
      <c r="F36" s="510"/>
      <c r="G36" s="513" t="s">
        <v>525</v>
      </c>
      <c r="H36" s="513"/>
      <c r="I36" s="513"/>
      <c r="J36" s="510" t="s">
        <v>529</v>
      </c>
      <c r="K36" s="510"/>
      <c r="L36" s="510"/>
      <c r="M36" s="513" t="s">
        <v>527</v>
      </c>
      <c r="N36" s="513"/>
      <c r="O36" s="513"/>
    </row>
    <row r="37" spans="1:15" x14ac:dyDescent="0.2">
      <c r="A37" s="37"/>
      <c r="B37" s="37"/>
      <c r="C37" s="37"/>
      <c r="D37" s="35" t="s">
        <v>409</v>
      </c>
      <c r="E37" s="35" t="s">
        <v>410</v>
      </c>
      <c r="F37" s="35" t="s">
        <v>363</v>
      </c>
      <c r="G37" s="36" t="s">
        <v>409</v>
      </c>
      <c r="H37" s="36" t="s">
        <v>410</v>
      </c>
      <c r="I37" s="36" t="s">
        <v>363</v>
      </c>
      <c r="J37" s="35" t="s">
        <v>409</v>
      </c>
      <c r="K37" s="35" t="s">
        <v>410</v>
      </c>
      <c r="L37" s="35" t="s">
        <v>363</v>
      </c>
      <c r="M37" s="36" t="s">
        <v>409</v>
      </c>
      <c r="N37" s="36" t="s">
        <v>410</v>
      </c>
      <c r="O37" s="36" t="s">
        <v>363</v>
      </c>
    </row>
    <row r="38" spans="1:15" x14ac:dyDescent="0.2">
      <c r="A38" s="37" t="s">
        <v>586</v>
      </c>
      <c r="B38" s="37"/>
      <c r="C38" s="37">
        <v>71</v>
      </c>
      <c r="D38" s="37">
        <v>107</v>
      </c>
      <c r="E38" s="37">
        <v>33</v>
      </c>
      <c r="F38" s="37">
        <v>30</v>
      </c>
      <c r="G38" s="36">
        <v>107</v>
      </c>
      <c r="H38" s="36">
        <v>38</v>
      </c>
      <c r="I38" s="36">
        <v>24</v>
      </c>
      <c r="J38" s="37">
        <v>97</v>
      </c>
      <c r="K38" s="37">
        <v>39</v>
      </c>
      <c r="L38" s="37">
        <v>30</v>
      </c>
      <c r="M38" s="36">
        <v>104</v>
      </c>
      <c r="N38" s="36">
        <v>37</v>
      </c>
      <c r="O38" s="36">
        <v>30</v>
      </c>
    </row>
    <row r="39" spans="1:15" x14ac:dyDescent="0.2">
      <c r="A39" s="37" t="s">
        <v>587</v>
      </c>
      <c r="B39" s="37"/>
      <c r="C39" s="37">
        <v>71</v>
      </c>
      <c r="D39" s="37">
        <v>104</v>
      </c>
      <c r="E39" s="37">
        <v>33</v>
      </c>
      <c r="F39" s="37">
        <v>32</v>
      </c>
      <c r="G39" s="36">
        <v>101</v>
      </c>
      <c r="H39" s="36">
        <v>34</v>
      </c>
      <c r="I39" s="36">
        <v>30</v>
      </c>
      <c r="J39" s="37">
        <v>102</v>
      </c>
      <c r="K39" s="37">
        <v>37</v>
      </c>
      <c r="L39" s="37">
        <v>23</v>
      </c>
      <c r="M39" s="36">
        <v>121</v>
      </c>
      <c r="N39" s="36">
        <v>38</v>
      </c>
      <c r="O39" s="36">
        <v>16</v>
      </c>
    </row>
    <row r="40" spans="1:15" x14ac:dyDescent="0.2">
      <c r="A40" s="150" t="s">
        <v>562</v>
      </c>
      <c r="B40" s="150"/>
      <c r="C40" s="150">
        <f t="shared" ref="C40:O40" si="3">SUM(C38:C39)</f>
        <v>142</v>
      </c>
      <c r="D40" s="150">
        <f t="shared" si="3"/>
        <v>211</v>
      </c>
      <c r="E40" s="150">
        <f t="shared" si="3"/>
        <v>66</v>
      </c>
      <c r="F40" s="150">
        <f t="shared" si="3"/>
        <v>62</v>
      </c>
      <c r="G40" s="148">
        <f t="shared" si="3"/>
        <v>208</v>
      </c>
      <c r="H40" s="148">
        <f t="shared" si="3"/>
        <v>72</v>
      </c>
      <c r="I40" s="148">
        <f t="shared" si="3"/>
        <v>54</v>
      </c>
      <c r="J40" s="150">
        <f t="shared" si="3"/>
        <v>199</v>
      </c>
      <c r="K40" s="150">
        <f t="shared" si="3"/>
        <v>76</v>
      </c>
      <c r="L40" s="150">
        <f t="shared" si="3"/>
        <v>53</v>
      </c>
      <c r="M40" s="148">
        <f t="shared" si="3"/>
        <v>225</v>
      </c>
      <c r="N40" s="148">
        <f t="shared" si="3"/>
        <v>75</v>
      </c>
      <c r="O40" s="148">
        <f t="shared" si="3"/>
        <v>46</v>
      </c>
    </row>
    <row r="41" spans="1:15" x14ac:dyDescent="0.2">
      <c r="A41" s="37" t="s">
        <v>350</v>
      </c>
      <c r="B41" s="37"/>
      <c r="C41" s="37"/>
      <c r="D41" s="510">
        <v>1</v>
      </c>
      <c r="E41" s="510"/>
      <c r="F41" s="510"/>
      <c r="G41" s="513">
        <v>2</v>
      </c>
      <c r="H41" s="513"/>
      <c r="I41" s="513"/>
      <c r="J41" s="510">
        <v>3</v>
      </c>
      <c r="K41" s="510"/>
      <c r="L41" s="510"/>
      <c r="M41" s="513">
        <v>4</v>
      </c>
      <c r="N41" s="513"/>
      <c r="O41" s="513"/>
    </row>
    <row r="42" spans="1:15" x14ac:dyDescent="0.2">
      <c r="A42" s="37" t="s">
        <v>415</v>
      </c>
      <c r="B42" s="37"/>
      <c r="C42" s="37"/>
      <c r="D42" s="510">
        <v>22</v>
      </c>
      <c r="E42" s="510"/>
      <c r="F42" s="510"/>
      <c r="G42" s="513">
        <v>16</v>
      </c>
      <c r="H42" s="513"/>
      <c r="I42" s="513"/>
      <c r="J42" s="510">
        <v>11</v>
      </c>
      <c r="K42" s="510"/>
      <c r="L42" s="510"/>
      <c r="M42" s="513">
        <v>7</v>
      </c>
      <c r="N42" s="513"/>
      <c r="O42" s="513"/>
    </row>
  </sheetData>
  <mergeCells count="28">
    <mergeCell ref="G36:I36"/>
    <mergeCell ref="M36:O36"/>
    <mergeCell ref="D42:F42"/>
    <mergeCell ref="J42:L42"/>
    <mergeCell ref="G42:I42"/>
    <mergeCell ref="M42:O42"/>
    <mergeCell ref="G41:I41"/>
    <mergeCell ref="M41:O41"/>
    <mergeCell ref="D41:F41"/>
    <mergeCell ref="J41:L41"/>
    <mergeCell ref="D36:F36"/>
    <mergeCell ref="J36:L36"/>
    <mergeCell ref="M2:O2"/>
    <mergeCell ref="M3:O3"/>
    <mergeCell ref="M26:O26"/>
    <mergeCell ref="M27:O27"/>
    <mergeCell ref="D2:F2"/>
    <mergeCell ref="G2:I2"/>
    <mergeCell ref="G26:I26"/>
    <mergeCell ref="J26:L26"/>
    <mergeCell ref="D27:F27"/>
    <mergeCell ref="G27:I27"/>
    <mergeCell ref="J27:L27"/>
    <mergeCell ref="J2:L2"/>
    <mergeCell ref="D3:F3"/>
    <mergeCell ref="G3:I3"/>
    <mergeCell ref="J3:L3"/>
    <mergeCell ref="D26:F26"/>
  </mergeCells>
  <phoneticPr fontId="21" type="noConversion"/>
  <conditionalFormatting sqref="M5:M13 M15:M23 D5:D13 D15:D23 G5:G13 G15:G23 J5:J13 J15:J23">
    <cfRule type="cellIs" dxfId="23" priority="1" stopIfTrue="1" operator="equal">
      <formula>$C5</formula>
    </cfRule>
    <cfRule type="cellIs" dxfId="22"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P32"/>
  <sheetViews>
    <sheetView workbookViewId="0">
      <selection activeCell="O25" sqref="O25"/>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11" customWidth="1"/>
  </cols>
  <sheetData>
    <row r="1" spans="1:16" ht="13.5" thickBot="1" x14ac:dyDescent="0.25">
      <c r="A1" s="31"/>
      <c r="B1" s="32"/>
      <c r="C1" s="32"/>
      <c r="D1" s="32" t="s">
        <v>585</v>
      </c>
      <c r="E1" s="32"/>
      <c r="F1" s="32"/>
      <c r="G1" s="32"/>
      <c r="H1" s="32"/>
      <c r="I1" s="32"/>
      <c r="J1" s="32"/>
      <c r="K1" s="32"/>
      <c r="L1" s="32"/>
      <c r="M1" s="32"/>
      <c r="N1" s="32"/>
      <c r="O1" s="32"/>
      <c r="P1" s="68" t="s">
        <v>416</v>
      </c>
    </row>
    <row r="2" spans="1:16" x14ac:dyDescent="0.2">
      <c r="A2" s="40"/>
      <c r="B2" s="41"/>
      <c r="C2" s="41"/>
      <c r="D2" s="474" t="s">
        <v>475</v>
      </c>
      <c r="E2" s="475"/>
      <c r="F2" s="476"/>
      <c r="G2" s="477" t="s">
        <v>352</v>
      </c>
      <c r="H2" s="478"/>
      <c r="I2" s="479"/>
      <c r="J2" s="474" t="s">
        <v>340</v>
      </c>
      <c r="K2" s="475"/>
      <c r="L2" s="476"/>
      <c r="M2" s="477" t="s">
        <v>472</v>
      </c>
      <c r="N2" s="478"/>
      <c r="O2" s="479"/>
      <c r="P2" s="21"/>
    </row>
    <row r="3" spans="1:16" x14ac:dyDescent="0.2">
      <c r="A3" s="57"/>
      <c r="B3" s="69"/>
      <c r="C3" s="69" t="s">
        <v>538</v>
      </c>
      <c r="D3" s="480">
        <v>20</v>
      </c>
      <c r="E3" s="481"/>
      <c r="F3" s="482"/>
      <c r="G3" s="483">
        <v>29</v>
      </c>
      <c r="H3" s="484"/>
      <c r="I3" s="485"/>
      <c r="J3" s="480">
        <v>24</v>
      </c>
      <c r="K3" s="481"/>
      <c r="L3" s="482"/>
      <c r="M3" s="483">
        <v>29</v>
      </c>
      <c r="N3" s="484"/>
      <c r="O3" s="485"/>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11</v>
      </c>
      <c r="C5" s="50">
        <v>5</v>
      </c>
      <c r="D5" s="37">
        <v>6</v>
      </c>
      <c r="E5" s="37">
        <v>2</v>
      </c>
      <c r="F5" s="37">
        <v>2</v>
      </c>
      <c r="G5" s="38">
        <v>6</v>
      </c>
      <c r="H5" s="38">
        <v>2</v>
      </c>
      <c r="I5" s="38">
        <v>2</v>
      </c>
      <c r="J5" s="37">
        <v>6</v>
      </c>
      <c r="K5" s="37">
        <v>2</v>
      </c>
      <c r="L5" s="37">
        <v>2</v>
      </c>
      <c r="M5" s="38">
        <v>7</v>
      </c>
      <c r="N5" s="38">
        <v>1</v>
      </c>
      <c r="O5" s="38">
        <v>1</v>
      </c>
      <c r="P5" s="21"/>
    </row>
    <row r="6" spans="1:16" x14ac:dyDescent="0.2">
      <c r="A6" s="42" t="s">
        <v>391</v>
      </c>
      <c r="B6" s="50">
        <v>15</v>
      </c>
      <c r="C6" s="50">
        <v>3</v>
      </c>
      <c r="D6" s="37">
        <v>4</v>
      </c>
      <c r="E6" s="37">
        <v>2</v>
      </c>
      <c r="F6" s="37">
        <v>2</v>
      </c>
      <c r="G6" s="38">
        <v>4</v>
      </c>
      <c r="H6" s="38">
        <v>2</v>
      </c>
      <c r="I6" s="38">
        <v>2</v>
      </c>
      <c r="J6" s="37">
        <v>5</v>
      </c>
      <c r="K6" s="37">
        <v>3</v>
      </c>
      <c r="L6" s="37">
        <v>1</v>
      </c>
      <c r="M6" s="38">
        <v>3</v>
      </c>
      <c r="N6" s="38">
        <v>2</v>
      </c>
      <c r="O6" s="38">
        <v>3</v>
      </c>
      <c r="P6" s="21"/>
    </row>
    <row r="7" spans="1:16" x14ac:dyDescent="0.2">
      <c r="A7" s="42" t="s">
        <v>392</v>
      </c>
      <c r="B7" s="50">
        <v>3</v>
      </c>
      <c r="C7" s="50">
        <v>4</v>
      </c>
      <c r="D7" s="37">
        <v>5</v>
      </c>
      <c r="E7" s="37">
        <v>2</v>
      </c>
      <c r="F7" s="37">
        <v>2</v>
      </c>
      <c r="G7" s="38">
        <v>5</v>
      </c>
      <c r="H7" s="38">
        <v>2</v>
      </c>
      <c r="I7" s="38">
        <v>3</v>
      </c>
      <c r="J7" s="37">
        <v>5</v>
      </c>
      <c r="K7" s="37">
        <v>2</v>
      </c>
      <c r="L7" s="37">
        <v>3</v>
      </c>
      <c r="M7" s="38">
        <v>6</v>
      </c>
      <c r="N7" s="38">
        <v>1</v>
      </c>
      <c r="O7" s="38">
        <v>2</v>
      </c>
      <c r="P7" s="21"/>
    </row>
    <row r="8" spans="1:16" x14ac:dyDescent="0.2">
      <c r="A8" s="42" t="s">
        <v>393</v>
      </c>
      <c r="B8" s="50">
        <v>17</v>
      </c>
      <c r="C8" s="50">
        <v>3</v>
      </c>
      <c r="D8" s="37">
        <v>3</v>
      </c>
      <c r="E8" s="37">
        <v>2</v>
      </c>
      <c r="F8" s="37">
        <v>3</v>
      </c>
      <c r="G8" s="38">
        <v>3</v>
      </c>
      <c r="H8" s="38">
        <v>2</v>
      </c>
      <c r="I8" s="38">
        <v>3</v>
      </c>
      <c r="J8" s="37">
        <v>7</v>
      </c>
      <c r="K8" s="37">
        <v>2</v>
      </c>
      <c r="L8" s="37">
        <v>0</v>
      </c>
      <c r="M8" s="38">
        <v>4</v>
      </c>
      <c r="N8" s="38">
        <v>2</v>
      </c>
      <c r="O8" s="38">
        <v>2</v>
      </c>
      <c r="P8" s="21"/>
    </row>
    <row r="9" spans="1:16" x14ac:dyDescent="0.2">
      <c r="A9" s="42" t="s">
        <v>394</v>
      </c>
      <c r="B9" s="50">
        <v>1</v>
      </c>
      <c r="C9" s="50">
        <v>4</v>
      </c>
      <c r="D9" s="37">
        <v>7</v>
      </c>
      <c r="E9" s="37">
        <v>2</v>
      </c>
      <c r="F9" s="37">
        <v>0</v>
      </c>
      <c r="G9" s="38">
        <v>6</v>
      </c>
      <c r="H9" s="38">
        <v>2</v>
      </c>
      <c r="I9" s="38">
        <v>2</v>
      </c>
      <c r="J9" s="37">
        <v>7</v>
      </c>
      <c r="K9" s="37">
        <v>2</v>
      </c>
      <c r="L9" s="37">
        <v>1</v>
      </c>
      <c r="M9" s="38">
        <v>8</v>
      </c>
      <c r="N9" s="38">
        <v>2</v>
      </c>
      <c r="O9" s="38">
        <v>0</v>
      </c>
      <c r="P9" s="21"/>
    </row>
    <row r="10" spans="1:16" x14ac:dyDescent="0.2">
      <c r="A10" s="42" t="s">
        <v>395</v>
      </c>
      <c r="B10" s="50">
        <v>13</v>
      </c>
      <c r="C10" s="50">
        <v>3</v>
      </c>
      <c r="D10" s="37">
        <v>4</v>
      </c>
      <c r="E10" s="37">
        <v>3</v>
      </c>
      <c r="F10" s="37">
        <v>2</v>
      </c>
      <c r="G10" s="38">
        <v>6</v>
      </c>
      <c r="H10" s="38">
        <v>2</v>
      </c>
      <c r="I10" s="38">
        <v>0</v>
      </c>
      <c r="J10" s="37">
        <v>7</v>
      </c>
      <c r="K10" s="37">
        <v>2</v>
      </c>
      <c r="L10" s="37">
        <v>0</v>
      </c>
      <c r="M10" s="38">
        <v>3</v>
      </c>
      <c r="N10" s="38">
        <v>1</v>
      </c>
      <c r="O10" s="38">
        <v>3</v>
      </c>
      <c r="P10" s="21"/>
    </row>
    <row r="11" spans="1:16" x14ac:dyDescent="0.2">
      <c r="A11" s="42" t="s">
        <v>396</v>
      </c>
      <c r="B11" s="50">
        <v>5</v>
      </c>
      <c r="C11" s="50">
        <v>4</v>
      </c>
      <c r="D11" s="37">
        <v>7</v>
      </c>
      <c r="E11" s="37">
        <v>3</v>
      </c>
      <c r="F11" s="37">
        <v>0</v>
      </c>
      <c r="G11" s="38">
        <v>7</v>
      </c>
      <c r="H11" s="38">
        <v>3</v>
      </c>
      <c r="I11" s="38">
        <v>1</v>
      </c>
      <c r="J11" s="37">
        <v>5</v>
      </c>
      <c r="K11" s="37">
        <v>2</v>
      </c>
      <c r="L11" s="37">
        <v>2</v>
      </c>
      <c r="M11" s="38">
        <v>6</v>
      </c>
      <c r="N11" s="38">
        <v>3</v>
      </c>
      <c r="O11" s="38">
        <v>2</v>
      </c>
      <c r="P11" s="21"/>
    </row>
    <row r="12" spans="1:16" x14ac:dyDescent="0.2">
      <c r="A12" s="42" t="s">
        <v>397</v>
      </c>
      <c r="B12" s="50">
        <v>9</v>
      </c>
      <c r="C12" s="50">
        <v>5</v>
      </c>
      <c r="D12" s="37">
        <v>10</v>
      </c>
      <c r="E12" s="37">
        <v>2</v>
      </c>
      <c r="F12" s="37">
        <v>0</v>
      </c>
      <c r="G12" s="38">
        <v>6</v>
      </c>
      <c r="H12" s="38">
        <v>3</v>
      </c>
      <c r="I12" s="38">
        <v>3</v>
      </c>
      <c r="J12" s="37">
        <v>7</v>
      </c>
      <c r="K12" s="37">
        <v>2</v>
      </c>
      <c r="L12" s="37">
        <v>1</v>
      </c>
      <c r="M12" s="38">
        <v>10</v>
      </c>
      <c r="N12" s="38">
        <v>2</v>
      </c>
      <c r="O12" s="38">
        <v>0</v>
      </c>
      <c r="P12" s="21"/>
    </row>
    <row r="13" spans="1:16" ht="13.5" thickBot="1" x14ac:dyDescent="0.25">
      <c r="A13" s="52" t="s">
        <v>398</v>
      </c>
      <c r="B13" s="53">
        <v>7</v>
      </c>
      <c r="C13" s="53">
        <v>4</v>
      </c>
      <c r="D13" s="37">
        <v>5</v>
      </c>
      <c r="E13" s="54">
        <v>3</v>
      </c>
      <c r="F13" s="37">
        <v>2</v>
      </c>
      <c r="G13" s="38">
        <v>6</v>
      </c>
      <c r="H13" s="55">
        <v>3</v>
      </c>
      <c r="I13" s="38">
        <v>2</v>
      </c>
      <c r="J13" s="37">
        <v>5</v>
      </c>
      <c r="K13" s="54">
        <v>2</v>
      </c>
      <c r="L13" s="37">
        <v>2</v>
      </c>
      <c r="M13" s="38">
        <v>10</v>
      </c>
      <c r="N13" s="55">
        <v>2</v>
      </c>
      <c r="O13" s="38">
        <v>0</v>
      </c>
      <c r="P13" s="21"/>
    </row>
    <row r="14" spans="1:16" ht="13.5" thickBot="1" x14ac:dyDescent="0.25">
      <c r="A14" s="61" t="s">
        <v>412</v>
      </c>
      <c r="B14" s="62"/>
      <c r="C14" s="74">
        <f t="shared" ref="C14:O14" si="0">SUM(C5:C13)</f>
        <v>35</v>
      </c>
      <c r="D14" s="63">
        <f t="shared" si="0"/>
        <v>51</v>
      </c>
      <c r="E14" s="63">
        <f t="shared" si="0"/>
        <v>21</v>
      </c>
      <c r="F14" s="88">
        <f t="shared" si="0"/>
        <v>13</v>
      </c>
      <c r="G14" s="64">
        <f t="shared" si="0"/>
        <v>49</v>
      </c>
      <c r="H14" s="64">
        <f t="shared" si="0"/>
        <v>21</v>
      </c>
      <c r="I14" s="89">
        <f t="shared" si="0"/>
        <v>18</v>
      </c>
      <c r="J14" s="63">
        <f t="shared" si="0"/>
        <v>54</v>
      </c>
      <c r="K14" s="63">
        <f t="shared" si="0"/>
        <v>19</v>
      </c>
      <c r="L14" s="88">
        <f t="shared" si="0"/>
        <v>12</v>
      </c>
      <c r="M14" s="64">
        <f t="shared" si="0"/>
        <v>57</v>
      </c>
      <c r="N14" s="64">
        <f t="shared" si="0"/>
        <v>16</v>
      </c>
      <c r="O14" s="89">
        <f t="shared" si="0"/>
        <v>13</v>
      </c>
      <c r="P14" s="21"/>
    </row>
    <row r="15" spans="1:16" x14ac:dyDescent="0.2">
      <c r="A15" s="57" t="s">
        <v>399</v>
      </c>
      <c r="B15" s="58">
        <v>10</v>
      </c>
      <c r="C15" s="58">
        <v>4</v>
      </c>
      <c r="D15" s="37">
        <v>7</v>
      </c>
      <c r="E15" s="39">
        <v>3</v>
      </c>
      <c r="F15" s="37">
        <v>0</v>
      </c>
      <c r="G15" s="38">
        <v>6</v>
      </c>
      <c r="H15" s="59">
        <v>2</v>
      </c>
      <c r="I15" s="38">
        <v>1</v>
      </c>
      <c r="J15" s="37">
        <v>7</v>
      </c>
      <c r="K15" s="39">
        <v>2</v>
      </c>
      <c r="L15" s="37">
        <v>0</v>
      </c>
      <c r="M15" s="38">
        <v>5</v>
      </c>
      <c r="N15" s="59">
        <v>2</v>
      </c>
      <c r="O15" s="38">
        <v>2</v>
      </c>
      <c r="P15" s="21"/>
    </row>
    <row r="16" spans="1:16" x14ac:dyDescent="0.2">
      <c r="A16" s="42" t="s">
        <v>400</v>
      </c>
      <c r="B16" s="50">
        <v>6</v>
      </c>
      <c r="C16" s="50">
        <v>5</v>
      </c>
      <c r="D16" s="37">
        <v>5</v>
      </c>
      <c r="E16" s="37">
        <v>1</v>
      </c>
      <c r="F16" s="37">
        <v>3</v>
      </c>
      <c r="G16" s="38">
        <v>7</v>
      </c>
      <c r="H16" s="38">
        <v>2</v>
      </c>
      <c r="I16" s="38">
        <v>2</v>
      </c>
      <c r="J16" s="37">
        <v>6</v>
      </c>
      <c r="K16" s="37">
        <v>2</v>
      </c>
      <c r="L16" s="37">
        <v>2</v>
      </c>
      <c r="M16" s="38">
        <v>6</v>
      </c>
      <c r="N16" s="38">
        <v>2</v>
      </c>
      <c r="O16" s="38">
        <v>3</v>
      </c>
      <c r="P16" s="21"/>
    </row>
    <row r="17" spans="1:16" x14ac:dyDescent="0.2">
      <c r="A17" s="42" t="s">
        <v>401</v>
      </c>
      <c r="B17" s="50">
        <v>16</v>
      </c>
      <c r="C17" s="50">
        <v>4</v>
      </c>
      <c r="D17" s="37">
        <v>5</v>
      </c>
      <c r="E17" s="37">
        <v>1</v>
      </c>
      <c r="F17" s="37">
        <v>2</v>
      </c>
      <c r="G17" s="38">
        <v>5</v>
      </c>
      <c r="H17" s="38">
        <v>1</v>
      </c>
      <c r="I17" s="38">
        <v>2</v>
      </c>
      <c r="J17" s="37">
        <v>6</v>
      </c>
      <c r="K17" s="37">
        <v>2</v>
      </c>
      <c r="L17" s="37">
        <v>1</v>
      </c>
      <c r="M17" s="38">
        <v>6</v>
      </c>
      <c r="N17" s="38">
        <v>1</v>
      </c>
      <c r="O17" s="38">
        <v>1</v>
      </c>
      <c r="P17" s="21"/>
    </row>
    <row r="18" spans="1:16" x14ac:dyDescent="0.2">
      <c r="A18" s="42" t="s">
        <v>402</v>
      </c>
      <c r="B18" s="50">
        <v>4</v>
      </c>
      <c r="C18" s="50">
        <v>4</v>
      </c>
      <c r="D18" s="37">
        <v>6</v>
      </c>
      <c r="E18" s="37">
        <v>2</v>
      </c>
      <c r="F18" s="37">
        <v>1</v>
      </c>
      <c r="G18" s="38">
        <v>5</v>
      </c>
      <c r="H18" s="38">
        <v>2</v>
      </c>
      <c r="I18" s="38">
        <v>3</v>
      </c>
      <c r="J18" s="37">
        <v>6</v>
      </c>
      <c r="K18" s="37">
        <v>3</v>
      </c>
      <c r="L18" s="37">
        <v>2</v>
      </c>
      <c r="M18" s="38">
        <v>6</v>
      </c>
      <c r="N18" s="38">
        <v>3</v>
      </c>
      <c r="O18" s="38">
        <v>2</v>
      </c>
      <c r="P18" s="21"/>
    </row>
    <row r="19" spans="1:16" x14ac:dyDescent="0.2">
      <c r="A19" s="42" t="s">
        <v>403</v>
      </c>
      <c r="B19" s="50">
        <v>14</v>
      </c>
      <c r="C19" s="50">
        <v>3</v>
      </c>
      <c r="D19" s="37">
        <v>4</v>
      </c>
      <c r="E19" s="37">
        <v>2</v>
      </c>
      <c r="F19" s="37">
        <v>2</v>
      </c>
      <c r="G19" s="38">
        <v>5</v>
      </c>
      <c r="H19" s="38">
        <v>2</v>
      </c>
      <c r="I19" s="38">
        <v>1</v>
      </c>
      <c r="J19" s="37">
        <v>5</v>
      </c>
      <c r="K19" s="37">
        <v>2</v>
      </c>
      <c r="L19" s="37">
        <v>1</v>
      </c>
      <c r="M19" s="38">
        <v>5</v>
      </c>
      <c r="N19" s="38">
        <v>3</v>
      </c>
      <c r="O19" s="38">
        <v>1</v>
      </c>
      <c r="P19" s="21"/>
    </row>
    <row r="20" spans="1:16" x14ac:dyDescent="0.2">
      <c r="A20" s="42" t="s">
        <v>404</v>
      </c>
      <c r="B20" s="50">
        <v>12</v>
      </c>
      <c r="C20" s="50">
        <v>5</v>
      </c>
      <c r="D20" s="37">
        <v>5</v>
      </c>
      <c r="E20" s="37">
        <v>2</v>
      </c>
      <c r="F20" s="37">
        <v>3</v>
      </c>
      <c r="G20" s="38">
        <v>8</v>
      </c>
      <c r="H20" s="38">
        <v>2</v>
      </c>
      <c r="I20" s="38">
        <v>0</v>
      </c>
      <c r="J20" s="37">
        <v>7</v>
      </c>
      <c r="K20" s="37">
        <v>2</v>
      </c>
      <c r="L20" s="37">
        <v>1</v>
      </c>
      <c r="M20" s="38">
        <v>6</v>
      </c>
      <c r="N20" s="38">
        <v>1</v>
      </c>
      <c r="O20" s="38">
        <v>2</v>
      </c>
      <c r="P20" s="21"/>
    </row>
    <row r="21" spans="1:16" x14ac:dyDescent="0.2">
      <c r="A21" s="42" t="s">
        <v>405</v>
      </c>
      <c r="B21" s="50">
        <v>18</v>
      </c>
      <c r="C21" s="50">
        <v>3</v>
      </c>
      <c r="D21" s="37">
        <v>3</v>
      </c>
      <c r="E21" s="37">
        <v>2</v>
      </c>
      <c r="F21" s="37">
        <v>3</v>
      </c>
      <c r="G21" s="38">
        <v>3</v>
      </c>
      <c r="H21" s="38">
        <v>1</v>
      </c>
      <c r="I21" s="38">
        <v>3</v>
      </c>
      <c r="J21" s="37">
        <v>4</v>
      </c>
      <c r="K21" s="37">
        <v>2</v>
      </c>
      <c r="L21" s="37">
        <v>2</v>
      </c>
      <c r="M21" s="38">
        <v>4</v>
      </c>
      <c r="N21" s="38">
        <v>1</v>
      </c>
      <c r="O21" s="38">
        <v>2</v>
      </c>
      <c r="P21" s="21"/>
    </row>
    <row r="22" spans="1:16" x14ac:dyDescent="0.2">
      <c r="A22" s="42" t="s">
        <v>406</v>
      </c>
      <c r="B22" s="50">
        <v>2</v>
      </c>
      <c r="C22" s="50">
        <v>4</v>
      </c>
      <c r="D22" s="37">
        <v>6</v>
      </c>
      <c r="E22" s="37">
        <v>3</v>
      </c>
      <c r="F22" s="37">
        <v>1</v>
      </c>
      <c r="G22" s="38">
        <v>8</v>
      </c>
      <c r="H22" s="38">
        <v>3</v>
      </c>
      <c r="I22" s="38">
        <v>0</v>
      </c>
      <c r="J22" s="37">
        <v>7</v>
      </c>
      <c r="K22" s="37">
        <v>2</v>
      </c>
      <c r="L22" s="37">
        <v>1</v>
      </c>
      <c r="M22" s="38">
        <v>7</v>
      </c>
      <c r="N22" s="38">
        <v>2</v>
      </c>
      <c r="O22" s="38">
        <v>1</v>
      </c>
      <c r="P22" s="21"/>
    </row>
    <row r="23" spans="1:16" ht="13.5" thickBot="1" x14ac:dyDescent="0.25">
      <c r="A23" s="45" t="s">
        <v>407</v>
      </c>
      <c r="B23" s="51">
        <v>8</v>
      </c>
      <c r="C23" s="51">
        <v>4</v>
      </c>
      <c r="D23" s="37">
        <v>5</v>
      </c>
      <c r="E23" s="46">
        <v>2</v>
      </c>
      <c r="F23" s="37">
        <v>2</v>
      </c>
      <c r="G23" s="38">
        <v>8</v>
      </c>
      <c r="H23" s="47">
        <v>1</v>
      </c>
      <c r="I23" s="38">
        <v>0</v>
      </c>
      <c r="J23" s="37">
        <v>5</v>
      </c>
      <c r="K23" s="46">
        <v>2</v>
      </c>
      <c r="L23" s="37">
        <v>2</v>
      </c>
      <c r="M23" s="38">
        <v>5</v>
      </c>
      <c r="N23" s="47">
        <v>2</v>
      </c>
      <c r="O23" s="38">
        <v>3</v>
      </c>
      <c r="P23" s="21"/>
    </row>
    <row r="24" spans="1:16" ht="13.5" thickBot="1" x14ac:dyDescent="0.25">
      <c r="A24" s="66" t="s">
        <v>413</v>
      </c>
      <c r="B24" s="63"/>
      <c r="C24" s="63">
        <f t="shared" ref="C24:O24" si="1">SUM(C15:C23)</f>
        <v>36</v>
      </c>
      <c r="D24" s="63">
        <f t="shared" si="1"/>
        <v>46</v>
      </c>
      <c r="E24" s="63">
        <f t="shared" si="1"/>
        <v>18</v>
      </c>
      <c r="F24" s="63">
        <f t="shared" si="1"/>
        <v>17</v>
      </c>
      <c r="G24" s="64">
        <f t="shared" si="1"/>
        <v>55</v>
      </c>
      <c r="H24" s="64">
        <f t="shared" si="1"/>
        <v>16</v>
      </c>
      <c r="I24" s="64">
        <f t="shared" si="1"/>
        <v>12</v>
      </c>
      <c r="J24" s="63">
        <f t="shared" si="1"/>
        <v>53</v>
      </c>
      <c r="K24" s="63">
        <f t="shared" si="1"/>
        <v>19</v>
      </c>
      <c r="L24" s="63">
        <f t="shared" si="1"/>
        <v>12</v>
      </c>
      <c r="M24" s="64">
        <f t="shared" si="1"/>
        <v>50</v>
      </c>
      <c r="N24" s="64">
        <f t="shared" si="1"/>
        <v>17</v>
      </c>
      <c r="O24" s="64">
        <f t="shared" si="1"/>
        <v>17</v>
      </c>
    </row>
    <row r="25" spans="1:16" ht="13.5" thickBot="1" x14ac:dyDescent="0.25">
      <c r="A25" s="70" t="s">
        <v>414</v>
      </c>
      <c r="B25" s="71"/>
      <c r="C25" s="71">
        <f t="shared" ref="C25:O25" si="2">C24+C14</f>
        <v>71</v>
      </c>
      <c r="D25" s="71">
        <f t="shared" si="2"/>
        <v>97</v>
      </c>
      <c r="E25" s="71">
        <f t="shared" si="2"/>
        <v>39</v>
      </c>
      <c r="F25" s="71">
        <f t="shared" si="2"/>
        <v>30</v>
      </c>
      <c r="G25" s="72">
        <f t="shared" si="2"/>
        <v>104</v>
      </c>
      <c r="H25" s="72">
        <f t="shared" si="2"/>
        <v>37</v>
      </c>
      <c r="I25" s="72">
        <f t="shared" si="2"/>
        <v>30</v>
      </c>
      <c r="J25" s="71">
        <f t="shared" si="2"/>
        <v>107</v>
      </c>
      <c r="K25" s="71">
        <f t="shared" si="2"/>
        <v>38</v>
      </c>
      <c r="L25" s="71">
        <f t="shared" si="2"/>
        <v>24</v>
      </c>
      <c r="M25" s="72">
        <f t="shared" si="2"/>
        <v>107</v>
      </c>
      <c r="N25" s="72">
        <f t="shared" si="2"/>
        <v>33</v>
      </c>
      <c r="O25" s="72">
        <f t="shared" si="2"/>
        <v>30</v>
      </c>
    </row>
    <row r="26" spans="1:16" x14ac:dyDescent="0.2">
      <c r="A26" s="67" t="s">
        <v>350</v>
      </c>
      <c r="B26" s="39"/>
      <c r="C26" s="39"/>
      <c r="D26" s="486"/>
      <c r="E26" s="487"/>
      <c r="F26" s="488"/>
      <c r="G26" s="489"/>
      <c r="H26" s="490"/>
      <c r="I26" s="491"/>
      <c r="J26" s="486"/>
      <c r="K26" s="487"/>
      <c r="L26" s="488"/>
      <c r="M26" s="489"/>
      <c r="N26" s="490"/>
      <c r="O26" s="491"/>
    </row>
    <row r="27" spans="1:16" ht="13.5" thickBot="1" x14ac:dyDescent="0.25">
      <c r="A27" s="49" t="s">
        <v>415</v>
      </c>
      <c r="B27" s="46"/>
      <c r="C27" s="46"/>
      <c r="D27" s="492"/>
      <c r="E27" s="493"/>
      <c r="F27" s="494"/>
      <c r="G27" s="495"/>
      <c r="H27" s="496"/>
      <c r="I27" s="497"/>
      <c r="J27" s="492"/>
      <c r="K27" s="493"/>
      <c r="L27" s="494"/>
      <c r="M27" s="495"/>
      <c r="N27" s="496"/>
      <c r="O27" s="497"/>
    </row>
    <row r="29" spans="1:16" x14ac:dyDescent="0.2">
      <c r="A29" s="30" t="s">
        <v>577</v>
      </c>
    </row>
    <row r="30" spans="1:16" x14ac:dyDescent="0.2">
      <c r="A30" s="30" t="s">
        <v>584</v>
      </c>
    </row>
    <row r="31" spans="1:16" x14ac:dyDescent="0.2">
      <c r="A31" s="92"/>
      <c r="B31" s="30" t="s">
        <v>450</v>
      </c>
    </row>
    <row r="32" spans="1:16" x14ac:dyDescent="0.2">
      <c r="A32" s="97"/>
      <c r="B32" s="30" t="s">
        <v>603</v>
      </c>
    </row>
  </sheetData>
  <mergeCells count="16">
    <mergeCell ref="M2:O2"/>
    <mergeCell ref="M3:O3"/>
    <mergeCell ref="M26:O26"/>
    <mergeCell ref="M27:O27"/>
    <mergeCell ref="D26:F26"/>
    <mergeCell ref="G26:I26"/>
    <mergeCell ref="J26:L26"/>
    <mergeCell ref="D27:F27"/>
    <mergeCell ref="G27:I27"/>
    <mergeCell ref="J27:L27"/>
    <mergeCell ref="D2:F2"/>
    <mergeCell ref="G2:I2"/>
    <mergeCell ref="J2:L2"/>
    <mergeCell ref="D3:F3"/>
    <mergeCell ref="G3:I3"/>
    <mergeCell ref="J3:L3"/>
  </mergeCells>
  <phoneticPr fontId="21" type="noConversion"/>
  <conditionalFormatting sqref="M5:M13 M15:M23 D5:D13 D15:D23 G5:G13 G15:G23 J5:J13 J15:J23">
    <cfRule type="cellIs" dxfId="21" priority="1" stopIfTrue="1" operator="equal">
      <formula>$C5</formula>
    </cfRule>
    <cfRule type="cellIs" dxfId="20"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S32"/>
  <sheetViews>
    <sheetView workbookViewId="0">
      <selection sqref="A1:XFD1048576"/>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11" customWidth="1"/>
  </cols>
  <sheetData>
    <row r="1" spans="1:19" ht="13.5" thickBot="1" x14ac:dyDescent="0.25">
      <c r="A1" s="31"/>
      <c r="B1" s="32"/>
      <c r="C1" s="32"/>
      <c r="D1" s="32" t="s">
        <v>575</v>
      </c>
      <c r="E1" s="32"/>
      <c r="F1" s="32"/>
      <c r="G1" s="32"/>
      <c r="H1" s="32"/>
      <c r="I1" s="32"/>
      <c r="J1" s="32"/>
      <c r="K1" s="32"/>
      <c r="L1" s="32"/>
      <c r="M1" s="32"/>
      <c r="N1" s="32"/>
      <c r="O1" s="32"/>
      <c r="P1" s="32"/>
      <c r="Q1" s="32"/>
      <c r="R1" s="32"/>
      <c r="S1" s="68" t="s">
        <v>416</v>
      </c>
    </row>
    <row r="2" spans="1:19" x14ac:dyDescent="0.2">
      <c r="A2" s="40"/>
      <c r="B2" s="41"/>
      <c r="C2" s="41"/>
      <c r="D2" s="474" t="s">
        <v>475</v>
      </c>
      <c r="E2" s="475"/>
      <c r="F2" s="476"/>
      <c r="G2" s="477" t="s">
        <v>497</v>
      </c>
      <c r="H2" s="478"/>
      <c r="I2" s="479"/>
      <c r="J2" s="474" t="s">
        <v>352</v>
      </c>
      <c r="K2" s="475"/>
      <c r="L2" s="476"/>
      <c r="M2" s="477" t="s">
        <v>340</v>
      </c>
      <c r="N2" s="478"/>
      <c r="O2" s="479"/>
      <c r="P2" s="474" t="s">
        <v>472</v>
      </c>
      <c r="Q2" s="475"/>
      <c r="R2" s="476"/>
      <c r="S2" s="21"/>
    </row>
    <row r="3" spans="1:19" x14ac:dyDescent="0.2">
      <c r="A3" s="57"/>
      <c r="B3" s="69"/>
      <c r="C3" s="69" t="s">
        <v>538</v>
      </c>
      <c r="D3" s="480">
        <v>20</v>
      </c>
      <c r="E3" s="481"/>
      <c r="F3" s="482"/>
      <c r="G3" s="483">
        <v>28</v>
      </c>
      <c r="H3" s="484"/>
      <c r="I3" s="485"/>
      <c r="J3" s="480">
        <v>29</v>
      </c>
      <c r="K3" s="481"/>
      <c r="L3" s="482"/>
      <c r="M3" s="483">
        <v>24</v>
      </c>
      <c r="N3" s="484"/>
      <c r="O3" s="485"/>
      <c r="P3" s="480">
        <v>29</v>
      </c>
      <c r="Q3" s="481"/>
      <c r="R3" s="482"/>
      <c r="S3" s="21"/>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19" x14ac:dyDescent="0.2">
      <c r="A5" s="42" t="s">
        <v>390</v>
      </c>
      <c r="B5" s="50">
        <v>11</v>
      </c>
      <c r="C5" s="50">
        <v>4</v>
      </c>
      <c r="D5" s="37">
        <v>5</v>
      </c>
      <c r="E5" s="37">
        <v>2</v>
      </c>
      <c r="F5" s="37">
        <f t="shared" ref="F5:F13" si="0">IF(($C5+INT(D$3/18)+IF(((D$3-INT(D$3/18)*18)-$B5)&gt;=0,1,0)-D5+2)&lt;0, 0, $C5+INT(D$3/18)+IF(((D$3-INT(D$3/18)*18)-$B5)&gt;=0,1,0)-D5+2)</f>
        <v>2</v>
      </c>
      <c r="G5" s="38">
        <v>7</v>
      </c>
      <c r="H5" s="38">
        <v>2</v>
      </c>
      <c r="I5" s="78">
        <f t="shared" ref="I5:I13" si="1">IF(($C5+INT(G$3/18)+IF(((G$3-INT(G$3/18)*18)-$B5)&gt;=0,1,0)-G5+2)&lt;0, 0, $C5+INT(G$3/18)+IF(((G$3-INT(G$3/18)*18)-$B5)&gt;=0,1,0)-G5+2)</f>
        <v>0</v>
      </c>
      <c r="J5" s="37">
        <v>6</v>
      </c>
      <c r="K5" s="37">
        <v>2</v>
      </c>
      <c r="L5" s="37">
        <f t="shared" ref="L5:L13" si="2">IF(($C5+INT(J$3/18)+IF(((J$3-INT(J$3/18)*18)-$B5)&gt;=0,1,0)-J5+2)&lt;0, 0, $C5+INT(J$3/18)+IF(((J$3-INT(J$3/18)*18)-$B5)&gt;=0,1,0)-J5+2)</f>
        <v>2</v>
      </c>
      <c r="M5" s="38">
        <v>6</v>
      </c>
      <c r="N5" s="38">
        <v>1</v>
      </c>
      <c r="O5" s="78">
        <f t="shared" ref="O5:O13" si="3">IF(($C5+INT(M$3/18)+IF(((M$3-INT(M$3/18)*18)-$B5)&gt;=0,1,0)-M5+2)&lt;0, 0, $C5+INT(M$3/18)+IF(((M$3-INT(M$3/18)*18)-$B5)&gt;=0,1,0)-M5+2)</f>
        <v>1</v>
      </c>
      <c r="P5" s="37">
        <v>7</v>
      </c>
      <c r="Q5" s="37">
        <v>3</v>
      </c>
      <c r="R5" s="37">
        <f t="shared" ref="R5:R13" si="4">IF(($C5+INT(P$3/18)+IF(((P$3-INT(P$3/18)*18)-$B5)&gt;=0,1,0)-P5+2)&lt;0, 0, $C5+INT(P$3/18)+IF(((P$3-INT(P$3/18)*18)-$B5)&gt;=0,1,0)-P5+2)</f>
        <v>1</v>
      </c>
      <c r="S5" s="21"/>
    </row>
    <row r="6" spans="1:19" x14ac:dyDescent="0.2">
      <c r="A6" s="42" t="s">
        <v>391</v>
      </c>
      <c r="B6" s="50">
        <v>13</v>
      </c>
      <c r="C6" s="50">
        <v>3</v>
      </c>
      <c r="D6" s="37">
        <v>4</v>
      </c>
      <c r="E6" s="37">
        <v>3</v>
      </c>
      <c r="F6" s="37">
        <f t="shared" si="0"/>
        <v>2</v>
      </c>
      <c r="G6" s="38">
        <v>3</v>
      </c>
      <c r="H6" s="38">
        <v>1</v>
      </c>
      <c r="I6" s="78">
        <f t="shared" si="1"/>
        <v>3</v>
      </c>
      <c r="J6" s="37">
        <v>5</v>
      </c>
      <c r="K6" s="37">
        <v>2</v>
      </c>
      <c r="L6" s="37">
        <f t="shared" si="2"/>
        <v>1</v>
      </c>
      <c r="M6" s="38">
        <v>3</v>
      </c>
      <c r="N6" s="38">
        <v>2</v>
      </c>
      <c r="O6" s="78">
        <f t="shared" si="3"/>
        <v>3</v>
      </c>
      <c r="P6" s="37">
        <v>4</v>
      </c>
      <c r="Q6" s="37">
        <v>2</v>
      </c>
      <c r="R6" s="37">
        <f t="shared" si="4"/>
        <v>2</v>
      </c>
      <c r="S6" s="21"/>
    </row>
    <row r="7" spans="1:19" x14ac:dyDescent="0.2">
      <c r="A7" s="42" t="s">
        <v>392</v>
      </c>
      <c r="B7" s="50">
        <v>5</v>
      </c>
      <c r="C7" s="50">
        <v>4</v>
      </c>
      <c r="D7" s="37">
        <v>6</v>
      </c>
      <c r="E7" s="37">
        <v>2</v>
      </c>
      <c r="F7" s="37">
        <f t="shared" si="0"/>
        <v>1</v>
      </c>
      <c r="G7" s="38">
        <v>5</v>
      </c>
      <c r="H7" s="38">
        <v>2</v>
      </c>
      <c r="I7" s="78">
        <f t="shared" si="1"/>
        <v>3</v>
      </c>
      <c r="J7" s="37">
        <v>7</v>
      </c>
      <c r="K7" s="37">
        <v>2</v>
      </c>
      <c r="L7" s="37">
        <f t="shared" si="2"/>
        <v>1</v>
      </c>
      <c r="M7" s="38">
        <v>5</v>
      </c>
      <c r="N7" s="38">
        <v>3</v>
      </c>
      <c r="O7" s="78">
        <f t="shared" si="3"/>
        <v>3</v>
      </c>
      <c r="P7" s="37">
        <v>7</v>
      </c>
      <c r="Q7" s="37">
        <v>3</v>
      </c>
      <c r="R7" s="37">
        <f t="shared" si="4"/>
        <v>1</v>
      </c>
      <c r="S7" s="21"/>
    </row>
    <row r="8" spans="1:19" x14ac:dyDescent="0.2">
      <c r="A8" s="42" t="s">
        <v>393</v>
      </c>
      <c r="B8" s="50">
        <v>15</v>
      </c>
      <c r="C8" s="50">
        <v>3</v>
      </c>
      <c r="D8" s="37">
        <v>5</v>
      </c>
      <c r="E8" s="37">
        <v>2</v>
      </c>
      <c r="F8" s="37">
        <f t="shared" si="0"/>
        <v>1</v>
      </c>
      <c r="G8" s="38">
        <v>4</v>
      </c>
      <c r="H8" s="38">
        <v>2</v>
      </c>
      <c r="I8" s="78">
        <f t="shared" si="1"/>
        <v>2</v>
      </c>
      <c r="J8" s="37">
        <v>6</v>
      </c>
      <c r="K8" s="37">
        <v>3</v>
      </c>
      <c r="L8" s="37">
        <f t="shared" si="2"/>
        <v>0</v>
      </c>
      <c r="M8" s="38">
        <v>5</v>
      </c>
      <c r="N8" s="38">
        <v>2</v>
      </c>
      <c r="O8" s="78">
        <f t="shared" si="3"/>
        <v>1</v>
      </c>
      <c r="P8" s="37">
        <v>2</v>
      </c>
      <c r="Q8" s="37">
        <v>1</v>
      </c>
      <c r="R8" s="37">
        <f t="shared" si="4"/>
        <v>4</v>
      </c>
      <c r="S8" s="21"/>
    </row>
    <row r="9" spans="1:19" x14ac:dyDescent="0.2">
      <c r="A9" s="42" t="s">
        <v>394</v>
      </c>
      <c r="B9" s="50">
        <v>1</v>
      </c>
      <c r="C9" s="50">
        <v>5</v>
      </c>
      <c r="D9" s="37">
        <v>7</v>
      </c>
      <c r="E9" s="37">
        <v>3</v>
      </c>
      <c r="F9" s="37">
        <f t="shared" si="0"/>
        <v>2</v>
      </c>
      <c r="G9" s="38">
        <v>10</v>
      </c>
      <c r="H9" s="38">
        <v>2</v>
      </c>
      <c r="I9" s="78">
        <f t="shared" si="1"/>
        <v>0</v>
      </c>
      <c r="J9" s="37">
        <v>7</v>
      </c>
      <c r="K9" s="37">
        <v>2</v>
      </c>
      <c r="L9" s="37">
        <f t="shared" si="2"/>
        <v>2</v>
      </c>
      <c r="M9" s="38">
        <v>7</v>
      </c>
      <c r="N9" s="38">
        <v>2</v>
      </c>
      <c r="O9" s="78">
        <f t="shared" si="3"/>
        <v>2</v>
      </c>
      <c r="P9" s="37">
        <v>6</v>
      </c>
      <c r="Q9" s="37">
        <v>1</v>
      </c>
      <c r="R9" s="37">
        <f t="shared" si="4"/>
        <v>3</v>
      </c>
      <c r="S9" s="21" t="s">
        <v>497</v>
      </c>
    </row>
    <row r="10" spans="1:19" x14ac:dyDescent="0.2">
      <c r="A10" s="42" t="s">
        <v>395</v>
      </c>
      <c r="B10" s="50">
        <v>9</v>
      </c>
      <c r="C10" s="50">
        <v>4</v>
      </c>
      <c r="D10" s="37">
        <v>6</v>
      </c>
      <c r="E10" s="37">
        <v>2</v>
      </c>
      <c r="F10" s="37">
        <f t="shared" si="0"/>
        <v>1</v>
      </c>
      <c r="G10" s="38">
        <v>10</v>
      </c>
      <c r="H10" s="38">
        <v>2</v>
      </c>
      <c r="I10" s="78">
        <f t="shared" si="1"/>
        <v>0</v>
      </c>
      <c r="J10" s="37">
        <v>6</v>
      </c>
      <c r="K10" s="37">
        <v>3</v>
      </c>
      <c r="L10" s="37">
        <f t="shared" si="2"/>
        <v>2</v>
      </c>
      <c r="M10" s="38">
        <v>10</v>
      </c>
      <c r="N10" s="38">
        <v>2</v>
      </c>
      <c r="O10" s="78">
        <f t="shared" si="3"/>
        <v>0</v>
      </c>
      <c r="P10" s="37">
        <v>10</v>
      </c>
      <c r="Q10" s="37">
        <v>2</v>
      </c>
      <c r="R10" s="37">
        <f t="shared" si="4"/>
        <v>0</v>
      </c>
      <c r="S10" s="21" t="s">
        <v>497</v>
      </c>
    </row>
    <row r="11" spans="1:19" x14ac:dyDescent="0.2">
      <c r="A11" s="42" t="s">
        <v>396</v>
      </c>
      <c r="B11" s="50">
        <v>3</v>
      </c>
      <c r="C11" s="50">
        <v>5</v>
      </c>
      <c r="D11" s="37">
        <v>7</v>
      </c>
      <c r="E11" s="37">
        <v>2</v>
      </c>
      <c r="F11" s="37">
        <f t="shared" si="0"/>
        <v>1</v>
      </c>
      <c r="G11" s="38">
        <v>10</v>
      </c>
      <c r="H11" s="38">
        <v>2</v>
      </c>
      <c r="I11" s="78">
        <f t="shared" si="1"/>
        <v>0</v>
      </c>
      <c r="J11" s="37">
        <v>8</v>
      </c>
      <c r="K11" s="37">
        <v>1</v>
      </c>
      <c r="L11" s="37">
        <f t="shared" si="2"/>
        <v>1</v>
      </c>
      <c r="M11" s="38">
        <v>10</v>
      </c>
      <c r="N11" s="38">
        <v>2</v>
      </c>
      <c r="O11" s="78">
        <f t="shared" si="3"/>
        <v>0</v>
      </c>
      <c r="P11" s="37">
        <v>8</v>
      </c>
      <c r="Q11" s="37">
        <v>2</v>
      </c>
      <c r="R11" s="37">
        <f t="shared" si="4"/>
        <v>1</v>
      </c>
      <c r="S11" s="21"/>
    </row>
    <row r="12" spans="1:19" x14ac:dyDescent="0.2">
      <c r="A12" s="42" t="s">
        <v>397</v>
      </c>
      <c r="B12" s="50">
        <v>17</v>
      </c>
      <c r="C12" s="50">
        <v>3</v>
      </c>
      <c r="D12" s="37">
        <v>4</v>
      </c>
      <c r="E12" s="37">
        <v>3</v>
      </c>
      <c r="F12" s="37">
        <f t="shared" si="0"/>
        <v>2</v>
      </c>
      <c r="G12" s="38">
        <v>5</v>
      </c>
      <c r="H12" s="38">
        <v>2</v>
      </c>
      <c r="I12" s="78">
        <f t="shared" si="1"/>
        <v>1</v>
      </c>
      <c r="J12" s="37">
        <v>3</v>
      </c>
      <c r="K12" s="37">
        <v>2</v>
      </c>
      <c r="L12" s="37">
        <f t="shared" si="2"/>
        <v>3</v>
      </c>
      <c r="M12" s="38">
        <v>4</v>
      </c>
      <c r="N12" s="38">
        <v>3</v>
      </c>
      <c r="O12" s="78">
        <f t="shared" si="3"/>
        <v>2</v>
      </c>
      <c r="P12" s="37">
        <v>4</v>
      </c>
      <c r="Q12" s="37">
        <v>2</v>
      </c>
      <c r="R12" s="37">
        <f t="shared" si="4"/>
        <v>2</v>
      </c>
      <c r="S12" s="21"/>
    </row>
    <row r="13" spans="1:19" ht="13.5" thickBot="1" x14ac:dyDescent="0.25">
      <c r="A13" s="52" t="s">
        <v>398</v>
      </c>
      <c r="B13" s="53">
        <v>7</v>
      </c>
      <c r="C13" s="53">
        <v>5</v>
      </c>
      <c r="D13" s="37">
        <v>7</v>
      </c>
      <c r="E13" s="54">
        <v>1</v>
      </c>
      <c r="F13" s="37">
        <f t="shared" si="0"/>
        <v>1</v>
      </c>
      <c r="G13" s="38">
        <v>8</v>
      </c>
      <c r="H13" s="55">
        <v>2</v>
      </c>
      <c r="I13" s="77">
        <f t="shared" si="1"/>
        <v>1</v>
      </c>
      <c r="J13" s="37">
        <v>8</v>
      </c>
      <c r="K13" s="54">
        <v>3</v>
      </c>
      <c r="L13" s="37">
        <f t="shared" si="2"/>
        <v>1</v>
      </c>
      <c r="M13" s="38">
        <v>8</v>
      </c>
      <c r="N13" s="55">
        <v>2</v>
      </c>
      <c r="O13" s="77">
        <f t="shared" si="3"/>
        <v>0</v>
      </c>
      <c r="P13" s="37">
        <v>9</v>
      </c>
      <c r="Q13" s="54">
        <v>2</v>
      </c>
      <c r="R13" s="37">
        <f t="shared" si="4"/>
        <v>0</v>
      </c>
      <c r="S13" s="21" t="s">
        <v>576</v>
      </c>
    </row>
    <row r="14" spans="1:19" ht="13.5" thickBot="1" x14ac:dyDescent="0.25">
      <c r="A14" s="61" t="s">
        <v>412</v>
      </c>
      <c r="B14" s="62"/>
      <c r="C14" s="74">
        <f t="shared" ref="C14:O14" si="5">SUM(C5:C13)</f>
        <v>36</v>
      </c>
      <c r="D14" s="63">
        <f t="shared" si="5"/>
        <v>51</v>
      </c>
      <c r="E14" s="63">
        <f t="shared" si="5"/>
        <v>20</v>
      </c>
      <c r="F14" s="63">
        <f t="shared" si="5"/>
        <v>13</v>
      </c>
      <c r="G14" s="64">
        <f t="shared" si="5"/>
        <v>62</v>
      </c>
      <c r="H14" s="64">
        <f t="shared" si="5"/>
        <v>17</v>
      </c>
      <c r="I14" s="89">
        <f t="shared" si="5"/>
        <v>10</v>
      </c>
      <c r="J14" s="63">
        <f t="shared" si="5"/>
        <v>56</v>
      </c>
      <c r="K14" s="63">
        <f t="shared" si="5"/>
        <v>20</v>
      </c>
      <c r="L14" s="88">
        <f t="shared" si="5"/>
        <v>13</v>
      </c>
      <c r="M14" s="64">
        <f t="shared" si="5"/>
        <v>58</v>
      </c>
      <c r="N14" s="64">
        <f t="shared" si="5"/>
        <v>19</v>
      </c>
      <c r="O14" s="89">
        <f t="shared" si="5"/>
        <v>12</v>
      </c>
      <c r="P14" s="63">
        <f>SUM(P5:P13)</f>
        <v>57</v>
      </c>
      <c r="Q14" s="63">
        <f>SUM(Q5:Q13)</f>
        <v>18</v>
      </c>
      <c r="R14" s="88">
        <f>SUM(R5:R13)</f>
        <v>14</v>
      </c>
      <c r="S14" s="21"/>
    </row>
    <row r="15" spans="1:19" x14ac:dyDescent="0.2">
      <c r="A15" s="57" t="s">
        <v>399</v>
      </c>
      <c r="B15" s="58">
        <v>10</v>
      </c>
      <c r="C15" s="58">
        <v>4</v>
      </c>
      <c r="D15" s="37">
        <v>5</v>
      </c>
      <c r="E15" s="39">
        <v>2</v>
      </c>
      <c r="F15" s="37">
        <f t="shared" ref="F15:F23" si="6">IF(($C15+INT(D$3/18)+IF(((D$3-INT(D$3/18)*18)-$B15)&gt;=0,1,0)-D15+2)&lt;0, 0, $C15+INT(D$3/18)+IF(((D$3-INT(D$3/18)*18)-$B15)&gt;=0,1,0)-D15+2)</f>
        <v>2</v>
      </c>
      <c r="G15" s="38">
        <v>7</v>
      </c>
      <c r="H15" s="59">
        <v>1</v>
      </c>
      <c r="I15" s="82">
        <f t="shared" ref="I15:I23" si="7">IF(($C15+INT(G$3/18)+IF(((G$3-INT(G$3/18)*18)-$B15)&gt;=0,1,0)-G15+2)&lt;0, 0, $C15+INT(G$3/18)+IF(((G$3-INT(G$3/18)*18)-$B15)&gt;=0,1,0)-G15+2)</f>
        <v>1</v>
      </c>
      <c r="J15" s="37">
        <v>6</v>
      </c>
      <c r="K15" s="39">
        <v>2</v>
      </c>
      <c r="L15" s="37">
        <f t="shared" ref="L15:L23" si="8">IF(($C15+INT(J$3/18)+IF(((J$3-INT(J$3/18)*18)-$B15)&gt;=0,1,0)-J15+2)&lt;0, 0, $C15+INT(J$3/18)+IF(((J$3-INT(J$3/18)*18)-$B15)&gt;=0,1,0)-J15+2)</f>
        <v>2</v>
      </c>
      <c r="M15" s="38">
        <v>4</v>
      </c>
      <c r="N15" s="59">
        <v>2</v>
      </c>
      <c r="O15" s="82">
        <f t="shared" ref="O15:O23" si="9">IF(($C15+INT(M$3/18)+IF(((M$3-INT(M$3/18)*18)-$B15)&gt;=0,1,0)-M15+2)&lt;0, 0, $C15+INT(M$3/18)+IF(((M$3-INT(M$3/18)*18)-$B15)&gt;=0,1,0)-M15+2)</f>
        <v>3</v>
      </c>
      <c r="P15" s="37">
        <v>4</v>
      </c>
      <c r="Q15" s="39">
        <v>2</v>
      </c>
      <c r="R15" s="37">
        <f t="shared" ref="R15:R23" si="10">IF(($C15+INT(P$3/18)+IF(((P$3-INT(P$3/18)*18)-$B15)&gt;=0,1,0)-P15+2)&lt;0, 0, $C15+INT(P$3/18)+IF(((P$3-INT(P$3/18)*18)-$B15)&gt;=0,1,0)-P15+2)</f>
        <v>4</v>
      </c>
      <c r="S15" s="21"/>
    </row>
    <row r="16" spans="1:19" x14ac:dyDescent="0.2">
      <c r="A16" s="42" t="s">
        <v>400</v>
      </c>
      <c r="B16" s="50">
        <v>16</v>
      </c>
      <c r="C16" s="50">
        <v>3</v>
      </c>
      <c r="D16" s="37">
        <v>4</v>
      </c>
      <c r="E16" s="37">
        <v>3</v>
      </c>
      <c r="F16" s="37">
        <f t="shared" si="6"/>
        <v>2</v>
      </c>
      <c r="G16" s="38">
        <v>6</v>
      </c>
      <c r="H16" s="38">
        <v>2</v>
      </c>
      <c r="I16" s="78">
        <f t="shared" si="7"/>
        <v>0</v>
      </c>
      <c r="J16" s="37">
        <v>6</v>
      </c>
      <c r="K16" s="37">
        <v>3</v>
      </c>
      <c r="L16" s="37">
        <f t="shared" si="8"/>
        <v>0</v>
      </c>
      <c r="M16" s="38">
        <v>4</v>
      </c>
      <c r="N16" s="38">
        <v>2</v>
      </c>
      <c r="O16" s="78">
        <f t="shared" si="9"/>
        <v>2</v>
      </c>
      <c r="P16" s="37">
        <v>4</v>
      </c>
      <c r="Q16" s="37">
        <v>3</v>
      </c>
      <c r="R16" s="37">
        <f t="shared" si="10"/>
        <v>2</v>
      </c>
      <c r="S16" s="21"/>
    </row>
    <row r="17" spans="1:19" x14ac:dyDescent="0.2">
      <c r="A17" s="42" t="s">
        <v>401</v>
      </c>
      <c r="B17" s="50">
        <v>12</v>
      </c>
      <c r="C17" s="50">
        <v>4</v>
      </c>
      <c r="D17" s="37">
        <v>4</v>
      </c>
      <c r="E17" s="37">
        <v>2</v>
      </c>
      <c r="F17" s="37">
        <f t="shared" si="6"/>
        <v>3</v>
      </c>
      <c r="G17" s="38">
        <v>10</v>
      </c>
      <c r="H17" s="38">
        <v>2</v>
      </c>
      <c r="I17" s="78">
        <f t="shared" si="7"/>
        <v>0</v>
      </c>
      <c r="J17" s="37">
        <v>7</v>
      </c>
      <c r="K17" s="37">
        <v>2</v>
      </c>
      <c r="L17" s="37">
        <f t="shared" si="8"/>
        <v>0</v>
      </c>
      <c r="M17" s="38">
        <v>6</v>
      </c>
      <c r="N17" s="38">
        <v>2</v>
      </c>
      <c r="O17" s="78">
        <f t="shared" si="9"/>
        <v>1</v>
      </c>
      <c r="P17" s="37">
        <v>5</v>
      </c>
      <c r="Q17" s="37">
        <v>2</v>
      </c>
      <c r="R17" s="37">
        <f t="shared" si="10"/>
        <v>2</v>
      </c>
      <c r="S17" s="21"/>
    </row>
    <row r="18" spans="1:19" x14ac:dyDescent="0.2">
      <c r="A18" s="42" t="s">
        <v>402</v>
      </c>
      <c r="B18" s="50">
        <v>18</v>
      </c>
      <c r="C18" s="50">
        <v>4</v>
      </c>
      <c r="D18" s="37">
        <v>4</v>
      </c>
      <c r="E18" s="37">
        <v>1</v>
      </c>
      <c r="F18" s="37">
        <f t="shared" si="6"/>
        <v>3</v>
      </c>
      <c r="G18" s="38">
        <v>10</v>
      </c>
      <c r="H18" s="38">
        <v>2</v>
      </c>
      <c r="I18" s="78">
        <f t="shared" si="7"/>
        <v>0</v>
      </c>
      <c r="J18" s="37">
        <v>4</v>
      </c>
      <c r="K18" s="37">
        <v>1</v>
      </c>
      <c r="L18" s="37">
        <f t="shared" si="8"/>
        <v>3</v>
      </c>
      <c r="M18" s="38">
        <v>10</v>
      </c>
      <c r="N18" s="38">
        <v>2</v>
      </c>
      <c r="O18" s="78">
        <f t="shared" si="9"/>
        <v>0</v>
      </c>
      <c r="P18" s="37">
        <v>5</v>
      </c>
      <c r="Q18" s="37">
        <v>3</v>
      </c>
      <c r="R18" s="37">
        <f t="shared" si="10"/>
        <v>2</v>
      </c>
      <c r="S18" s="21"/>
    </row>
    <row r="19" spans="1:19" x14ac:dyDescent="0.2">
      <c r="A19" s="42" t="s">
        <v>403</v>
      </c>
      <c r="B19" s="50">
        <v>14</v>
      </c>
      <c r="C19" s="50">
        <v>3</v>
      </c>
      <c r="D19" s="37">
        <v>5</v>
      </c>
      <c r="E19" s="37">
        <v>1</v>
      </c>
      <c r="F19" s="37">
        <f t="shared" si="6"/>
        <v>1</v>
      </c>
      <c r="G19" s="38">
        <v>5</v>
      </c>
      <c r="H19" s="38">
        <v>2</v>
      </c>
      <c r="I19" s="78">
        <f t="shared" si="7"/>
        <v>1</v>
      </c>
      <c r="J19" s="37">
        <v>4</v>
      </c>
      <c r="K19" s="37">
        <v>2</v>
      </c>
      <c r="L19" s="37">
        <f t="shared" si="8"/>
        <v>2</v>
      </c>
      <c r="M19" s="38">
        <v>6</v>
      </c>
      <c r="N19" s="38">
        <v>2</v>
      </c>
      <c r="O19" s="78">
        <f t="shared" si="9"/>
        <v>0</v>
      </c>
      <c r="P19" s="37">
        <v>4</v>
      </c>
      <c r="Q19" s="37">
        <v>1</v>
      </c>
      <c r="R19" s="37">
        <f t="shared" si="10"/>
        <v>2</v>
      </c>
      <c r="S19" s="21"/>
    </row>
    <row r="20" spans="1:19" x14ac:dyDescent="0.2">
      <c r="A20" s="42" t="s">
        <v>404</v>
      </c>
      <c r="B20" s="50">
        <v>2</v>
      </c>
      <c r="C20" s="50">
        <v>5</v>
      </c>
      <c r="D20" s="37">
        <v>6</v>
      </c>
      <c r="E20" s="37">
        <v>1</v>
      </c>
      <c r="F20" s="37">
        <f t="shared" si="6"/>
        <v>3</v>
      </c>
      <c r="G20" s="38">
        <v>10</v>
      </c>
      <c r="H20" s="38">
        <v>2</v>
      </c>
      <c r="I20" s="78">
        <f t="shared" si="7"/>
        <v>0</v>
      </c>
      <c r="J20" s="37">
        <v>8</v>
      </c>
      <c r="K20" s="37">
        <v>1</v>
      </c>
      <c r="L20" s="37">
        <f t="shared" si="8"/>
        <v>1</v>
      </c>
      <c r="M20" s="38">
        <v>7</v>
      </c>
      <c r="N20" s="38">
        <v>2</v>
      </c>
      <c r="O20" s="78">
        <f t="shared" si="9"/>
        <v>2</v>
      </c>
      <c r="P20" s="37">
        <v>10</v>
      </c>
      <c r="Q20" s="37">
        <v>2</v>
      </c>
      <c r="R20" s="37">
        <f t="shared" si="10"/>
        <v>0</v>
      </c>
      <c r="S20" s="21"/>
    </row>
    <row r="21" spans="1:19" x14ac:dyDescent="0.2">
      <c r="A21" s="42" t="s">
        <v>405</v>
      </c>
      <c r="B21" s="50">
        <v>4</v>
      </c>
      <c r="C21" s="50">
        <v>5</v>
      </c>
      <c r="D21" s="37">
        <v>6</v>
      </c>
      <c r="E21" s="37">
        <v>2</v>
      </c>
      <c r="F21" s="37">
        <f t="shared" si="6"/>
        <v>2</v>
      </c>
      <c r="G21" s="38">
        <v>10</v>
      </c>
      <c r="H21" s="38">
        <v>2</v>
      </c>
      <c r="I21" s="78">
        <f t="shared" si="7"/>
        <v>0</v>
      </c>
      <c r="J21" s="37">
        <v>7</v>
      </c>
      <c r="K21" s="37">
        <v>2</v>
      </c>
      <c r="L21" s="37">
        <f t="shared" si="8"/>
        <v>2</v>
      </c>
      <c r="M21" s="38">
        <v>6</v>
      </c>
      <c r="N21" s="38">
        <v>1</v>
      </c>
      <c r="O21" s="78">
        <f t="shared" si="9"/>
        <v>3</v>
      </c>
      <c r="P21" s="37">
        <v>10</v>
      </c>
      <c r="Q21" s="37">
        <v>2</v>
      </c>
      <c r="R21" s="37">
        <f t="shared" si="10"/>
        <v>0</v>
      </c>
      <c r="S21" s="21"/>
    </row>
    <row r="22" spans="1:19" x14ac:dyDescent="0.2">
      <c r="A22" s="42" t="s">
        <v>406</v>
      </c>
      <c r="B22" s="50">
        <v>8</v>
      </c>
      <c r="C22" s="50">
        <v>4</v>
      </c>
      <c r="D22" s="37">
        <v>5</v>
      </c>
      <c r="E22" s="37">
        <v>2</v>
      </c>
      <c r="F22" s="37">
        <f t="shared" si="6"/>
        <v>2</v>
      </c>
      <c r="G22" s="38">
        <v>10</v>
      </c>
      <c r="H22" s="38">
        <v>2</v>
      </c>
      <c r="I22" s="78">
        <f t="shared" si="7"/>
        <v>0</v>
      </c>
      <c r="J22" s="37">
        <v>6</v>
      </c>
      <c r="K22" s="37">
        <v>2</v>
      </c>
      <c r="L22" s="37">
        <f t="shared" si="8"/>
        <v>2</v>
      </c>
      <c r="M22" s="38">
        <v>6</v>
      </c>
      <c r="N22" s="38">
        <v>2</v>
      </c>
      <c r="O22" s="78">
        <f t="shared" si="9"/>
        <v>1</v>
      </c>
      <c r="P22" s="37">
        <v>6</v>
      </c>
      <c r="Q22" s="37">
        <v>2</v>
      </c>
      <c r="R22" s="37">
        <f t="shared" si="10"/>
        <v>2</v>
      </c>
      <c r="S22" s="21"/>
    </row>
    <row r="23" spans="1:19" ht="13.5" thickBot="1" x14ac:dyDescent="0.25">
      <c r="A23" s="45" t="s">
        <v>407</v>
      </c>
      <c r="B23" s="51">
        <v>6</v>
      </c>
      <c r="C23" s="51">
        <v>4</v>
      </c>
      <c r="D23" s="37">
        <v>7</v>
      </c>
      <c r="E23" s="46">
        <v>2</v>
      </c>
      <c r="F23" s="37">
        <f t="shared" si="6"/>
        <v>0</v>
      </c>
      <c r="G23" s="38">
        <v>10</v>
      </c>
      <c r="H23" s="47">
        <v>2</v>
      </c>
      <c r="I23" s="84">
        <f t="shared" si="7"/>
        <v>0</v>
      </c>
      <c r="J23" s="37">
        <v>6</v>
      </c>
      <c r="K23" s="46">
        <v>2</v>
      </c>
      <c r="L23" s="37">
        <f t="shared" si="8"/>
        <v>2</v>
      </c>
      <c r="M23" s="38">
        <v>4</v>
      </c>
      <c r="N23" s="47">
        <v>1</v>
      </c>
      <c r="O23" s="84">
        <f t="shared" si="9"/>
        <v>4</v>
      </c>
      <c r="P23" s="37">
        <v>6</v>
      </c>
      <c r="Q23" s="46">
        <v>2</v>
      </c>
      <c r="R23" s="37">
        <f t="shared" si="10"/>
        <v>2</v>
      </c>
      <c r="S23" s="21" t="s">
        <v>472</v>
      </c>
    </row>
    <row r="24" spans="1:19" ht="13.5" thickBot="1" x14ac:dyDescent="0.25">
      <c r="A24" s="66" t="s">
        <v>413</v>
      </c>
      <c r="B24" s="63"/>
      <c r="C24" s="63">
        <f t="shared" ref="C24:O24" si="11">SUM(C15:C23)</f>
        <v>36</v>
      </c>
      <c r="D24" s="63">
        <f t="shared" si="11"/>
        <v>46</v>
      </c>
      <c r="E24" s="63">
        <f t="shared" si="11"/>
        <v>16</v>
      </c>
      <c r="F24" s="63">
        <f t="shared" si="11"/>
        <v>18</v>
      </c>
      <c r="G24" s="64">
        <f t="shared" si="11"/>
        <v>78</v>
      </c>
      <c r="H24" s="64">
        <f t="shared" si="11"/>
        <v>17</v>
      </c>
      <c r="I24" s="64">
        <f t="shared" si="11"/>
        <v>2</v>
      </c>
      <c r="J24" s="63">
        <f t="shared" si="11"/>
        <v>54</v>
      </c>
      <c r="K24" s="63">
        <f t="shared" si="11"/>
        <v>17</v>
      </c>
      <c r="L24" s="63">
        <f t="shared" si="11"/>
        <v>14</v>
      </c>
      <c r="M24" s="64">
        <f t="shared" si="11"/>
        <v>53</v>
      </c>
      <c r="N24" s="64">
        <f t="shared" si="11"/>
        <v>16</v>
      </c>
      <c r="O24" s="64">
        <f t="shared" si="11"/>
        <v>16</v>
      </c>
      <c r="P24" s="63">
        <f>SUM(P15:P23)</f>
        <v>54</v>
      </c>
      <c r="Q24" s="63">
        <f>SUM(Q15:Q23)</f>
        <v>19</v>
      </c>
      <c r="R24" s="63">
        <f>SUM(R15:R23)</f>
        <v>16</v>
      </c>
    </row>
    <row r="25" spans="1:19" ht="13.5" thickBot="1" x14ac:dyDescent="0.25">
      <c r="A25" s="70" t="s">
        <v>414</v>
      </c>
      <c r="B25" s="71"/>
      <c r="C25" s="71">
        <f t="shared" ref="C25:O25" si="12">C24+C14</f>
        <v>72</v>
      </c>
      <c r="D25" s="71">
        <f t="shared" si="12"/>
        <v>97</v>
      </c>
      <c r="E25" s="71">
        <f t="shared" si="12"/>
        <v>36</v>
      </c>
      <c r="F25" s="71">
        <f t="shared" si="12"/>
        <v>31</v>
      </c>
      <c r="G25" s="72">
        <f t="shared" si="12"/>
        <v>140</v>
      </c>
      <c r="H25" s="72">
        <f t="shared" si="12"/>
        <v>34</v>
      </c>
      <c r="I25" s="72">
        <f t="shared" si="12"/>
        <v>12</v>
      </c>
      <c r="J25" s="71">
        <f t="shared" si="12"/>
        <v>110</v>
      </c>
      <c r="K25" s="71">
        <f t="shared" si="12"/>
        <v>37</v>
      </c>
      <c r="L25" s="71">
        <f t="shared" si="12"/>
        <v>27</v>
      </c>
      <c r="M25" s="72">
        <f t="shared" si="12"/>
        <v>111</v>
      </c>
      <c r="N25" s="72">
        <f t="shared" si="12"/>
        <v>35</v>
      </c>
      <c r="O25" s="72">
        <f t="shared" si="12"/>
        <v>28</v>
      </c>
      <c r="P25" s="71">
        <f>P24+P14</f>
        <v>111</v>
      </c>
      <c r="Q25" s="71">
        <f>Q24+Q14</f>
        <v>37</v>
      </c>
      <c r="R25" s="71">
        <f>R24+R14</f>
        <v>30</v>
      </c>
    </row>
    <row r="26" spans="1:19" x14ac:dyDescent="0.2">
      <c r="A26" s="67" t="s">
        <v>350</v>
      </c>
      <c r="B26" s="39"/>
      <c r="C26" s="39"/>
      <c r="D26" s="486">
        <v>1</v>
      </c>
      <c r="E26" s="487"/>
      <c r="F26" s="488"/>
      <c r="G26" s="489">
        <v>5</v>
      </c>
      <c r="H26" s="490"/>
      <c r="I26" s="491"/>
      <c r="J26" s="486">
        <v>4</v>
      </c>
      <c r="K26" s="487"/>
      <c r="L26" s="488"/>
      <c r="M26" s="489">
        <v>3</v>
      </c>
      <c r="N26" s="490"/>
      <c r="O26" s="491"/>
      <c r="P26" s="486">
        <v>2</v>
      </c>
      <c r="Q26" s="487"/>
      <c r="R26" s="488"/>
    </row>
    <row r="27" spans="1:19" ht="13.5" thickBot="1" x14ac:dyDescent="0.25">
      <c r="A27" s="49" t="s">
        <v>415</v>
      </c>
      <c r="B27" s="46"/>
      <c r="C27" s="46"/>
      <c r="D27" s="492">
        <v>16</v>
      </c>
      <c r="E27" s="493"/>
      <c r="F27" s="494"/>
      <c r="G27" s="495">
        <v>2</v>
      </c>
      <c r="H27" s="496"/>
      <c r="I27" s="497"/>
      <c r="J27" s="492">
        <v>4</v>
      </c>
      <c r="K27" s="493"/>
      <c r="L27" s="494"/>
      <c r="M27" s="495">
        <v>7</v>
      </c>
      <c r="N27" s="496"/>
      <c r="O27" s="497"/>
      <c r="P27" s="492">
        <v>11</v>
      </c>
      <c r="Q27" s="493"/>
      <c r="R27" s="494"/>
    </row>
    <row r="29" spans="1:19" x14ac:dyDescent="0.2">
      <c r="A29" s="30" t="s">
        <v>577</v>
      </c>
    </row>
    <row r="31" spans="1:19" x14ac:dyDescent="0.2">
      <c r="A31" s="92"/>
      <c r="B31" s="30" t="s">
        <v>450</v>
      </c>
    </row>
    <row r="32" spans="1:19" x14ac:dyDescent="0.2">
      <c r="A32" s="97"/>
      <c r="B32" s="30" t="s">
        <v>603</v>
      </c>
    </row>
  </sheetData>
  <mergeCells count="20">
    <mergeCell ref="P2:R2"/>
    <mergeCell ref="P3:R3"/>
    <mergeCell ref="P26:R26"/>
    <mergeCell ref="D2:F2"/>
    <mergeCell ref="G2:I2"/>
    <mergeCell ref="J2:L2"/>
    <mergeCell ref="M2:O2"/>
    <mergeCell ref="G26:I26"/>
    <mergeCell ref="J26:L26"/>
    <mergeCell ref="M26:O26"/>
    <mergeCell ref="P27:R27"/>
    <mergeCell ref="D3:F3"/>
    <mergeCell ref="G3:I3"/>
    <mergeCell ref="J3:L3"/>
    <mergeCell ref="M3:O3"/>
    <mergeCell ref="D27:F27"/>
    <mergeCell ref="G27:I27"/>
    <mergeCell ref="J27:L27"/>
    <mergeCell ref="M27:O27"/>
    <mergeCell ref="D26:F26"/>
  </mergeCells>
  <phoneticPr fontId="21" type="noConversion"/>
  <conditionalFormatting sqref="G5:G13 G15:G23 M5:M13 M15:M23 D5:D13 D15:D23 J5:J13 J15:J23 P5:P13 P15:P23">
    <cfRule type="cellIs" dxfId="19" priority="1" stopIfTrue="1" operator="equal">
      <formula>$C5</formula>
    </cfRule>
    <cfRule type="cellIs" dxfId="18"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2:E37"/>
  <sheetViews>
    <sheetView workbookViewId="0">
      <selection activeCell="C19" sqref="C19"/>
    </sheetView>
  </sheetViews>
  <sheetFormatPr defaultColWidth="8.85546875" defaultRowHeight="12.75" x14ac:dyDescent="0.2"/>
  <cols>
    <col min="2" max="2" width="26.85546875" customWidth="1"/>
    <col min="3" max="3" width="29.85546875" customWidth="1"/>
    <col min="4" max="4" width="15.5703125" customWidth="1"/>
    <col min="5" max="5" width="27.42578125" customWidth="1"/>
  </cols>
  <sheetData>
    <row r="2" spans="1:5" x14ac:dyDescent="0.2">
      <c r="A2" s="19" t="s">
        <v>494</v>
      </c>
      <c r="B2" s="20"/>
      <c r="C2" s="20"/>
      <c r="D2" s="20"/>
      <c r="E2" s="20"/>
    </row>
    <row r="3" spans="1:5" x14ac:dyDescent="0.2">
      <c r="C3" s="21" t="s">
        <v>355</v>
      </c>
      <c r="D3" s="21" t="s">
        <v>511</v>
      </c>
      <c r="E3" s="21" t="s">
        <v>506</v>
      </c>
    </row>
    <row r="4" spans="1:5" x14ac:dyDescent="0.2">
      <c r="A4" t="s">
        <v>615</v>
      </c>
      <c r="B4" t="s">
        <v>469</v>
      </c>
      <c r="C4" s="101">
        <v>6.5</v>
      </c>
      <c r="D4" s="21" t="s">
        <v>512</v>
      </c>
      <c r="E4" t="s">
        <v>518</v>
      </c>
    </row>
    <row r="5" spans="1:5" x14ac:dyDescent="0.2">
      <c r="A5" t="s">
        <v>470</v>
      </c>
      <c r="B5" t="s">
        <v>340</v>
      </c>
      <c r="C5" s="101">
        <v>21.2</v>
      </c>
      <c r="D5" s="21" t="s">
        <v>513</v>
      </c>
      <c r="E5" t="s">
        <v>487</v>
      </c>
    </row>
    <row r="6" spans="1:5" x14ac:dyDescent="0.2">
      <c r="A6" t="s">
        <v>474</v>
      </c>
      <c r="B6" t="s">
        <v>475</v>
      </c>
      <c r="C6" s="101">
        <v>16.8</v>
      </c>
      <c r="D6" s="21" t="s">
        <v>517</v>
      </c>
      <c r="E6" t="s">
        <v>507</v>
      </c>
    </row>
    <row r="7" spans="1:5" x14ac:dyDescent="0.2">
      <c r="A7" t="s">
        <v>476</v>
      </c>
      <c r="B7" t="s">
        <v>460</v>
      </c>
      <c r="C7" s="101">
        <v>24.5</v>
      </c>
      <c r="D7" s="21" t="s">
        <v>514</v>
      </c>
      <c r="E7" t="s">
        <v>508</v>
      </c>
    </row>
    <row r="8" spans="1:5" x14ac:dyDescent="0.2">
      <c r="A8" t="s">
        <v>471</v>
      </c>
      <c r="B8" t="s">
        <v>472</v>
      </c>
      <c r="C8" s="101">
        <v>25.6</v>
      </c>
      <c r="D8" s="21" t="s">
        <v>515</v>
      </c>
      <c r="E8" t="s">
        <v>509</v>
      </c>
    </row>
    <row r="9" spans="1:5" x14ac:dyDescent="0.2">
      <c r="A9" t="s">
        <v>473</v>
      </c>
      <c r="B9" t="s">
        <v>352</v>
      </c>
      <c r="C9" s="101">
        <v>25.2</v>
      </c>
      <c r="D9" s="21" t="s">
        <v>516</v>
      </c>
      <c r="E9" t="s">
        <v>509</v>
      </c>
    </row>
    <row r="10" spans="1:5" x14ac:dyDescent="0.2">
      <c r="C10" s="101"/>
    </row>
    <row r="11" spans="1:5" x14ac:dyDescent="0.2">
      <c r="A11" s="19" t="s">
        <v>495</v>
      </c>
      <c r="B11" s="20"/>
      <c r="C11" s="20"/>
      <c r="D11" s="20"/>
      <c r="E11" s="20"/>
    </row>
    <row r="13" spans="1:5" x14ac:dyDescent="0.2">
      <c r="A13" s="3" t="s">
        <v>478</v>
      </c>
      <c r="B13" s="1"/>
      <c r="C13" s="1"/>
      <c r="D13" s="1"/>
      <c r="E13" s="1"/>
    </row>
    <row r="14" spans="1:5" x14ac:dyDescent="0.2">
      <c r="C14" t="s">
        <v>479</v>
      </c>
      <c r="D14" t="s">
        <v>481</v>
      </c>
      <c r="E14" t="s">
        <v>483</v>
      </c>
    </row>
    <row r="15" spans="1:5" x14ac:dyDescent="0.2">
      <c r="A15" s="21">
        <v>1</v>
      </c>
      <c r="B15" t="s">
        <v>433</v>
      </c>
      <c r="C15" s="103" t="s">
        <v>496</v>
      </c>
      <c r="D15" t="s">
        <v>497</v>
      </c>
      <c r="E15" t="s">
        <v>523</v>
      </c>
    </row>
    <row r="16" spans="1:5" x14ac:dyDescent="0.2">
      <c r="A16" s="21">
        <v>2</v>
      </c>
      <c r="B16" t="s">
        <v>502</v>
      </c>
      <c r="C16" s="103" t="s">
        <v>499</v>
      </c>
      <c r="D16" t="s">
        <v>352</v>
      </c>
      <c r="E16" t="s">
        <v>534</v>
      </c>
    </row>
    <row r="17" spans="1:5" x14ac:dyDescent="0.2">
      <c r="A17" s="21">
        <v>3</v>
      </c>
      <c r="B17" s="2" t="s">
        <v>430</v>
      </c>
      <c r="C17" s="103" t="s">
        <v>498</v>
      </c>
      <c r="D17" t="s">
        <v>469</v>
      </c>
      <c r="E17" t="s">
        <v>535</v>
      </c>
    </row>
    <row r="18" spans="1:5" x14ac:dyDescent="0.2">
      <c r="A18" s="21">
        <v>4</v>
      </c>
      <c r="B18" s="2" t="s">
        <v>612</v>
      </c>
      <c r="C18" s="103" t="s">
        <v>694</v>
      </c>
      <c r="D18" t="s">
        <v>472</v>
      </c>
      <c r="E18" t="s">
        <v>693</v>
      </c>
    </row>
    <row r="19" spans="1:5" x14ac:dyDescent="0.2">
      <c r="A19" s="21">
        <v>5</v>
      </c>
      <c r="B19" s="2" t="s">
        <v>501</v>
      </c>
      <c r="C19" s="103" t="s">
        <v>500</v>
      </c>
      <c r="D19" t="s">
        <v>340</v>
      </c>
      <c r="E19" t="s">
        <v>552</v>
      </c>
    </row>
    <row r="20" spans="1:5" x14ac:dyDescent="0.2">
      <c r="A20" s="21">
        <v>6</v>
      </c>
      <c r="B20" s="2" t="s">
        <v>431</v>
      </c>
      <c r="C20" s="102" t="s">
        <v>556</v>
      </c>
      <c r="D20" t="s">
        <v>475</v>
      </c>
      <c r="E20" t="s">
        <v>553</v>
      </c>
    </row>
    <row r="22" spans="1:5" x14ac:dyDescent="0.2">
      <c r="A22" s="3" t="s">
        <v>482</v>
      </c>
      <c r="B22" s="1"/>
      <c r="C22" s="1"/>
      <c r="D22" s="1"/>
      <c r="E22" s="1"/>
    </row>
    <row r="24" spans="1:5" x14ac:dyDescent="0.2">
      <c r="A24" s="21"/>
      <c r="C24" s="2"/>
    </row>
    <row r="27" spans="1:5" x14ac:dyDescent="0.2">
      <c r="A27" s="19" t="s">
        <v>356</v>
      </c>
      <c r="B27" s="20"/>
      <c r="C27" s="20"/>
      <c r="D27" s="20"/>
      <c r="E27" s="20"/>
    </row>
    <row r="29" spans="1:5" x14ac:dyDescent="0.2">
      <c r="A29" s="4">
        <v>1</v>
      </c>
      <c r="B29" s="1" t="s">
        <v>357</v>
      </c>
      <c r="C29" s="1"/>
      <c r="D29" s="1"/>
      <c r="E29" s="1"/>
    </row>
    <row r="30" spans="1:5" x14ac:dyDescent="0.2">
      <c r="A30" s="21">
        <v>2</v>
      </c>
      <c r="B30" t="s">
        <v>358</v>
      </c>
    </row>
    <row r="31" spans="1:5" x14ac:dyDescent="0.2">
      <c r="A31" s="4">
        <v>3</v>
      </c>
      <c r="B31" s="1" t="s">
        <v>359</v>
      </c>
      <c r="C31" s="1"/>
      <c r="D31" s="1"/>
      <c r="E31" s="1"/>
    </row>
    <row r="32" spans="1:5" x14ac:dyDescent="0.2">
      <c r="A32" s="21">
        <v>4</v>
      </c>
      <c r="B32" t="s">
        <v>360</v>
      </c>
    </row>
    <row r="33" spans="1:5" x14ac:dyDescent="0.2">
      <c r="A33" s="4">
        <v>5</v>
      </c>
      <c r="B33" s="1" t="s">
        <v>386</v>
      </c>
      <c r="C33" s="1"/>
      <c r="D33" s="1"/>
      <c r="E33" s="1"/>
    </row>
    <row r="34" spans="1:5" x14ac:dyDescent="0.2">
      <c r="A34" s="21">
        <v>6</v>
      </c>
      <c r="B34" t="s">
        <v>510</v>
      </c>
    </row>
    <row r="35" spans="1:5" x14ac:dyDescent="0.2">
      <c r="A35" s="4">
        <v>7</v>
      </c>
      <c r="B35" s="1" t="s">
        <v>547</v>
      </c>
      <c r="C35" s="1"/>
      <c r="D35" s="1"/>
      <c r="E35" s="1"/>
    </row>
    <row r="36" spans="1:5" x14ac:dyDescent="0.2">
      <c r="A36" s="21">
        <v>8</v>
      </c>
      <c r="B36" t="s">
        <v>604</v>
      </c>
    </row>
    <row r="37" spans="1:5" x14ac:dyDescent="0.2">
      <c r="A37" s="21"/>
    </row>
  </sheetData>
  <phoneticPr fontId="21" type="noConversion"/>
  <pageMargins left="0.75" right="0.75" top="1" bottom="1" header="0" footer="0"/>
  <pageSetup paperSize="9" scale="81" orientation="portrait" r:id="rId1"/>
  <headerFooter alignWithMargins="0"/>
  <extLst>
    <ext xmlns:mx="http://schemas.microsoft.com/office/mac/excel/2008/main" uri="http://schemas.microsoft.com/office/mac/excel/2008/main">
      <mx:PLV Mode="0" OnePage="0" WScale="0"/>
    </ext>
  </extLs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G32"/>
  <sheetViews>
    <sheetView workbookViewId="0">
      <selection activeCell="C4" sqref="C4"/>
    </sheetView>
  </sheetViews>
  <sheetFormatPr defaultColWidth="8.85546875" defaultRowHeight="12.75" x14ac:dyDescent="0.2"/>
  <cols>
    <col min="1" max="1" width="12.42578125" customWidth="1"/>
    <col min="2" max="5" width="21.42578125" customWidth="1"/>
  </cols>
  <sheetData>
    <row r="1" spans="1:7" ht="13.5" thickBot="1" x14ac:dyDescent="0.25"/>
    <row r="2" spans="1:7" ht="13.5" thickBot="1" x14ac:dyDescent="0.25">
      <c r="A2" s="22" t="s">
        <v>519</v>
      </c>
      <c r="B2" s="23"/>
      <c r="C2" s="23"/>
      <c r="D2" s="24"/>
    </row>
    <row r="3" spans="1:7" ht="13.5" thickBot="1" x14ac:dyDescent="0.25">
      <c r="A3" s="5" t="s">
        <v>350</v>
      </c>
      <c r="B3" s="6"/>
      <c r="C3" s="6" t="s">
        <v>363</v>
      </c>
      <c r="D3" s="7" t="s">
        <v>364</v>
      </c>
    </row>
    <row r="4" spans="1:7" x14ac:dyDescent="0.2">
      <c r="A4" s="17">
        <v>1</v>
      </c>
      <c r="B4" s="25" t="s">
        <v>475</v>
      </c>
      <c r="C4" s="10">
        <v>93</v>
      </c>
      <c r="D4" s="11">
        <v>5</v>
      </c>
    </row>
    <row r="5" spans="1:7" x14ac:dyDescent="0.2">
      <c r="A5" s="17">
        <v>2</v>
      </c>
      <c r="B5" s="26" t="s">
        <v>469</v>
      </c>
      <c r="C5" s="8">
        <v>66</v>
      </c>
      <c r="D5" s="13">
        <v>5</v>
      </c>
    </row>
    <row r="6" spans="1:7" x14ac:dyDescent="0.2">
      <c r="A6" s="17">
        <v>3</v>
      </c>
      <c r="B6" s="26" t="s">
        <v>472</v>
      </c>
      <c r="C6" s="8">
        <v>53</v>
      </c>
      <c r="D6" s="13">
        <v>6</v>
      </c>
    </row>
    <row r="7" spans="1:7" x14ac:dyDescent="0.2">
      <c r="A7" s="17">
        <v>4</v>
      </c>
      <c r="B7" s="26" t="s">
        <v>352</v>
      </c>
      <c r="C7" s="8">
        <v>46</v>
      </c>
      <c r="D7" s="13">
        <v>5</v>
      </c>
      <c r="F7" s="85"/>
    </row>
    <row r="8" spans="1:7" x14ac:dyDescent="0.2">
      <c r="A8" s="17">
        <v>5</v>
      </c>
      <c r="B8" s="26" t="s">
        <v>340</v>
      </c>
      <c r="C8" s="8">
        <v>43</v>
      </c>
      <c r="D8" s="13">
        <v>5</v>
      </c>
      <c r="G8" s="85"/>
    </row>
    <row r="9" spans="1:7" ht="13.5" thickBot="1" x14ac:dyDescent="0.25">
      <c r="A9" s="18">
        <v>6</v>
      </c>
      <c r="B9" s="27" t="s">
        <v>460</v>
      </c>
      <c r="C9" s="15">
        <v>10</v>
      </c>
      <c r="D9" s="16">
        <v>3</v>
      </c>
    </row>
    <row r="12" spans="1:7" ht="13.5" thickBot="1" x14ac:dyDescent="0.25">
      <c r="A12" s="19" t="s">
        <v>467</v>
      </c>
      <c r="B12" s="20"/>
      <c r="C12" s="20"/>
      <c r="D12" s="20"/>
      <c r="E12" s="20"/>
    </row>
    <row r="13" spans="1:7" ht="13.5" thickBot="1" x14ac:dyDescent="0.25">
      <c r="A13" s="5" t="s">
        <v>350</v>
      </c>
      <c r="B13" s="6" t="s">
        <v>345</v>
      </c>
      <c r="C13" s="6" t="s">
        <v>346</v>
      </c>
      <c r="D13" s="6" t="s">
        <v>347</v>
      </c>
      <c r="E13" s="7" t="s">
        <v>348</v>
      </c>
    </row>
    <row r="14" spans="1:7" x14ac:dyDescent="0.2">
      <c r="A14" s="17">
        <v>1</v>
      </c>
      <c r="B14" s="9">
        <v>16</v>
      </c>
      <c r="C14" s="10">
        <v>22</v>
      </c>
      <c r="D14" s="10">
        <v>29</v>
      </c>
      <c r="E14" s="11">
        <v>36</v>
      </c>
    </row>
    <row r="15" spans="1:7" x14ac:dyDescent="0.2">
      <c r="A15" s="17">
        <v>2</v>
      </c>
      <c r="B15" s="12">
        <v>11</v>
      </c>
      <c r="C15" s="8">
        <v>16</v>
      </c>
      <c r="D15" s="8">
        <v>22</v>
      </c>
      <c r="E15" s="13">
        <v>29</v>
      </c>
    </row>
    <row r="16" spans="1:7" x14ac:dyDescent="0.2">
      <c r="A16" s="17">
        <v>3</v>
      </c>
      <c r="B16" s="12">
        <v>7</v>
      </c>
      <c r="C16" s="8">
        <v>11</v>
      </c>
      <c r="D16" s="8">
        <v>16</v>
      </c>
      <c r="E16" s="13">
        <v>22</v>
      </c>
    </row>
    <row r="17" spans="1:5" x14ac:dyDescent="0.2">
      <c r="A17" s="17">
        <v>4</v>
      </c>
      <c r="B17" s="12">
        <v>4</v>
      </c>
      <c r="C17" s="8">
        <v>7</v>
      </c>
      <c r="D17" s="8">
        <v>11</v>
      </c>
      <c r="E17" s="13">
        <v>16</v>
      </c>
    </row>
    <row r="18" spans="1:5" x14ac:dyDescent="0.2">
      <c r="A18" s="17">
        <v>5</v>
      </c>
      <c r="B18" s="12">
        <v>2</v>
      </c>
      <c r="C18" s="8">
        <v>4</v>
      </c>
      <c r="D18" s="8">
        <v>6</v>
      </c>
      <c r="E18" s="13">
        <v>8</v>
      </c>
    </row>
    <row r="19" spans="1:5" ht="13.5" thickBot="1" x14ac:dyDescent="0.25">
      <c r="A19" s="18">
        <v>6</v>
      </c>
      <c r="B19" s="14">
        <v>1</v>
      </c>
      <c r="C19" s="15">
        <v>2</v>
      </c>
      <c r="D19" s="15">
        <v>3</v>
      </c>
      <c r="E19" s="16">
        <v>4</v>
      </c>
    </row>
    <row r="21" spans="1:5" x14ac:dyDescent="0.2">
      <c r="A21" t="s">
        <v>477</v>
      </c>
    </row>
    <row r="22" spans="1:5" x14ac:dyDescent="0.2">
      <c r="A22" t="s">
        <v>349</v>
      </c>
    </row>
    <row r="25" spans="1:5" x14ac:dyDescent="0.2">
      <c r="A25" s="1" t="s">
        <v>503</v>
      </c>
      <c r="C25" s="21"/>
    </row>
    <row r="26" spans="1:5" x14ac:dyDescent="0.2">
      <c r="B26" s="85" t="s">
        <v>352</v>
      </c>
      <c r="C26">
        <v>9</v>
      </c>
      <c r="D26" t="s">
        <v>700</v>
      </c>
    </row>
    <row r="27" spans="1:5" x14ac:dyDescent="0.2">
      <c r="B27" s="85" t="s">
        <v>472</v>
      </c>
      <c r="C27">
        <v>9</v>
      </c>
      <c r="D27" t="s">
        <v>555</v>
      </c>
    </row>
    <row r="28" spans="1:5" x14ac:dyDescent="0.2">
      <c r="B28" s="85" t="s">
        <v>475</v>
      </c>
      <c r="C28">
        <v>4</v>
      </c>
      <c r="D28" t="s">
        <v>690</v>
      </c>
    </row>
    <row r="29" spans="1:5" x14ac:dyDescent="0.2">
      <c r="B29" s="85" t="s">
        <v>469</v>
      </c>
      <c r="C29">
        <v>1</v>
      </c>
      <c r="D29" t="s">
        <v>691</v>
      </c>
    </row>
    <row r="30" spans="1:5" x14ac:dyDescent="0.2">
      <c r="B30" s="85" t="s">
        <v>340</v>
      </c>
      <c r="C30">
        <v>5</v>
      </c>
      <c r="D30" t="s">
        <v>554</v>
      </c>
    </row>
    <row r="31" spans="1:5" x14ac:dyDescent="0.2">
      <c r="B31" s="85" t="s">
        <v>460</v>
      </c>
      <c r="C31">
        <v>7</v>
      </c>
      <c r="D31" t="s">
        <v>542</v>
      </c>
    </row>
    <row r="32" spans="1:5" x14ac:dyDescent="0.2">
      <c r="B32" s="104" t="s">
        <v>505</v>
      </c>
      <c r="C32" s="3">
        <f>SUM(C26:C31)</f>
        <v>35</v>
      </c>
    </row>
  </sheetData>
  <phoneticPr fontId="21" type="noConversion"/>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V42"/>
  <sheetViews>
    <sheetView workbookViewId="0">
      <selection activeCell="I19" sqref="I19"/>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7.5703125" style="30" customWidth="1"/>
    <col min="20" max="20" width="4" style="30" customWidth="1"/>
    <col min="21" max="21" width="5.42578125" style="30" customWidth="1"/>
  </cols>
  <sheetData>
    <row r="1" spans="1:22" ht="13.5" thickBot="1" x14ac:dyDescent="0.25">
      <c r="A1" s="31"/>
      <c r="B1" s="32"/>
      <c r="C1" s="32"/>
      <c r="D1" s="32"/>
      <c r="E1" s="32"/>
      <c r="F1" s="32"/>
      <c r="G1" s="32" t="s">
        <v>558</v>
      </c>
      <c r="H1" s="32"/>
      <c r="I1" s="32"/>
      <c r="J1" s="32"/>
      <c r="K1" s="32"/>
      <c r="L1" s="32"/>
      <c r="M1" s="32"/>
      <c r="N1" s="32"/>
      <c r="O1" s="32"/>
      <c r="P1" s="32"/>
      <c r="Q1" s="32"/>
      <c r="R1" s="32"/>
      <c r="S1" s="32"/>
      <c r="T1" s="32"/>
      <c r="U1" s="32"/>
      <c r="V1" s="68" t="s">
        <v>416</v>
      </c>
    </row>
    <row r="2" spans="1:22" x14ac:dyDescent="0.2">
      <c r="A2" s="40"/>
      <c r="B2" s="41"/>
      <c r="C2" s="41"/>
      <c r="D2" s="573" t="s">
        <v>524</v>
      </c>
      <c r="E2" s="573"/>
      <c r="F2" s="573"/>
      <c r="G2" s="572" t="s">
        <v>525</v>
      </c>
      <c r="H2" s="572"/>
      <c r="I2" s="572"/>
      <c r="J2" s="573" t="s">
        <v>526</v>
      </c>
      <c r="K2" s="573"/>
      <c r="L2" s="573"/>
      <c r="M2" s="572" t="s">
        <v>527</v>
      </c>
      <c r="N2" s="572"/>
      <c r="O2" s="572"/>
      <c r="P2" s="573" t="s">
        <v>528</v>
      </c>
      <c r="Q2" s="573"/>
      <c r="R2" s="573"/>
      <c r="S2" s="572" t="s">
        <v>529</v>
      </c>
      <c r="T2" s="572"/>
      <c r="U2" s="572"/>
    </row>
    <row r="3" spans="1:22" x14ac:dyDescent="0.2">
      <c r="A3" s="57"/>
      <c r="B3" s="69"/>
      <c r="C3" s="69" t="s">
        <v>538</v>
      </c>
      <c r="D3" s="480"/>
      <c r="E3" s="481"/>
      <c r="F3" s="482"/>
      <c r="G3" s="483"/>
      <c r="H3" s="484"/>
      <c r="I3" s="485"/>
      <c r="J3" s="480"/>
      <c r="K3" s="481"/>
      <c r="L3" s="482"/>
      <c r="M3" s="483"/>
      <c r="N3" s="484"/>
      <c r="O3" s="485"/>
      <c r="P3" s="480"/>
      <c r="Q3" s="481"/>
      <c r="R3" s="482"/>
      <c r="S3" s="483"/>
      <c r="T3" s="484"/>
      <c r="U3" s="485"/>
    </row>
    <row r="4" spans="1:22"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36" t="s">
        <v>409</v>
      </c>
      <c r="T4" s="36" t="s">
        <v>410</v>
      </c>
      <c r="U4" s="36" t="s">
        <v>363</v>
      </c>
    </row>
    <row r="5" spans="1:22" x14ac:dyDescent="0.2">
      <c r="A5" s="42" t="s">
        <v>390</v>
      </c>
      <c r="B5" s="50">
        <v>9</v>
      </c>
      <c r="C5" s="50">
        <v>5</v>
      </c>
      <c r="D5" s="37">
        <v>5</v>
      </c>
      <c r="E5" s="37">
        <v>1</v>
      </c>
      <c r="F5" s="37">
        <v>2</v>
      </c>
      <c r="G5" s="38">
        <v>8</v>
      </c>
      <c r="H5" s="38">
        <v>2</v>
      </c>
      <c r="I5" s="78">
        <v>0</v>
      </c>
      <c r="J5" s="37">
        <v>8</v>
      </c>
      <c r="K5" s="37">
        <v>3</v>
      </c>
      <c r="L5" s="37">
        <v>0</v>
      </c>
      <c r="M5" s="38">
        <v>6</v>
      </c>
      <c r="N5" s="38">
        <v>2</v>
      </c>
      <c r="O5" s="78">
        <v>2</v>
      </c>
      <c r="P5" s="37">
        <v>7</v>
      </c>
      <c r="Q5" s="37">
        <v>1</v>
      </c>
      <c r="R5" s="37">
        <v>1</v>
      </c>
      <c r="S5" s="38">
        <v>8</v>
      </c>
      <c r="T5" s="38">
        <v>2</v>
      </c>
      <c r="U5" s="78">
        <v>0</v>
      </c>
    </row>
    <row r="6" spans="1:22" x14ac:dyDescent="0.2">
      <c r="A6" s="42" t="s">
        <v>391</v>
      </c>
      <c r="B6" s="50">
        <v>15</v>
      </c>
      <c r="C6" s="50">
        <v>4</v>
      </c>
      <c r="D6" s="37">
        <v>4</v>
      </c>
      <c r="E6" s="37">
        <v>2</v>
      </c>
      <c r="F6" s="37">
        <v>2</v>
      </c>
      <c r="G6" s="38">
        <v>5</v>
      </c>
      <c r="H6" s="38">
        <v>1</v>
      </c>
      <c r="I6" s="78">
        <v>2</v>
      </c>
      <c r="J6" s="37">
        <v>5</v>
      </c>
      <c r="K6" s="37">
        <v>2</v>
      </c>
      <c r="L6" s="37">
        <v>2</v>
      </c>
      <c r="M6" s="38">
        <v>5</v>
      </c>
      <c r="N6" s="38">
        <v>1</v>
      </c>
      <c r="O6" s="78">
        <v>2</v>
      </c>
      <c r="P6" s="37">
        <v>7</v>
      </c>
      <c r="Q6" s="37">
        <v>5</v>
      </c>
      <c r="R6" s="37">
        <v>0</v>
      </c>
      <c r="S6" s="38">
        <v>5</v>
      </c>
      <c r="T6" s="38">
        <v>3</v>
      </c>
      <c r="U6" s="78">
        <v>2</v>
      </c>
    </row>
    <row r="7" spans="1:22" x14ac:dyDescent="0.2">
      <c r="A7" s="42" t="s">
        <v>392</v>
      </c>
      <c r="B7" s="50">
        <v>5</v>
      </c>
      <c r="C7" s="50">
        <v>4</v>
      </c>
      <c r="D7" s="37">
        <v>4</v>
      </c>
      <c r="E7" s="37">
        <v>2</v>
      </c>
      <c r="F7" s="37">
        <v>2</v>
      </c>
      <c r="G7" s="38">
        <v>5</v>
      </c>
      <c r="H7" s="38">
        <v>2</v>
      </c>
      <c r="I7" s="78">
        <v>2</v>
      </c>
      <c r="J7" s="37">
        <v>7</v>
      </c>
      <c r="K7" s="37">
        <v>2</v>
      </c>
      <c r="L7" s="37">
        <v>1</v>
      </c>
      <c r="M7" s="38">
        <v>6</v>
      </c>
      <c r="N7" s="38">
        <v>3</v>
      </c>
      <c r="O7" s="78">
        <v>2</v>
      </c>
      <c r="P7" s="37">
        <v>6</v>
      </c>
      <c r="Q7" s="37">
        <v>3</v>
      </c>
      <c r="R7" s="37">
        <v>2</v>
      </c>
      <c r="S7" s="38">
        <v>5</v>
      </c>
      <c r="T7" s="38">
        <v>2</v>
      </c>
      <c r="U7" s="78">
        <v>2</v>
      </c>
    </row>
    <row r="8" spans="1:22" x14ac:dyDescent="0.2">
      <c r="A8" s="42" t="s">
        <v>393</v>
      </c>
      <c r="B8" s="50">
        <v>17</v>
      </c>
      <c r="C8" s="50">
        <v>3</v>
      </c>
      <c r="D8" s="37">
        <v>3</v>
      </c>
      <c r="E8" s="37">
        <v>2</v>
      </c>
      <c r="F8" s="37">
        <v>2</v>
      </c>
      <c r="G8" s="38">
        <v>4</v>
      </c>
      <c r="H8" s="38">
        <v>2</v>
      </c>
      <c r="I8" s="78">
        <v>2</v>
      </c>
      <c r="J8" s="37">
        <v>5</v>
      </c>
      <c r="K8" s="37">
        <v>3</v>
      </c>
      <c r="L8" s="37">
        <v>1</v>
      </c>
      <c r="M8" s="38">
        <v>6</v>
      </c>
      <c r="N8" s="38">
        <v>2</v>
      </c>
      <c r="O8" s="78">
        <v>0</v>
      </c>
      <c r="P8" s="37">
        <v>3</v>
      </c>
      <c r="Q8" s="37">
        <v>2</v>
      </c>
      <c r="R8" s="37">
        <v>3</v>
      </c>
      <c r="S8" s="38">
        <v>3</v>
      </c>
      <c r="T8" s="38">
        <v>1</v>
      </c>
      <c r="U8" s="78">
        <v>2</v>
      </c>
    </row>
    <row r="9" spans="1:22" x14ac:dyDescent="0.2">
      <c r="A9" s="42" t="s">
        <v>394</v>
      </c>
      <c r="B9" s="50">
        <v>7</v>
      </c>
      <c r="C9" s="50">
        <v>4</v>
      </c>
      <c r="D9" s="37">
        <v>6</v>
      </c>
      <c r="E9" s="37">
        <v>1</v>
      </c>
      <c r="F9" s="37">
        <v>0</v>
      </c>
      <c r="G9" s="38">
        <v>6</v>
      </c>
      <c r="H9" s="38">
        <v>2</v>
      </c>
      <c r="I9" s="78">
        <v>1</v>
      </c>
      <c r="J9" s="37">
        <v>6</v>
      </c>
      <c r="K9" s="37">
        <v>1</v>
      </c>
      <c r="L9" s="37">
        <v>1</v>
      </c>
      <c r="M9" s="38">
        <v>8</v>
      </c>
      <c r="N9" s="38">
        <v>3</v>
      </c>
      <c r="O9" s="78">
        <v>0</v>
      </c>
      <c r="P9" s="37">
        <v>6</v>
      </c>
      <c r="Q9" s="37">
        <v>1</v>
      </c>
      <c r="R9" s="37">
        <v>2</v>
      </c>
      <c r="S9" s="38">
        <v>5</v>
      </c>
      <c r="T9" s="38">
        <v>1</v>
      </c>
      <c r="U9" s="78">
        <v>2</v>
      </c>
    </row>
    <row r="10" spans="1:22" x14ac:dyDescent="0.2">
      <c r="A10" s="42" t="s">
        <v>395</v>
      </c>
      <c r="B10" s="50">
        <v>1</v>
      </c>
      <c r="C10" s="50">
        <v>4</v>
      </c>
      <c r="D10" s="37">
        <v>6</v>
      </c>
      <c r="E10" s="37">
        <v>3</v>
      </c>
      <c r="F10" s="37">
        <v>1</v>
      </c>
      <c r="G10" s="38">
        <v>6</v>
      </c>
      <c r="H10" s="38">
        <v>2</v>
      </c>
      <c r="I10" s="78">
        <v>2</v>
      </c>
      <c r="J10" s="37">
        <v>10</v>
      </c>
      <c r="K10" s="37">
        <v>2</v>
      </c>
      <c r="L10" s="37">
        <v>0</v>
      </c>
      <c r="M10" s="38">
        <v>8</v>
      </c>
      <c r="N10" s="38">
        <v>4</v>
      </c>
      <c r="O10" s="78">
        <v>0</v>
      </c>
      <c r="P10" s="37">
        <v>7</v>
      </c>
      <c r="Q10" s="37">
        <v>2</v>
      </c>
      <c r="R10" s="37">
        <v>1</v>
      </c>
      <c r="S10" s="38">
        <v>6</v>
      </c>
      <c r="T10" s="38">
        <v>2</v>
      </c>
      <c r="U10" s="78">
        <v>1</v>
      </c>
    </row>
    <row r="11" spans="1:22" x14ac:dyDescent="0.2">
      <c r="A11" s="42" t="s">
        <v>396</v>
      </c>
      <c r="B11" s="50">
        <v>13</v>
      </c>
      <c r="C11" s="50">
        <v>3</v>
      </c>
      <c r="D11" s="37">
        <v>3</v>
      </c>
      <c r="E11" s="37">
        <v>2</v>
      </c>
      <c r="F11" s="37">
        <v>2</v>
      </c>
      <c r="G11" s="38">
        <v>4</v>
      </c>
      <c r="H11" s="38">
        <v>1</v>
      </c>
      <c r="I11" s="78">
        <v>2</v>
      </c>
      <c r="J11" s="37">
        <v>4</v>
      </c>
      <c r="K11" s="37">
        <v>2</v>
      </c>
      <c r="L11" s="37">
        <v>2</v>
      </c>
      <c r="M11" s="38">
        <v>4</v>
      </c>
      <c r="N11" s="38">
        <v>1</v>
      </c>
      <c r="O11" s="78">
        <v>2</v>
      </c>
      <c r="P11" s="37">
        <v>4</v>
      </c>
      <c r="Q11" s="37">
        <v>2</v>
      </c>
      <c r="R11" s="37">
        <v>2</v>
      </c>
      <c r="S11" s="38">
        <v>4</v>
      </c>
      <c r="T11" s="38">
        <v>3</v>
      </c>
      <c r="U11" s="78">
        <v>2</v>
      </c>
    </row>
    <row r="12" spans="1:22" x14ac:dyDescent="0.2">
      <c r="A12" s="42" t="s">
        <v>397</v>
      </c>
      <c r="B12" s="50">
        <v>3</v>
      </c>
      <c r="C12" s="50">
        <v>5</v>
      </c>
      <c r="D12" s="37">
        <v>5</v>
      </c>
      <c r="E12" s="37">
        <v>1</v>
      </c>
      <c r="F12" s="37">
        <v>3</v>
      </c>
      <c r="G12" s="38">
        <v>7</v>
      </c>
      <c r="H12" s="38">
        <v>2</v>
      </c>
      <c r="I12" s="78">
        <v>1</v>
      </c>
      <c r="J12" s="37">
        <v>8</v>
      </c>
      <c r="K12" s="37">
        <v>3</v>
      </c>
      <c r="L12" s="37">
        <v>1</v>
      </c>
      <c r="M12" s="38">
        <v>10</v>
      </c>
      <c r="N12" s="38">
        <v>2</v>
      </c>
      <c r="O12" s="78">
        <v>0</v>
      </c>
      <c r="P12" s="37">
        <v>8</v>
      </c>
      <c r="Q12" s="37">
        <v>2</v>
      </c>
      <c r="R12" s="37">
        <v>1</v>
      </c>
      <c r="S12" s="38">
        <v>6</v>
      </c>
      <c r="T12" s="38">
        <v>1</v>
      </c>
      <c r="U12" s="78">
        <v>2</v>
      </c>
    </row>
    <row r="13" spans="1:22" ht="13.5" thickBot="1" x14ac:dyDescent="0.25">
      <c r="A13" s="52" t="s">
        <v>398</v>
      </c>
      <c r="B13" s="53">
        <v>11</v>
      </c>
      <c r="C13" s="53">
        <v>3</v>
      </c>
      <c r="D13" s="37">
        <v>4</v>
      </c>
      <c r="E13" s="54">
        <v>2</v>
      </c>
      <c r="F13" s="37">
        <v>1</v>
      </c>
      <c r="G13" s="38">
        <v>5</v>
      </c>
      <c r="H13" s="55">
        <v>1</v>
      </c>
      <c r="I13" s="77">
        <v>1</v>
      </c>
      <c r="J13" s="37">
        <v>5</v>
      </c>
      <c r="K13" s="54">
        <v>2</v>
      </c>
      <c r="L13" s="37">
        <v>1</v>
      </c>
      <c r="M13" s="38">
        <v>5</v>
      </c>
      <c r="N13" s="55">
        <v>2</v>
      </c>
      <c r="O13" s="77">
        <v>1</v>
      </c>
      <c r="P13" s="37">
        <v>4</v>
      </c>
      <c r="Q13" s="54">
        <v>2</v>
      </c>
      <c r="R13" s="37">
        <v>2</v>
      </c>
      <c r="S13" s="38">
        <v>3</v>
      </c>
      <c r="T13" s="55">
        <v>1</v>
      </c>
      <c r="U13" s="77">
        <v>3</v>
      </c>
    </row>
    <row r="14" spans="1:22" ht="13.5" thickBot="1" x14ac:dyDescent="0.25">
      <c r="A14" s="61" t="s">
        <v>412</v>
      </c>
      <c r="B14" s="62"/>
      <c r="C14" s="74">
        <f t="shared" ref="C14:U14" si="0">SUM(C5:C13)</f>
        <v>35</v>
      </c>
      <c r="D14" s="63">
        <f t="shared" si="0"/>
        <v>40</v>
      </c>
      <c r="E14" s="63">
        <f t="shared" si="0"/>
        <v>16</v>
      </c>
      <c r="F14" s="63">
        <f t="shared" si="0"/>
        <v>15</v>
      </c>
      <c r="G14" s="64">
        <f t="shared" si="0"/>
        <v>50</v>
      </c>
      <c r="H14" s="64">
        <f t="shared" si="0"/>
        <v>15</v>
      </c>
      <c r="I14" s="89">
        <f t="shared" si="0"/>
        <v>13</v>
      </c>
      <c r="J14" s="63">
        <f t="shared" si="0"/>
        <v>58</v>
      </c>
      <c r="K14" s="63">
        <f t="shared" si="0"/>
        <v>20</v>
      </c>
      <c r="L14" s="88">
        <f t="shared" si="0"/>
        <v>9</v>
      </c>
      <c r="M14" s="64">
        <f t="shared" si="0"/>
        <v>58</v>
      </c>
      <c r="N14" s="64">
        <f t="shared" si="0"/>
        <v>20</v>
      </c>
      <c r="O14" s="89">
        <f t="shared" si="0"/>
        <v>9</v>
      </c>
      <c r="P14" s="63">
        <f t="shared" si="0"/>
        <v>52</v>
      </c>
      <c r="Q14" s="63">
        <f t="shared" si="0"/>
        <v>20</v>
      </c>
      <c r="R14" s="88">
        <f t="shared" si="0"/>
        <v>14</v>
      </c>
      <c r="S14" s="64">
        <f t="shared" si="0"/>
        <v>45</v>
      </c>
      <c r="T14" s="64">
        <f t="shared" si="0"/>
        <v>16</v>
      </c>
      <c r="U14" s="89">
        <f t="shared" si="0"/>
        <v>16</v>
      </c>
    </row>
    <row r="15" spans="1:22" x14ac:dyDescent="0.2">
      <c r="A15" s="57" t="s">
        <v>399</v>
      </c>
      <c r="B15" s="58">
        <v>2</v>
      </c>
      <c r="C15" s="58">
        <v>4</v>
      </c>
      <c r="D15" s="37">
        <v>4</v>
      </c>
      <c r="E15" s="39">
        <v>1</v>
      </c>
      <c r="F15" s="37">
        <v>3</v>
      </c>
      <c r="G15" s="38">
        <v>5</v>
      </c>
      <c r="H15" s="59">
        <v>2</v>
      </c>
      <c r="I15" s="82">
        <v>3</v>
      </c>
      <c r="J15" s="37">
        <v>5</v>
      </c>
      <c r="K15" s="39">
        <v>2</v>
      </c>
      <c r="L15" s="37">
        <v>3</v>
      </c>
      <c r="M15" s="38">
        <v>6</v>
      </c>
      <c r="N15" s="59">
        <v>2</v>
      </c>
      <c r="O15" s="82">
        <v>2</v>
      </c>
      <c r="P15" s="37">
        <v>6</v>
      </c>
      <c r="Q15" s="39">
        <v>1</v>
      </c>
      <c r="R15" s="37">
        <v>2</v>
      </c>
      <c r="S15" s="38">
        <v>5</v>
      </c>
      <c r="T15" s="59">
        <v>2</v>
      </c>
      <c r="U15" s="82">
        <v>2</v>
      </c>
    </row>
    <row r="16" spans="1:22" x14ac:dyDescent="0.2">
      <c r="A16" s="42" t="s">
        <v>400</v>
      </c>
      <c r="B16" s="50">
        <v>10</v>
      </c>
      <c r="C16" s="50">
        <v>4</v>
      </c>
      <c r="D16" s="37">
        <v>5</v>
      </c>
      <c r="E16" s="37">
        <v>2</v>
      </c>
      <c r="F16" s="37">
        <v>1</v>
      </c>
      <c r="G16" s="38">
        <v>5</v>
      </c>
      <c r="H16" s="38">
        <v>2</v>
      </c>
      <c r="I16" s="78">
        <v>2</v>
      </c>
      <c r="J16" s="37">
        <v>6</v>
      </c>
      <c r="K16" s="37">
        <v>1</v>
      </c>
      <c r="L16" s="37">
        <v>1</v>
      </c>
      <c r="M16" s="38">
        <v>7</v>
      </c>
      <c r="N16" s="38">
        <v>3</v>
      </c>
      <c r="O16" s="78">
        <v>0</v>
      </c>
      <c r="P16" s="37">
        <v>10</v>
      </c>
      <c r="Q16" s="37">
        <v>2</v>
      </c>
      <c r="R16" s="37">
        <v>0</v>
      </c>
      <c r="S16" s="38">
        <v>5</v>
      </c>
      <c r="T16" s="38">
        <v>2</v>
      </c>
      <c r="U16" s="78">
        <v>2</v>
      </c>
    </row>
    <row r="17" spans="1:21" x14ac:dyDescent="0.2">
      <c r="A17" s="42" t="s">
        <v>401</v>
      </c>
      <c r="B17" s="50">
        <v>16</v>
      </c>
      <c r="C17" s="50">
        <v>3</v>
      </c>
      <c r="D17" s="37">
        <v>4</v>
      </c>
      <c r="E17" s="37">
        <v>2</v>
      </c>
      <c r="F17" s="37">
        <v>1</v>
      </c>
      <c r="G17" s="38">
        <v>4</v>
      </c>
      <c r="H17" s="38">
        <v>2</v>
      </c>
      <c r="I17" s="78">
        <v>2</v>
      </c>
      <c r="J17" s="37">
        <v>5</v>
      </c>
      <c r="K17" s="37">
        <v>2</v>
      </c>
      <c r="L17" s="37">
        <v>1</v>
      </c>
      <c r="M17" s="38">
        <v>5</v>
      </c>
      <c r="N17" s="38">
        <v>1</v>
      </c>
      <c r="O17" s="78">
        <v>1</v>
      </c>
      <c r="P17" s="37">
        <v>6</v>
      </c>
      <c r="Q17" s="37">
        <v>2</v>
      </c>
      <c r="R17" s="37">
        <v>0</v>
      </c>
      <c r="S17" s="38">
        <v>4</v>
      </c>
      <c r="T17" s="38">
        <v>1</v>
      </c>
      <c r="U17" s="78">
        <v>1</v>
      </c>
    </row>
    <row r="18" spans="1:21" x14ac:dyDescent="0.2">
      <c r="A18" s="42" t="s">
        <v>402</v>
      </c>
      <c r="B18" s="50">
        <v>4</v>
      </c>
      <c r="C18" s="50">
        <v>5</v>
      </c>
      <c r="D18" s="37">
        <v>5</v>
      </c>
      <c r="E18" s="37">
        <v>2</v>
      </c>
      <c r="F18" s="37">
        <v>3</v>
      </c>
      <c r="G18" s="38">
        <v>6</v>
      </c>
      <c r="H18" s="38">
        <v>1</v>
      </c>
      <c r="I18" s="78">
        <v>2</v>
      </c>
      <c r="J18" s="37">
        <v>9</v>
      </c>
      <c r="K18" s="37">
        <v>2</v>
      </c>
      <c r="L18" s="37">
        <v>0</v>
      </c>
      <c r="M18" s="38">
        <v>9</v>
      </c>
      <c r="N18" s="38">
        <v>2</v>
      </c>
      <c r="O18" s="78">
        <v>0</v>
      </c>
      <c r="P18" s="37">
        <v>8</v>
      </c>
      <c r="Q18" s="37">
        <v>2</v>
      </c>
      <c r="R18" s="37">
        <v>1</v>
      </c>
      <c r="S18" s="38">
        <v>6</v>
      </c>
      <c r="T18" s="38">
        <v>2</v>
      </c>
      <c r="U18" s="78">
        <v>2</v>
      </c>
    </row>
    <row r="19" spans="1:21" x14ac:dyDescent="0.2">
      <c r="A19" s="42" t="s">
        <v>403</v>
      </c>
      <c r="B19" s="50">
        <v>8</v>
      </c>
      <c r="C19" s="50">
        <v>3</v>
      </c>
      <c r="D19" s="37">
        <v>3</v>
      </c>
      <c r="E19" s="37">
        <v>2</v>
      </c>
      <c r="F19" s="37">
        <v>2</v>
      </c>
      <c r="G19" s="38">
        <v>4</v>
      </c>
      <c r="H19" s="38">
        <v>1</v>
      </c>
      <c r="I19" s="78">
        <v>2</v>
      </c>
      <c r="J19" s="37">
        <v>4</v>
      </c>
      <c r="K19" s="37">
        <v>2</v>
      </c>
      <c r="L19" s="37">
        <v>2</v>
      </c>
      <c r="M19" s="38">
        <v>4</v>
      </c>
      <c r="N19" s="38">
        <v>2</v>
      </c>
      <c r="O19" s="78">
        <v>2</v>
      </c>
      <c r="P19" s="37">
        <v>5</v>
      </c>
      <c r="Q19" s="37">
        <v>2</v>
      </c>
      <c r="R19" s="37">
        <v>1</v>
      </c>
      <c r="S19" s="38">
        <v>3</v>
      </c>
      <c r="T19" s="38">
        <v>1</v>
      </c>
      <c r="U19" s="78">
        <v>3</v>
      </c>
    </row>
    <row r="20" spans="1:21" x14ac:dyDescent="0.2">
      <c r="A20" s="42" t="s">
        <v>404</v>
      </c>
      <c r="B20" s="50">
        <v>14</v>
      </c>
      <c r="C20" s="50">
        <v>5</v>
      </c>
      <c r="D20" s="37">
        <v>5</v>
      </c>
      <c r="E20" s="37">
        <v>2</v>
      </c>
      <c r="F20" s="37">
        <v>2</v>
      </c>
      <c r="G20" s="38">
        <v>6</v>
      </c>
      <c r="H20" s="38">
        <v>2</v>
      </c>
      <c r="I20" s="78">
        <v>2</v>
      </c>
      <c r="J20" s="37">
        <v>6</v>
      </c>
      <c r="K20" s="37">
        <v>2</v>
      </c>
      <c r="L20" s="37">
        <v>2</v>
      </c>
      <c r="M20" s="38">
        <v>8</v>
      </c>
      <c r="N20" s="38">
        <v>1</v>
      </c>
      <c r="O20" s="78">
        <v>0</v>
      </c>
      <c r="P20" s="37">
        <v>7</v>
      </c>
      <c r="Q20" s="37">
        <v>2</v>
      </c>
      <c r="R20" s="37">
        <v>1</v>
      </c>
      <c r="S20" s="38">
        <v>7</v>
      </c>
      <c r="T20" s="38">
        <v>3</v>
      </c>
      <c r="U20" s="78">
        <v>1</v>
      </c>
    </row>
    <row r="21" spans="1:21" x14ac:dyDescent="0.2">
      <c r="A21" s="42" t="s">
        <v>405</v>
      </c>
      <c r="B21" s="50">
        <v>18</v>
      </c>
      <c r="C21" s="50">
        <v>4</v>
      </c>
      <c r="D21" s="37">
        <v>4</v>
      </c>
      <c r="E21" s="37">
        <v>1</v>
      </c>
      <c r="F21" s="37">
        <v>2</v>
      </c>
      <c r="G21" s="38">
        <v>10</v>
      </c>
      <c r="H21" s="38">
        <v>2</v>
      </c>
      <c r="I21" s="78">
        <v>0</v>
      </c>
      <c r="J21" s="37">
        <v>4</v>
      </c>
      <c r="K21" s="37">
        <v>2</v>
      </c>
      <c r="L21" s="37">
        <v>3</v>
      </c>
      <c r="M21" s="38">
        <v>5</v>
      </c>
      <c r="N21" s="38">
        <v>2</v>
      </c>
      <c r="O21" s="78">
        <v>2</v>
      </c>
      <c r="P21" s="37">
        <v>5</v>
      </c>
      <c r="Q21" s="37">
        <v>2</v>
      </c>
      <c r="R21" s="37">
        <v>2</v>
      </c>
      <c r="S21" s="38">
        <v>5</v>
      </c>
      <c r="T21" s="38">
        <v>2</v>
      </c>
      <c r="U21" s="78">
        <v>1</v>
      </c>
    </row>
    <row r="22" spans="1:21" x14ac:dyDescent="0.2">
      <c r="A22" s="42" t="s">
        <v>406</v>
      </c>
      <c r="B22" s="50">
        <v>12</v>
      </c>
      <c r="C22" s="50">
        <v>3</v>
      </c>
      <c r="D22" s="37">
        <v>3</v>
      </c>
      <c r="E22" s="37">
        <v>1</v>
      </c>
      <c r="F22" s="37">
        <v>2</v>
      </c>
      <c r="G22" s="38">
        <v>5</v>
      </c>
      <c r="H22" s="38">
        <v>2</v>
      </c>
      <c r="I22" s="78">
        <v>1</v>
      </c>
      <c r="J22" s="37">
        <v>5</v>
      </c>
      <c r="K22" s="37">
        <v>3</v>
      </c>
      <c r="L22" s="37">
        <v>1</v>
      </c>
      <c r="M22" s="38">
        <v>6</v>
      </c>
      <c r="N22" s="38">
        <v>2</v>
      </c>
      <c r="O22" s="78">
        <v>0</v>
      </c>
      <c r="P22" s="37">
        <v>5</v>
      </c>
      <c r="Q22" s="37">
        <v>2</v>
      </c>
      <c r="R22" s="37">
        <v>1</v>
      </c>
      <c r="S22" s="38">
        <v>4</v>
      </c>
      <c r="T22" s="38">
        <v>2</v>
      </c>
      <c r="U22" s="78">
        <v>2</v>
      </c>
    </row>
    <row r="23" spans="1:21" ht="13.5" thickBot="1" x14ac:dyDescent="0.25">
      <c r="A23" s="45" t="s">
        <v>407</v>
      </c>
      <c r="B23" s="51">
        <v>6</v>
      </c>
      <c r="C23" s="51">
        <v>5</v>
      </c>
      <c r="D23" s="37">
        <v>7</v>
      </c>
      <c r="E23" s="46">
        <v>2</v>
      </c>
      <c r="F23" s="37">
        <v>0</v>
      </c>
      <c r="G23" s="38">
        <v>6</v>
      </c>
      <c r="H23" s="47">
        <v>1</v>
      </c>
      <c r="I23" s="84">
        <v>2</v>
      </c>
      <c r="J23" s="37">
        <v>6</v>
      </c>
      <c r="K23" s="46">
        <v>2</v>
      </c>
      <c r="L23" s="37">
        <v>3</v>
      </c>
      <c r="M23" s="38">
        <v>9</v>
      </c>
      <c r="N23" s="47">
        <v>2</v>
      </c>
      <c r="O23" s="84">
        <v>0</v>
      </c>
      <c r="P23" s="37">
        <v>8</v>
      </c>
      <c r="Q23" s="46">
        <v>2</v>
      </c>
      <c r="R23" s="37">
        <v>1</v>
      </c>
      <c r="S23" s="38">
        <v>6</v>
      </c>
      <c r="T23" s="47">
        <v>1</v>
      </c>
      <c r="U23" s="84">
        <v>2</v>
      </c>
    </row>
    <row r="24" spans="1:21" ht="13.5" thickBot="1" x14ac:dyDescent="0.25">
      <c r="A24" s="66" t="s">
        <v>413</v>
      </c>
      <c r="B24" s="63"/>
      <c r="C24" s="63">
        <f t="shared" ref="C24:U24" si="1">SUM(C15:C23)</f>
        <v>36</v>
      </c>
      <c r="D24" s="63">
        <f t="shared" si="1"/>
        <v>40</v>
      </c>
      <c r="E24" s="63">
        <f t="shared" si="1"/>
        <v>15</v>
      </c>
      <c r="F24" s="63">
        <f t="shared" si="1"/>
        <v>16</v>
      </c>
      <c r="G24" s="64">
        <f t="shared" si="1"/>
        <v>51</v>
      </c>
      <c r="H24" s="64">
        <f t="shared" si="1"/>
        <v>15</v>
      </c>
      <c r="I24" s="64">
        <f t="shared" si="1"/>
        <v>16</v>
      </c>
      <c r="J24" s="63">
        <f t="shared" si="1"/>
        <v>50</v>
      </c>
      <c r="K24" s="63">
        <f t="shared" si="1"/>
        <v>18</v>
      </c>
      <c r="L24" s="63">
        <f t="shared" si="1"/>
        <v>16</v>
      </c>
      <c r="M24" s="64">
        <f t="shared" si="1"/>
        <v>59</v>
      </c>
      <c r="N24" s="64">
        <f t="shared" si="1"/>
        <v>17</v>
      </c>
      <c r="O24" s="64">
        <f t="shared" si="1"/>
        <v>7</v>
      </c>
      <c r="P24" s="63">
        <f t="shared" si="1"/>
        <v>60</v>
      </c>
      <c r="Q24" s="63">
        <f t="shared" si="1"/>
        <v>17</v>
      </c>
      <c r="R24" s="63">
        <f t="shared" si="1"/>
        <v>9</v>
      </c>
      <c r="S24" s="64">
        <f t="shared" si="1"/>
        <v>45</v>
      </c>
      <c r="T24" s="64">
        <f t="shared" si="1"/>
        <v>16</v>
      </c>
      <c r="U24" s="64">
        <f t="shared" si="1"/>
        <v>16</v>
      </c>
    </row>
    <row r="25" spans="1:21" ht="13.5" thickBot="1" x14ac:dyDescent="0.25">
      <c r="A25" s="70" t="s">
        <v>414</v>
      </c>
      <c r="B25" s="71"/>
      <c r="C25" s="71">
        <f t="shared" ref="C25:U25" si="2">C24+C14</f>
        <v>71</v>
      </c>
      <c r="D25" s="71">
        <f t="shared" si="2"/>
        <v>80</v>
      </c>
      <c r="E25" s="71">
        <f t="shared" si="2"/>
        <v>31</v>
      </c>
      <c r="F25" s="71">
        <f t="shared" si="2"/>
        <v>31</v>
      </c>
      <c r="G25" s="72">
        <f t="shared" si="2"/>
        <v>101</v>
      </c>
      <c r="H25" s="72">
        <f t="shared" si="2"/>
        <v>30</v>
      </c>
      <c r="I25" s="72">
        <f t="shared" si="2"/>
        <v>29</v>
      </c>
      <c r="J25" s="71">
        <f t="shared" si="2"/>
        <v>108</v>
      </c>
      <c r="K25" s="71">
        <f t="shared" si="2"/>
        <v>38</v>
      </c>
      <c r="L25" s="71">
        <f t="shared" si="2"/>
        <v>25</v>
      </c>
      <c r="M25" s="72">
        <f t="shared" si="2"/>
        <v>117</v>
      </c>
      <c r="N25" s="72">
        <f t="shared" si="2"/>
        <v>37</v>
      </c>
      <c r="O25" s="72">
        <f t="shared" si="2"/>
        <v>16</v>
      </c>
      <c r="P25" s="71">
        <f t="shared" si="2"/>
        <v>112</v>
      </c>
      <c r="Q25" s="71">
        <f t="shared" si="2"/>
        <v>37</v>
      </c>
      <c r="R25" s="71">
        <f t="shared" si="2"/>
        <v>23</v>
      </c>
      <c r="S25" s="72">
        <f t="shared" si="2"/>
        <v>90</v>
      </c>
      <c r="T25" s="72">
        <f t="shared" si="2"/>
        <v>32</v>
      </c>
      <c r="U25" s="72">
        <f t="shared" si="2"/>
        <v>32</v>
      </c>
    </row>
    <row r="26" spans="1:21" x14ac:dyDescent="0.2">
      <c r="A26" s="67" t="s">
        <v>350</v>
      </c>
      <c r="B26" s="39"/>
      <c r="C26" s="39"/>
      <c r="D26" s="474"/>
      <c r="E26" s="475"/>
      <c r="F26" s="476"/>
      <c r="G26" s="477"/>
      <c r="H26" s="478"/>
      <c r="I26" s="479"/>
      <c r="J26" s="474"/>
      <c r="K26" s="475"/>
      <c r="L26" s="476"/>
      <c r="M26" s="477"/>
      <c r="N26" s="478"/>
      <c r="O26" s="479"/>
      <c r="P26" s="474"/>
      <c r="Q26" s="475"/>
      <c r="R26" s="476"/>
      <c r="S26" s="477"/>
      <c r="T26" s="478"/>
      <c r="U26" s="479"/>
    </row>
    <row r="27" spans="1:21" ht="13.5" thickBot="1" x14ac:dyDescent="0.25">
      <c r="A27" s="49" t="s">
        <v>415</v>
      </c>
      <c r="B27" s="46"/>
      <c r="C27" s="46"/>
      <c r="D27" s="492"/>
      <c r="E27" s="493"/>
      <c r="F27" s="494"/>
      <c r="G27" s="495"/>
      <c r="H27" s="496"/>
      <c r="I27" s="497"/>
      <c r="J27" s="492"/>
      <c r="K27" s="493"/>
      <c r="L27" s="494"/>
      <c r="M27" s="495"/>
      <c r="N27" s="496"/>
      <c r="O27" s="497"/>
      <c r="P27" s="492"/>
      <c r="Q27" s="493"/>
      <c r="R27" s="494"/>
      <c r="S27" s="495"/>
      <c r="T27" s="496"/>
      <c r="U27" s="497"/>
    </row>
    <row r="30" spans="1:21" x14ac:dyDescent="0.2">
      <c r="A30" s="92"/>
      <c r="B30" s="30" t="s">
        <v>450</v>
      </c>
    </row>
    <row r="31" spans="1:21" x14ac:dyDescent="0.2">
      <c r="A31" s="97"/>
      <c r="B31" s="30" t="s">
        <v>603</v>
      </c>
    </row>
    <row r="34" spans="1:21" x14ac:dyDescent="0.2">
      <c r="A34" s="30" t="s">
        <v>559</v>
      </c>
    </row>
    <row r="36" spans="1:21" x14ac:dyDescent="0.2">
      <c r="A36" s="149"/>
      <c r="B36" s="149"/>
      <c r="C36" s="149"/>
      <c r="D36" s="510" t="s">
        <v>524</v>
      </c>
      <c r="E36" s="510"/>
      <c r="F36" s="510"/>
      <c r="G36" s="513" t="s">
        <v>525</v>
      </c>
      <c r="H36" s="513"/>
      <c r="I36" s="513"/>
      <c r="J36" s="510" t="s">
        <v>526</v>
      </c>
      <c r="K36" s="510"/>
      <c r="L36" s="510"/>
      <c r="M36" s="513" t="s">
        <v>527</v>
      </c>
      <c r="N36" s="513"/>
      <c r="O36" s="513"/>
      <c r="P36" s="510" t="s">
        <v>528</v>
      </c>
      <c r="Q36" s="510"/>
      <c r="R36" s="510"/>
      <c r="S36" s="510" t="s">
        <v>529</v>
      </c>
      <c r="T36" s="510"/>
      <c r="U36" s="510"/>
    </row>
    <row r="37" spans="1:21" x14ac:dyDescent="0.2">
      <c r="A37" s="37"/>
      <c r="B37" s="37"/>
      <c r="C37" s="37"/>
      <c r="D37" s="35" t="s">
        <v>409</v>
      </c>
      <c r="E37" s="35" t="s">
        <v>410</v>
      </c>
      <c r="F37" s="35" t="s">
        <v>363</v>
      </c>
      <c r="G37" s="36" t="s">
        <v>409</v>
      </c>
      <c r="H37" s="36" t="s">
        <v>410</v>
      </c>
      <c r="I37" s="36" t="s">
        <v>363</v>
      </c>
      <c r="J37" s="35" t="s">
        <v>409</v>
      </c>
      <c r="K37" s="35" t="s">
        <v>410</v>
      </c>
      <c r="L37" s="35" t="s">
        <v>363</v>
      </c>
      <c r="M37" s="36" t="s">
        <v>409</v>
      </c>
      <c r="N37" s="36" t="s">
        <v>410</v>
      </c>
      <c r="O37" s="36" t="s">
        <v>363</v>
      </c>
      <c r="P37" s="35" t="s">
        <v>409</v>
      </c>
      <c r="Q37" s="35" t="s">
        <v>410</v>
      </c>
      <c r="R37" s="35" t="s">
        <v>363</v>
      </c>
      <c r="S37" s="35" t="s">
        <v>409</v>
      </c>
      <c r="T37" s="35" t="s">
        <v>410</v>
      </c>
      <c r="U37" s="35" t="s">
        <v>363</v>
      </c>
    </row>
    <row r="38" spans="1:21" x14ac:dyDescent="0.2">
      <c r="A38" s="37" t="s">
        <v>560</v>
      </c>
      <c r="B38" s="37"/>
      <c r="C38" s="37">
        <v>71</v>
      </c>
      <c r="D38" s="37">
        <v>80</v>
      </c>
      <c r="E38" s="37">
        <v>31</v>
      </c>
      <c r="F38" s="37">
        <v>31</v>
      </c>
      <c r="G38" s="36">
        <v>101</v>
      </c>
      <c r="H38" s="36">
        <v>30</v>
      </c>
      <c r="I38" s="36">
        <v>29</v>
      </c>
      <c r="J38" s="37">
        <v>108</v>
      </c>
      <c r="K38" s="37">
        <v>38</v>
      </c>
      <c r="L38" s="37">
        <v>25</v>
      </c>
      <c r="M38" s="36">
        <v>117</v>
      </c>
      <c r="N38" s="36">
        <v>37</v>
      </c>
      <c r="O38" s="36">
        <v>16</v>
      </c>
      <c r="P38" s="37">
        <v>112</v>
      </c>
      <c r="Q38" s="37">
        <v>37</v>
      </c>
      <c r="R38" s="37">
        <v>23</v>
      </c>
      <c r="S38" s="37">
        <v>90</v>
      </c>
      <c r="T38" s="37">
        <v>32</v>
      </c>
      <c r="U38" s="37">
        <v>32</v>
      </c>
    </row>
    <row r="39" spans="1:21" x14ac:dyDescent="0.2">
      <c r="A39" s="37" t="s">
        <v>561</v>
      </c>
      <c r="B39" s="37"/>
      <c r="C39" s="37">
        <v>71</v>
      </c>
      <c r="D39" s="37">
        <v>87</v>
      </c>
      <c r="E39" s="37">
        <v>32</v>
      </c>
      <c r="F39" s="37">
        <v>29</v>
      </c>
      <c r="G39" s="36">
        <v>104</v>
      </c>
      <c r="H39" s="36">
        <v>33</v>
      </c>
      <c r="I39" s="36">
        <v>31</v>
      </c>
      <c r="J39" s="37">
        <v>111</v>
      </c>
      <c r="K39" s="37">
        <v>33</v>
      </c>
      <c r="L39" s="37">
        <v>27</v>
      </c>
      <c r="M39" s="36">
        <v>112</v>
      </c>
      <c r="N39" s="36">
        <v>32</v>
      </c>
      <c r="O39" s="36">
        <v>26</v>
      </c>
      <c r="P39" s="37">
        <v>113</v>
      </c>
      <c r="Q39" s="37">
        <v>36</v>
      </c>
      <c r="R39" s="37">
        <v>28</v>
      </c>
      <c r="S39" s="37">
        <v>93</v>
      </c>
      <c r="T39" s="37">
        <v>35</v>
      </c>
      <c r="U39" s="37">
        <v>35</v>
      </c>
    </row>
    <row r="40" spans="1:21" x14ac:dyDescent="0.2">
      <c r="A40" s="150" t="s">
        <v>562</v>
      </c>
      <c r="B40" s="150"/>
      <c r="C40" s="150">
        <f>SUM(C38:C39)</f>
        <v>142</v>
      </c>
      <c r="D40" s="150">
        <f t="shared" ref="D40:U40" si="3">SUM(D38:D39)</f>
        <v>167</v>
      </c>
      <c r="E40" s="150">
        <f t="shared" si="3"/>
        <v>63</v>
      </c>
      <c r="F40" s="150">
        <f t="shared" si="3"/>
        <v>60</v>
      </c>
      <c r="G40" s="148">
        <f t="shared" si="3"/>
        <v>205</v>
      </c>
      <c r="H40" s="148">
        <f t="shared" si="3"/>
        <v>63</v>
      </c>
      <c r="I40" s="148">
        <f t="shared" si="3"/>
        <v>60</v>
      </c>
      <c r="J40" s="150">
        <f t="shared" si="3"/>
        <v>219</v>
      </c>
      <c r="K40" s="150">
        <f t="shared" si="3"/>
        <v>71</v>
      </c>
      <c r="L40" s="150">
        <f t="shared" si="3"/>
        <v>52</v>
      </c>
      <c r="M40" s="148">
        <f t="shared" si="3"/>
        <v>229</v>
      </c>
      <c r="N40" s="148">
        <f t="shared" si="3"/>
        <v>69</v>
      </c>
      <c r="O40" s="148">
        <f t="shared" si="3"/>
        <v>42</v>
      </c>
      <c r="P40" s="150">
        <f t="shared" si="3"/>
        <v>225</v>
      </c>
      <c r="Q40" s="150">
        <f t="shared" si="3"/>
        <v>73</v>
      </c>
      <c r="R40" s="150">
        <f t="shared" si="3"/>
        <v>51</v>
      </c>
      <c r="S40" s="150">
        <f t="shared" si="3"/>
        <v>183</v>
      </c>
      <c r="T40" s="150">
        <f t="shared" si="3"/>
        <v>67</v>
      </c>
      <c r="U40" s="150">
        <f t="shared" si="3"/>
        <v>67</v>
      </c>
    </row>
    <row r="41" spans="1:21" x14ac:dyDescent="0.2">
      <c r="A41" s="37" t="s">
        <v>350</v>
      </c>
      <c r="B41" s="37"/>
      <c r="C41" s="37"/>
      <c r="D41" s="510">
        <v>2</v>
      </c>
      <c r="E41" s="510"/>
      <c r="F41" s="510"/>
      <c r="G41" s="513">
        <v>3</v>
      </c>
      <c r="H41" s="513"/>
      <c r="I41" s="513"/>
      <c r="J41" s="510">
        <v>4</v>
      </c>
      <c r="K41" s="510"/>
      <c r="L41" s="510"/>
      <c r="M41" s="513">
        <v>6</v>
      </c>
      <c r="N41" s="513"/>
      <c r="O41" s="513"/>
      <c r="P41" s="510">
        <v>5</v>
      </c>
      <c r="Q41" s="510"/>
      <c r="R41" s="510"/>
      <c r="S41" s="510">
        <v>1</v>
      </c>
      <c r="T41" s="510"/>
      <c r="U41" s="510"/>
    </row>
    <row r="42" spans="1:21" x14ac:dyDescent="0.2">
      <c r="A42" s="37" t="s">
        <v>415</v>
      </c>
      <c r="B42" s="37"/>
      <c r="C42" s="37"/>
      <c r="D42" s="510">
        <v>16</v>
      </c>
      <c r="E42" s="510"/>
      <c r="F42" s="510"/>
      <c r="G42" s="513">
        <v>11</v>
      </c>
      <c r="H42" s="513"/>
      <c r="I42" s="513"/>
      <c r="J42" s="510">
        <v>7</v>
      </c>
      <c r="K42" s="510"/>
      <c r="L42" s="510"/>
      <c r="M42" s="513">
        <v>2</v>
      </c>
      <c r="N42" s="513"/>
      <c r="O42" s="513"/>
      <c r="P42" s="510">
        <v>4</v>
      </c>
      <c r="Q42" s="510"/>
      <c r="R42" s="510"/>
      <c r="S42" s="510">
        <v>22</v>
      </c>
      <c r="T42" s="510"/>
      <c r="U42" s="510"/>
    </row>
  </sheetData>
  <mergeCells count="42">
    <mergeCell ref="G26:I26"/>
    <mergeCell ref="J26:L26"/>
    <mergeCell ref="P26:R26"/>
    <mergeCell ref="S26:U26"/>
    <mergeCell ref="P27:R27"/>
    <mergeCell ref="S27:U27"/>
    <mergeCell ref="D36:F36"/>
    <mergeCell ref="G36:I36"/>
    <mergeCell ref="J36:L36"/>
    <mergeCell ref="M2:O2"/>
    <mergeCell ref="D3:F3"/>
    <mergeCell ref="G3:I3"/>
    <mergeCell ref="J3:L3"/>
    <mergeCell ref="M3:O3"/>
    <mergeCell ref="D2:F2"/>
    <mergeCell ref="G2:I2"/>
    <mergeCell ref="M26:O26"/>
    <mergeCell ref="D27:F27"/>
    <mergeCell ref="G27:I27"/>
    <mergeCell ref="J27:L27"/>
    <mergeCell ref="M27:O27"/>
    <mergeCell ref="D26:F26"/>
    <mergeCell ref="M42:O42"/>
    <mergeCell ref="M36:O36"/>
    <mergeCell ref="J2:L2"/>
    <mergeCell ref="S42:U42"/>
    <mergeCell ref="M41:O41"/>
    <mergeCell ref="P36:R36"/>
    <mergeCell ref="S36:U36"/>
    <mergeCell ref="S41:U41"/>
    <mergeCell ref="P41:R41"/>
    <mergeCell ref="P42:R42"/>
    <mergeCell ref="P2:R2"/>
    <mergeCell ref="S2:U2"/>
    <mergeCell ref="P3:R3"/>
    <mergeCell ref="S3:U3"/>
    <mergeCell ref="D41:F41"/>
    <mergeCell ref="G41:I41"/>
    <mergeCell ref="J41:L41"/>
    <mergeCell ref="D42:F42"/>
    <mergeCell ref="G42:I42"/>
    <mergeCell ref="J42:L42"/>
  </mergeCells>
  <phoneticPr fontId="21" type="noConversion"/>
  <conditionalFormatting sqref="G5:G13 G15:G23 M5:M13 M15:M23 D5:D13 D15:D23 J5:J13 J15:J23 P5:P13 P15:P23 S5:S13 S15:S23">
    <cfRule type="cellIs" dxfId="17" priority="1" stopIfTrue="1" operator="equal">
      <formula>$C5</formula>
    </cfRule>
    <cfRule type="cellIs" dxfId="16"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V31"/>
  <sheetViews>
    <sheetView workbookViewId="0">
      <selection activeCell="S19" sqref="S19"/>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7.5703125" style="30" customWidth="1"/>
    <col min="20" max="20" width="4" style="30" customWidth="1"/>
    <col min="21" max="21" width="5.42578125" style="30" customWidth="1"/>
  </cols>
  <sheetData>
    <row r="1" spans="1:22" ht="13.5" thickBot="1" x14ac:dyDescent="0.25">
      <c r="A1" s="31"/>
      <c r="B1" s="32"/>
      <c r="C1" s="32"/>
      <c r="D1" s="32"/>
      <c r="E1" s="32"/>
      <c r="F1" s="32"/>
      <c r="G1" s="32" t="s">
        <v>557</v>
      </c>
      <c r="H1" s="32"/>
      <c r="I1" s="32"/>
      <c r="J1" s="32"/>
      <c r="K1" s="32"/>
      <c r="L1" s="32"/>
      <c r="M1" s="32"/>
      <c r="N1" s="32"/>
      <c r="O1" s="32"/>
      <c r="P1" s="32"/>
      <c r="Q1" s="32"/>
      <c r="R1" s="32"/>
      <c r="S1" s="32"/>
      <c r="T1" s="32"/>
      <c r="U1" s="32"/>
      <c r="V1" s="68" t="s">
        <v>416</v>
      </c>
    </row>
    <row r="2" spans="1:22" x14ac:dyDescent="0.2">
      <c r="A2" s="40"/>
      <c r="B2" s="41"/>
      <c r="C2" s="41"/>
      <c r="D2" s="573" t="s">
        <v>524</v>
      </c>
      <c r="E2" s="573"/>
      <c r="F2" s="573"/>
      <c r="G2" s="572" t="s">
        <v>525</v>
      </c>
      <c r="H2" s="572"/>
      <c r="I2" s="572"/>
      <c r="J2" s="573" t="s">
        <v>526</v>
      </c>
      <c r="K2" s="573"/>
      <c r="L2" s="573"/>
      <c r="M2" s="572" t="s">
        <v>527</v>
      </c>
      <c r="N2" s="572"/>
      <c r="O2" s="572"/>
      <c r="P2" s="573" t="s">
        <v>528</v>
      </c>
      <c r="Q2" s="573"/>
      <c r="R2" s="573"/>
      <c r="S2" s="572" t="s">
        <v>529</v>
      </c>
      <c r="T2" s="572"/>
      <c r="U2" s="572"/>
    </row>
    <row r="3" spans="1:22" x14ac:dyDescent="0.2">
      <c r="A3" s="57"/>
      <c r="B3" s="69"/>
      <c r="C3" s="69" t="s">
        <v>538</v>
      </c>
      <c r="D3" s="480"/>
      <c r="E3" s="481"/>
      <c r="F3" s="482"/>
      <c r="G3" s="483"/>
      <c r="H3" s="484"/>
      <c r="I3" s="485"/>
      <c r="J3" s="480"/>
      <c r="K3" s="481"/>
      <c r="L3" s="482"/>
      <c r="M3" s="483"/>
      <c r="N3" s="484"/>
      <c r="O3" s="485"/>
      <c r="P3" s="480"/>
      <c r="Q3" s="481"/>
      <c r="R3" s="482"/>
      <c r="S3" s="483"/>
      <c r="T3" s="484"/>
      <c r="U3" s="485"/>
    </row>
    <row r="4" spans="1:22"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36" t="s">
        <v>409</v>
      </c>
      <c r="T4" s="36" t="s">
        <v>410</v>
      </c>
      <c r="U4" s="36" t="s">
        <v>363</v>
      </c>
    </row>
    <row r="5" spans="1:22" x14ac:dyDescent="0.2">
      <c r="A5" s="42" t="s">
        <v>390</v>
      </c>
      <c r="B5" s="50">
        <v>7</v>
      </c>
      <c r="C5" s="50">
        <v>4</v>
      </c>
      <c r="D5" s="37">
        <v>5</v>
      </c>
      <c r="E5" s="37">
        <v>2</v>
      </c>
      <c r="F5" s="37">
        <v>2</v>
      </c>
      <c r="G5" s="38">
        <v>5</v>
      </c>
      <c r="H5" s="38">
        <v>2</v>
      </c>
      <c r="I5" s="78">
        <v>3</v>
      </c>
      <c r="J5" s="37">
        <v>7</v>
      </c>
      <c r="K5" s="37">
        <v>2</v>
      </c>
      <c r="L5" s="37">
        <v>1</v>
      </c>
      <c r="M5" s="38">
        <v>7</v>
      </c>
      <c r="N5" s="38">
        <v>2</v>
      </c>
      <c r="O5" s="78">
        <v>1</v>
      </c>
      <c r="P5" s="37">
        <v>9</v>
      </c>
      <c r="Q5" s="37">
        <v>2</v>
      </c>
      <c r="R5" s="37">
        <v>0</v>
      </c>
      <c r="S5" s="38">
        <v>4</v>
      </c>
      <c r="T5" s="38">
        <v>2</v>
      </c>
      <c r="U5" s="78">
        <v>3</v>
      </c>
    </row>
    <row r="6" spans="1:22" x14ac:dyDescent="0.2">
      <c r="A6" s="42" t="s">
        <v>391</v>
      </c>
      <c r="B6" s="50">
        <v>3</v>
      </c>
      <c r="C6" s="50">
        <v>4</v>
      </c>
      <c r="D6" s="37">
        <v>5</v>
      </c>
      <c r="E6" s="37">
        <v>2</v>
      </c>
      <c r="F6" s="37">
        <v>2</v>
      </c>
      <c r="G6" s="38">
        <v>6</v>
      </c>
      <c r="H6" s="38">
        <v>1</v>
      </c>
      <c r="I6" s="78">
        <v>2</v>
      </c>
      <c r="J6" s="37">
        <v>6</v>
      </c>
      <c r="K6" s="37">
        <v>1</v>
      </c>
      <c r="L6" s="37">
        <v>2</v>
      </c>
      <c r="M6" s="38">
        <v>5</v>
      </c>
      <c r="N6" s="38">
        <v>1</v>
      </c>
      <c r="O6" s="78">
        <v>3</v>
      </c>
      <c r="P6" s="37">
        <v>10</v>
      </c>
      <c r="Q6" s="37">
        <v>2</v>
      </c>
      <c r="R6" s="37">
        <v>0</v>
      </c>
      <c r="S6" s="38">
        <v>4</v>
      </c>
      <c r="T6" s="38">
        <v>2</v>
      </c>
      <c r="U6" s="78">
        <v>3</v>
      </c>
    </row>
    <row r="7" spans="1:22" x14ac:dyDescent="0.2">
      <c r="A7" s="42" t="s">
        <v>392</v>
      </c>
      <c r="B7" s="50">
        <v>11</v>
      </c>
      <c r="C7" s="50">
        <v>4</v>
      </c>
      <c r="D7" s="37">
        <v>5</v>
      </c>
      <c r="E7" s="37">
        <v>2</v>
      </c>
      <c r="F7" s="37">
        <v>1</v>
      </c>
      <c r="G7" s="38">
        <v>5</v>
      </c>
      <c r="H7" s="38">
        <v>2</v>
      </c>
      <c r="I7" s="78">
        <v>2</v>
      </c>
      <c r="J7" s="37">
        <v>6</v>
      </c>
      <c r="K7" s="37">
        <v>1</v>
      </c>
      <c r="L7" s="37">
        <v>2</v>
      </c>
      <c r="M7" s="38">
        <v>9</v>
      </c>
      <c r="N7" s="38">
        <v>2</v>
      </c>
      <c r="O7" s="78">
        <v>0</v>
      </c>
      <c r="P7" s="37">
        <v>6</v>
      </c>
      <c r="Q7" s="37">
        <v>2</v>
      </c>
      <c r="R7" s="37">
        <v>2</v>
      </c>
      <c r="S7" s="38">
        <v>6</v>
      </c>
      <c r="T7" s="38">
        <v>2</v>
      </c>
      <c r="U7" s="78">
        <v>1</v>
      </c>
    </row>
    <row r="8" spans="1:22" x14ac:dyDescent="0.2">
      <c r="A8" s="42" t="s">
        <v>393</v>
      </c>
      <c r="B8" s="50">
        <v>15</v>
      </c>
      <c r="C8" s="50">
        <v>3</v>
      </c>
      <c r="D8" s="37">
        <v>2</v>
      </c>
      <c r="E8" s="37">
        <v>1</v>
      </c>
      <c r="F8" s="37">
        <v>3</v>
      </c>
      <c r="G8" s="38">
        <v>6</v>
      </c>
      <c r="H8" s="38">
        <v>2</v>
      </c>
      <c r="I8" s="78">
        <v>0</v>
      </c>
      <c r="J8" s="37">
        <v>5</v>
      </c>
      <c r="K8" s="37">
        <v>2</v>
      </c>
      <c r="L8" s="37">
        <v>1</v>
      </c>
      <c r="M8" s="38">
        <v>4</v>
      </c>
      <c r="N8" s="38">
        <v>1</v>
      </c>
      <c r="O8" s="78">
        <v>2</v>
      </c>
      <c r="P8" s="37">
        <v>4</v>
      </c>
      <c r="Q8" s="37">
        <v>3</v>
      </c>
      <c r="R8" s="37">
        <v>2</v>
      </c>
      <c r="S8" s="38">
        <v>4</v>
      </c>
      <c r="T8" s="38">
        <v>2</v>
      </c>
      <c r="U8" s="78">
        <v>2</v>
      </c>
    </row>
    <row r="9" spans="1:22" x14ac:dyDescent="0.2">
      <c r="A9" s="42" t="s">
        <v>394</v>
      </c>
      <c r="B9" s="50">
        <v>5</v>
      </c>
      <c r="C9" s="50">
        <v>5</v>
      </c>
      <c r="D9" s="37">
        <v>5</v>
      </c>
      <c r="E9" s="37">
        <v>2</v>
      </c>
      <c r="F9" s="37">
        <v>3</v>
      </c>
      <c r="G9" s="38">
        <v>6</v>
      </c>
      <c r="H9" s="38">
        <v>1</v>
      </c>
      <c r="I9" s="78">
        <v>3</v>
      </c>
      <c r="J9" s="37">
        <v>10</v>
      </c>
      <c r="K9" s="37">
        <v>2</v>
      </c>
      <c r="L9" s="37">
        <v>0</v>
      </c>
      <c r="M9" s="38">
        <v>7</v>
      </c>
      <c r="N9" s="38">
        <v>2</v>
      </c>
      <c r="O9" s="78">
        <v>2</v>
      </c>
      <c r="P9" s="37">
        <v>6</v>
      </c>
      <c r="Q9" s="37">
        <v>1</v>
      </c>
      <c r="R9" s="37">
        <v>3</v>
      </c>
      <c r="S9" s="38">
        <v>5</v>
      </c>
      <c r="T9" s="38">
        <v>1</v>
      </c>
      <c r="U9" s="78">
        <v>3</v>
      </c>
    </row>
    <row r="10" spans="1:22" x14ac:dyDescent="0.2">
      <c r="A10" s="42" t="s">
        <v>395</v>
      </c>
      <c r="B10" s="50">
        <v>17</v>
      </c>
      <c r="C10" s="50">
        <v>3</v>
      </c>
      <c r="D10" s="37">
        <v>4</v>
      </c>
      <c r="E10" s="37">
        <v>2</v>
      </c>
      <c r="F10" s="37">
        <v>1</v>
      </c>
      <c r="G10" s="38">
        <v>3</v>
      </c>
      <c r="H10" s="38">
        <v>2</v>
      </c>
      <c r="I10" s="78">
        <v>3</v>
      </c>
      <c r="J10" s="37">
        <v>4</v>
      </c>
      <c r="K10" s="37">
        <v>3</v>
      </c>
      <c r="L10" s="37">
        <v>2</v>
      </c>
      <c r="M10" s="38">
        <v>4</v>
      </c>
      <c r="N10" s="38">
        <v>2</v>
      </c>
      <c r="O10" s="78">
        <v>2</v>
      </c>
      <c r="P10" s="37">
        <v>3</v>
      </c>
      <c r="Q10" s="37">
        <v>2</v>
      </c>
      <c r="R10" s="37">
        <v>3</v>
      </c>
      <c r="S10" s="38">
        <v>2</v>
      </c>
      <c r="T10" s="38">
        <v>1</v>
      </c>
      <c r="U10" s="78">
        <v>4</v>
      </c>
    </row>
    <row r="11" spans="1:22" x14ac:dyDescent="0.2">
      <c r="A11" s="42" t="s">
        <v>396</v>
      </c>
      <c r="B11" s="50">
        <v>13</v>
      </c>
      <c r="C11" s="50">
        <v>4</v>
      </c>
      <c r="D11" s="37">
        <v>5</v>
      </c>
      <c r="E11" s="37">
        <v>2</v>
      </c>
      <c r="F11" s="37">
        <v>1</v>
      </c>
      <c r="G11" s="38">
        <v>6</v>
      </c>
      <c r="H11" s="38">
        <v>3</v>
      </c>
      <c r="I11" s="78">
        <v>1</v>
      </c>
      <c r="J11" s="37">
        <v>4</v>
      </c>
      <c r="K11" s="37">
        <v>2</v>
      </c>
      <c r="L11" s="37">
        <v>3</v>
      </c>
      <c r="M11" s="38">
        <v>7</v>
      </c>
      <c r="N11" s="38">
        <v>1</v>
      </c>
      <c r="O11" s="78">
        <v>0</v>
      </c>
      <c r="P11" s="37">
        <v>6</v>
      </c>
      <c r="Q11" s="37">
        <v>3</v>
      </c>
      <c r="R11" s="37">
        <v>1</v>
      </c>
      <c r="S11" s="38">
        <v>4</v>
      </c>
      <c r="T11" s="38">
        <v>1</v>
      </c>
      <c r="U11" s="78">
        <v>3</v>
      </c>
    </row>
    <row r="12" spans="1:22" x14ac:dyDescent="0.2">
      <c r="A12" s="42" t="s">
        <v>397</v>
      </c>
      <c r="B12" s="50">
        <v>9</v>
      </c>
      <c r="C12" s="50">
        <v>5</v>
      </c>
      <c r="D12" s="37">
        <v>5</v>
      </c>
      <c r="E12" s="37">
        <v>2</v>
      </c>
      <c r="F12" s="37">
        <v>2</v>
      </c>
      <c r="G12" s="38">
        <v>7</v>
      </c>
      <c r="H12" s="38">
        <v>2</v>
      </c>
      <c r="I12" s="78">
        <v>1</v>
      </c>
      <c r="J12" s="37">
        <v>7</v>
      </c>
      <c r="K12" s="37">
        <v>2</v>
      </c>
      <c r="L12" s="37">
        <v>2</v>
      </c>
      <c r="M12" s="38">
        <v>9</v>
      </c>
      <c r="N12" s="38">
        <v>2</v>
      </c>
      <c r="O12" s="78">
        <v>0</v>
      </c>
      <c r="P12" s="37">
        <v>6</v>
      </c>
      <c r="Q12" s="37">
        <v>2</v>
      </c>
      <c r="R12" s="37">
        <v>3</v>
      </c>
      <c r="S12" s="38">
        <v>5</v>
      </c>
      <c r="T12" s="38">
        <v>2</v>
      </c>
      <c r="U12" s="78">
        <v>3</v>
      </c>
    </row>
    <row r="13" spans="1:22" ht="13.5" thickBot="1" x14ac:dyDescent="0.25">
      <c r="A13" s="52" t="s">
        <v>398</v>
      </c>
      <c r="B13" s="53">
        <v>1</v>
      </c>
      <c r="C13" s="53">
        <v>4</v>
      </c>
      <c r="D13" s="37">
        <v>5</v>
      </c>
      <c r="E13" s="54">
        <v>2</v>
      </c>
      <c r="F13" s="37">
        <v>2</v>
      </c>
      <c r="G13" s="38">
        <v>5</v>
      </c>
      <c r="H13" s="55">
        <v>1</v>
      </c>
      <c r="I13" s="77">
        <v>3</v>
      </c>
      <c r="J13" s="37">
        <v>7</v>
      </c>
      <c r="K13" s="54">
        <v>2</v>
      </c>
      <c r="L13" s="37">
        <v>1</v>
      </c>
      <c r="M13" s="38">
        <v>8</v>
      </c>
      <c r="N13" s="55">
        <v>2</v>
      </c>
      <c r="O13" s="77">
        <v>0</v>
      </c>
      <c r="P13" s="37">
        <v>8</v>
      </c>
      <c r="Q13" s="54">
        <v>2</v>
      </c>
      <c r="R13" s="37">
        <v>0</v>
      </c>
      <c r="S13" s="38">
        <v>8</v>
      </c>
      <c r="T13" s="55">
        <v>2</v>
      </c>
      <c r="U13" s="77">
        <v>0</v>
      </c>
    </row>
    <row r="14" spans="1:22" ht="13.5" thickBot="1" x14ac:dyDescent="0.25">
      <c r="A14" s="61" t="s">
        <v>412</v>
      </c>
      <c r="B14" s="62"/>
      <c r="C14" s="74">
        <f t="shared" ref="C14:U14" si="0">SUM(C5:C13)</f>
        <v>36</v>
      </c>
      <c r="D14" s="63">
        <f t="shared" si="0"/>
        <v>41</v>
      </c>
      <c r="E14" s="63">
        <f t="shared" si="0"/>
        <v>17</v>
      </c>
      <c r="F14" s="63">
        <f t="shared" si="0"/>
        <v>17</v>
      </c>
      <c r="G14" s="64">
        <f t="shared" si="0"/>
        <v>49</v>
      </c>
      <c r="H14" s="64">
        <f t="shared" si="0"/>
        <v>16</v>
      </c>
      <c r="I14" s="89">
        <f t="shared" si="0"/>
        <v>18</v>
      </c>
      <c r="J14" s="63">
        <f t="shared" si="0"/>
        <v>56</v>
      </c>
      <c r="K14" s="63">
        <f t="shared" si="0"/>
        <v>17</v>
      </c>
      <c r="L14" s="88">
        <f t="shared" si="0"/>
        <v>14</v>
      </c>
      <c r="M14" s="64">
        <f t="shared" si="0"/>
        <v>60</v>
      </c>
      <c r="N14" s="64">
        <f t="shared" si="0"/>
        <v>15</v>
      </c>
      <c r="O14" s="89">
        <f t="shared" si="0"/>
        <v>10</v>
      </c>
      <c r="P14" s="63">
        <f t="shared" si="0"/>
        <v>58</v>
      </c>
      <c r="Q14" s="63">
        <f t="shared" si="0"/>
        <v>19</v>
      </c>
      <c r="R14" s="88">
        <f t="shared" si="0"/>
        <v>14</v>
      </c>
      <c r="S14" s="64">
        <f t="shared" si="0"/>
        <v>42</v>
      </c>
      <c r="T14" s="64">
        <f t="shared" si="0"/>
        <v>15</v>
      </c>
      <c r="U14" s="89">
        <f t="shared" si="0"/>
        <v>22</v>
      </c>
    </row>
    <row r="15" spans="1:22" x14ac:dyDescent="0.2">
      <c r="A15" s="57" t="s">
        <v>399</v>
      </c>
      <c r="B15" s="58">
        <v>18</v>
      </c>
      <c r="C15" s="58">
        <v>3</v>
      </c>
      <c r="D15" s="37">
        <v>2</v>
      </c>
      <c r="E15" s="39">
        <v>1</v>
      </c>
      <c r="F15" s="37">
        <v>3</v>
      </c>
      <c r="G15" s="38">
        <v>5</v>
      </c>
      <c r="H15" s="59">
        <v>2</v>
      </c>
      <c r="I15" s="82">
        <v>1</v>
      </c>
      <c r="J15" s="37">
        <v>5</v>
      </c>
      <c r="K15" s="39">
        <v>2</v>
      </c>
      <c r="L15" s="37">
        <v>1</v>
      </c>
      <c r="M15" s="38">
        <v>4</v>
      </c>
      <c r="N15" s="59">
        <v>3</v>
      </c>
      <c r="O15" s="82">
        <v>2</v>
      </c>
      <c r="P15" s="37">
        <v>4</v>
      </c>
      <c r="Q15" s="39">
        <v>2</v>
      </c>
      <c r="R15" s="37">
        <v>2</v>
      </c>
      <c r="S15" s="38">
        <v>3</v>
      </c>
      <c r="T15" s="59">
        <v>2</v>
      </c>
      <c r="U15" s="82">
        <v>3</v>
      </c>
    </row>
    <row r="16" spans="1:22" x14ac:dyDescent="0.2">
      <c r="A16" s="42" t="s">
        <v>400</v>
      </c>
      <c r="B16" s="50">
        <v>4</v>
      </c>
      <c r="C16" s="50">
        <v>5</v>
      </c>
      <c r="D16" s="37">
        <v>5</v>
      </c>
      <c r="E16" s="37">
        <v>1</v>
      </c>
      <c r="F16" s="37">
        <v>3</v>
      </c>
      <c r="G16" s="38">
        <v>8</v>
      </c>
      <c r="H16" s="38">
        <v>2</v>
      </c>
      <c r="I16" s="78">
        <v>1</v>
      </c>
      <c r="J16" s="37">
        <v>8</v>
      </c>
      <c r="K16" s="37">
        <v>2</v>
      </c>
      <c r="L16" s="37">
        <v>1</v>
      </c>
      <c r="M16" s="38">
        <v>8</v>
      </c>
      <c r="N16" s="38">
        <v>1</v>
      </c>
      <c r="O16" s="78">
        <v>1</v>
      </c>
      <c r="P16" s="37">
        <v>6</v>
      </c>
      <c r="Q16" s="37">
        <v>3</v>
      </c>
      <c r="R16" s="37">
        <v>1</v>
      </c>
      <c r="S16" s="38">
        <v>7</v>
      </c>
      <c r="T16" s="38">
        <v>2</v>
      </c>
      <c r="U16" s="78">
        <v>1</v>
      </c>
    </row>
    <row r="17" spans="1:21" x14ac:dyDescent="0.2">
      <c r="A17" s="42" t="s">
        <v>401</v>
      </c>
      <c r="B17" s="50">
        <v>12</v>
      </c>
      <c r="C17" s="50">
        <v>3</v>
      </c>
      <c r="D17" s="37">
        <v>5</v>
      </c>
      <c r="E17" s="37">
        <v>3</v>
      </c>
      <c r="F17" s="37">
        <v>0</v>
      </c>
      <c r="G17" s="38">
        <v>4</v>
      </c>
      <c r="H17" s="38">
        <v>2</v>
      </c>
      <c r="I17" s="78">
        <v>1</v>
      </c>
      <c r="J17" s="37">
        <v>4</v>
      </c>
      <c r="K17" s="37">
        <v>1</v>
      </c>
      <c r="L17" s="37">
        <v>2</v>
      </c>
      <c r="M17" s="38">
        <v>4</v>
      </c>
      <c r="N17" s="38">
        <v>1</v>
      </c>
      <c r="O17" s="78">
        <v>3</v>
      </c>
      <c r="P17" s="37">
        <v>4</v>
      </c>
      <c r="Q17" s="37">
        <v>2</v>
      </c>
      <c r="R17" s="37">
        <v>3</v>
      </c>
      <c r="S17" s="38">
        <v>3</v>
      </c>
      <c r="T17" s="38">
        <v>1</v>
      </c>
      <c r="U17" s="78">
        <v>3</v>
      </c>
    </row>
    <row r="18" spans="1:21" x14ac:dyDescent="0.2">
      <c r="A18" s="42" t="s">
        <v>402</v>
      </c>
      <c r="B18" s="50">
        <v>2</v>
      </c>
      <c r="C18" s="50">
        <v>4</v>
      </c>
      <c r="D18" s="37">
        <v>9</v>
      </c>
      <c r="E18" s="37">
        <v>1</v>
      </c>
      <c r="F18" s="37">
        <v>0</v>
      </c>
      <c r="G18" s="38">
        <v>9</v>
      </c>
      <c r="H18" s="38">
        <v>2</v>
      </c>
      <c r="I18" s="78">
        <v>1</v>
      </c>
      <c r="J18" s="37">
        <v>9</v>
      </c>
      <c r="K18" s="37">
        <v>2</v>
      </c>
      <c r="L18" s="37">
        <v>0</v>
      </c>
      <c r="M18" s="38">
        <v>8</v>
      </c>
      <c r="N18" s="38">
        <v>2</v>
      </c>
      <c r="O18" s="78">
        <v>0</v>
      </c>
      <c r="P18" s="37">
        <v>5</v>
      </c>
      <c r="Q18" s="37">
        <v>1</v>
      </c>
      <c r="R18" s="37">
        <v>3</v>
      </c>
      <c r="S18" s="38">
        <v>6</v>
      </c>
      <c r="T18" s="38">
        <v>3</v>
      </c>
      <c r="U18" s="78">
        <v>2</v>
      </c>
    </row>
    <row r="19" spans="1:21" x14ac:dyDescent="0.2">
      <c r="A19" s="42" t="s">
        <v>403</v>
      </c>
      <c r="B19" s="50">
        <v>6</v>
      </c>
      <c r="C19" s="50">
        <v>5</v>
      </c>
      <c r="D19" s="37">
        <v>5</v>
      </c>
      <c r="E19" s="37">
        <v>2</v>
      </c>
      <c r="F19" s="37">
        <v>3</v>
      </c>
      <c r="G19" s="38">
        <v>7</v>
      </c>
      <c r="H19" s="38">
        <v>2</v>
      </c>
      <c r="I19" s="78">
        <v>2</v>
      </c>
      <c r="J19" s="37">
        <v>7</v>
      </c>
      <c r="K19" s="37">
        <v>1</v>
      </c>
      <c r="L19" s="37">
        <v>2</v>
      </c>
      <c r="M19" s="38">
        <v>8</v>
      </c>
      <c r="N19" s="38">
        <v>2</v>
      </c>
      <c r="O19" s="78">
        <v>1</v>
      </c>
      <c r="P19" s="37">
        <v>7</v>
      </c>
      <c r="Q19" s="37">
        <v>2</v>
      </c>
      <c r="R19" s="37">
        <v>2</v>
      </c>
      <c r="S19" s="38">
        <v>8</v>
      </c>
      <c r="T19" s="38">
        <v>1</v>
      </c>
      <c r="U19" s="78">
        <v>0</v>
      </c>
    </row>
    <row r="20" spans="1:21" x14ac:dyDescent="0.2">
      <c r="A20" s="42" t="s">
        <v>404</v>
      </c>
      <c r="B20" s="50">
        <v>14</v>
      </c>
      <c r="C20" s="50">
        <v>4</v>
      </c>
      <c r="D20" s="37">
        <v>6</v>
      </c>
      <c r="E20" s="37">
        <v>1</v>
      </c>
      <c r="F20" s="37">
        <v>0</v>
      </c>
      <c r="G20" s="38">
        <v>6</v>
      </c>
      <c r="H20" s="38">
        <v>2</v>
      </c>
      <c r="I20" s="78">
        <v>2</v>
      </c>
      <c r="J20" s="37">
        <v>6</v>
      </c>
      <c r="K20" s="37">
        <v>2</v>
      </c>
      <c r="L20" s="37">
        <v>1</v>
      </c>
      <c r="M20" s="38">
        <v>6</v>
      </c>
      <c r="N20" s="38">
        <v>2</v>
      </c>
      <c r="O20" s="78">
        <v>1</v>
      </c>
      <c r="P20" s="37">
        <v>6</v>
      </c>
      <c r="Q20" s="37">
        <v>1</v>
      </c>
      <c r="R20" s="37">
        <v>1</v>
      </c>
      <c r="S20" s="38">
        <v>6</v>
      </c>
      <c r="T20" s="38">
        <v>3</v>
      </c>
      <c r="U20" s="78">
        <v>1</v>
      </c>
    </row>
    <row r="21" spans="1:21" x14ac:dyDescent="0.2">
      <c r="A21" s="42" t="s">
        <v>405</v>
      </c>
      <c r="B21" s="50">
        <v>16</v>
      </c>
      <c r="C21" s="50">
        <v>4</v>
      </c>
      <c r="D21" s="37">
        <v>4</v>
      </c>
      <c r="E21" s="37">
        <v>1</v>
      </c>
      <c r="F21" s="37">
        <v>2</v>
      </c>
      <c r="G21" s="38">
        <v>6</v>
      </c>
      <c r="H21" s="38">
        <v>1</v>
      </c>
      <c r="I21" s="78">
        <v>3</v>
      </c>
      <c r="J21" s="37">
        <v>6</v>
      </c>
      <c r="K21" s="37">
        <v>3</v>
      </c>
      <c r="L21" s="37">
        <v>1</v>
      </c>
      <c r="M21" s="38">
        <v>4</v>
      </c>
      <c r="N21" s="38">
        <v>2</v>
      </c>
      <c r="O21" s="78">
        <v>3</v>
      </c>
      <c r="P21" s="37">
        <v>7</v>
      </c>
      <c r="Q21" s="37">
        <v>2</v>
      </c>
      <c r="R21" s="37">
        <v>0</v>
      </c>
      <c r="S21" s="38">
        <v>8</v>
      </c>
      <c r="T21" s="38">
        <v>2</v>
      </c>
      <c r="U21" s="78">
        <v>0</v>
      </c>
    </row>
    <row r="22" spans="1:21" x14ac:dyDescent="0.2">
      <c r="A22" s="42" t="s">
        <v>406</v>
      </c>
      <c r="B22" s="50">
        <v>10</v>
      </c>
      <c r="C22" s="50">
        <v>3</v>
      </c>
      <c r="D22" s="37">
        <v>4</v>
      </c>
      <c r="E22" s="37">
        <v>2</v>
      </c>
      <c r="F22" s="37">
        <v>1</v>
      </c>
      <c r="G22" s="38">
        <v>5</v>
      </c>
      <c r="H22" s="38">
        <v>2</v>
      </c>
      <c r="I22" s="78">
        <v>1</v>
      </c>
      <c r="J22" s="37">
        <v>5</v>
      </c>
      <c r="K22" s="37">
        <v>1</v>
      </c>
      <c r="L22" s="37">
        <v>2</v>
      </c>
      <c r="M22" s="38">
        <v>4</v>
      </c>
      <c r="N22" s="38">
        <v>2</v>
      </c>
      <c r="O22" s="78">
        <v>3</v>
      </c>
      <c r="P22" s="37">
        <v>10</v>
      </c>
      <c r="Q22" s="37">
        <v>2</v>
      </c>
      <c r="R22" s="37">
        <v>0</v>
      </c>
      <c r="S22" s="38">
        <v>5</v>
      </c>
      <c r="T22" s="38">
        <v>3</v>
      </c>
      <c r="U22" s="78">
        <v>1</v>
      </c>
    </row>
    <row r="23" spans="1:21" ht="13.5" thickBot="1" x14ac:dyDescent="0.25">
      <c r="A23" s="45" t="s">
        <v>407</v>
      </c>
      <c r="B23" s="51">
        <v>8</v>
      </c>
      <c r="C23" s="51">
        <v>4</v>
      </c>
      <c r="D23" s="37">
        <v>6</v>
      </c>
      <c r="E23" s="46">
        <v>3</v>
      </c>
      <c r="F23" s="37">
        <v>0</v>
      </c>
      <c r="G23" s="38">
        <v>5</v>
      </c>
      <c r="H23" s="47">
        <v>2</v>
      </c>
      <c r="I23" s="84">
        <v>1</v>
      </c>
      <c r="J23" s="37">
        <v>5</v>
      </c>
      <c r="K23" s="46">
        <v>2</v>
      </c>
      <c r="L23" s="37">
        <v>3</v>
      </c>
      <c r="M23" s="38">
        <v>6</v>
      </c>
      <c r="N23" s="47">
        <v>2</v>
      </c>
      <c r="O23" s="84">
        <v>2</v>
      </c>
      <c r="P23" s="37">
        <v>6</v>
      </c>
      <c r="Q23" s="46">
        <v>2</v>
      </c>
      <c r="R23" s="37">
        <v>2</v>
      </c>
      <c r="S23" s="38">
        <v>5</v>
      </c>
      <c r="T23" s="47">
        <v>3</v>
      </c>
      <c r="U23" s="84">
        <v>2</v>
      </c>
    </row>
    <row r="24" spans="1:21" ht="13.5" thickBot="1" x14ac:dyDescent="0.25">
      <c r="A24" s="66" t="s">
        <v>413</v>
      </c>
      <c r="B24" s="63"/>
      <c r="C24" s="63">
        <f t="shared" ref="C24:U24" si="1">SUM(C15:C23)</f>
        <v>35</v>
      </c>
      <c r="D24" s="63">
        <f t="shared" si="1"/>
        <v>46</v>
      </c>
      <c r="E24" s="63">
        <f t="shared" si="1"/>
        <v>15</v>
      </c>
      <c r="F24" s="63">
        <f t="shared" si="1"/>
        <v>12</v>
      </c>
      <c r="G24" s="64">
        <f t="shared" si="1"/>
        <v>55</v>
      </c>
      <c r="H24" s="64">
        <f t="shared" si="1"/>
        <v>17</v>
      </c>
      <c r="I24" s="64">
        <f t="shared" si="1"/>
        <v>13</v>
      </c>
      <c r="J24" s="63">
        <f t="shared" si="1"/>
        <v>55</v>
      </c>
      <c r="K24" s="63">
        <f t="shared" si="1"/>
        <v>16</v>
      </c>
      <c r="L24" s="63">
        <f t="shared" si="1"/>
        <v>13</v>
      </c>
      <c r="M24" s="64">
        <f t="shared" si="1"/>
        <v>52</v>
      </c>
      <c r="N24" s="64">
        <f t="shared" si="1"/>
        <v>17</v>
      </c>
      <c r="O24" s="64">
        <f t="shared" si="1"/>
        <v>16</v>
      </c>
      <c r="P24" s="63">
        <f t="shared" si="1"/>
        <v>55</v>
      </c>
      <c r="Q24" s="63">
        <f t="shared" si="1"/>
        <v>17</v>
      </c>
      <c r="R24" s="63">
        <f t="shared" si="1"/>
        <v>14</v>
      </c>
      <c r="S24" s="64">
        <f t="shared" si="1"/>
        <v>51</v>
      </c>
      <c r="T24" s="64">
        <f t="shared" si="1"/>
        <v>20</v>
      </c>
      <c r="U24" s="64">
        <f t="shared" si="1"/>
        <v>13</v>
      </c>
    </row>
    <row r="25" spans="1:21" ht="13.5" thickBot="1" x14ac:dyDescent="0.25">
      <c r="A25" s="70" t="s">
        <v>414</v>
      </c>
      <c r="B25" s="71"/>
      <c r="C25" s="71">
        <f t="shared" ref="C25:U25" si="2">C24+C14</f>
        <v>71</v>
      </c>
      <c r="D25" s="71">
        <f t="shared" si="2"/>
        <v>87</v>
      </c>
      <c r="E25" s="71">
        <f t="shared" si="2"/>
        <v>32</v>
      </c>
      <c r="F25" s="71">
        <f t="shared" si="2"/>
        <v>29</v>
      </c>
      <c r="G25" s="72">
        <f t="shared" si="2"/>
        <v>104</v>
      </c>
      <c r="H25" s="72">
        <f t="shared" si="2"/>
        <v>33</v>
      </c>
      <c r="I25" s="72">
        <f t="shared" si="2"/>
        <v>31</v>
      </c>
      <c r="J25" s="71">
        <f t="shared" si="2"/>
        <v>111</v>
      </c>
      <c r="K25" s="71">
        <f t="shared" si="2"/>
        <v>33</v>
      </c>
      <c r="L25" s="71">
        <f t="shared" si="2"/>
        <v>27</v>
      </c>
      <c r="M25" s="72">
        <f t="shared" si="2"/>
        <v>112</v>
      </c>
      <c r="N25" s="72">
        <f t="shared" si="2"/>
        <v>32</v>
      </c>
      <c r="O25" s="72">
        <f t="shared" si="2"/>
        <v>26</v>
      </c>
      <c r="P25" s="71">
        <f t="shared" si="2"/>
        <v>113</v>
      </c>
      <c r="Q25" s="71">
        <f t="shared" si="2"/>
        <v>36</v>
      </c>
      <c r="R25" s="71">
        <f t="shared" si="2"/>
        <v>28</v>
      </c>
      <c r="S25" s="72">
        <f t="shared" si="2"/>
        <v>93</v>
      </c>
      <c r="T25" s="72">
        <f t="shared" si="2"/>
        <v>35</v>
      </c>
      <c r="U25" s="72">
        <f t="shared" si="2"/>
        <v>35</v>
      </c>
    </row>
    <row r="26" spans="1:21" x14ac:dyDescent="0.2">
      <c r="A26" s="67" t="s">
        <v>350</v>
      </c>
      <c r="B26" s="39"/>
      <c r="C26" s="39"/>
      <c r="D26" s="474"/>
      <c r="E26" s="475"/>
      <c r="F26" s="476"/>
      <c r="G26" s="477"/>
      <c r="H26" s="478"/>
      <c r="I26" s="479"/>
      <c r="J26" s="474"/>
      <c r="K26" s="475"/>
      <c r="L26" s="476"/>
      <c r="M26" s="477"/>
      <c r="N26" s="478"/>
      <c r="O26" s="479"/>
      <c r="P26" s="474"/>
      <c r="Q26" s="475"/>
      <c r="R26" s="476"/>
      <c r="S26" s="477"/>
      <c r="T26" s="478"/>
      <c r="U26" s="479"/>
    </row>
    <row r="27" spans="1:21" ht="13.5" thickBot="1" x14ac:dyDescent="0.25">
      <c r="A27" s="49" t="s">
        <v>415</v>
      </c>
      <c r="B27" s="46"/>
      <c r="C27" s="46"/>
      <c r="D27" s="492"/>
      <c r="E27" s="493"/>
      <c r="F27" s="494"/>
      <c r="G27" s="495"/>
      <c r="H27" s="496"/>
      <c r="I27" s="497"/>
      <c r="J27" s="492"/>
      <c r="K27" s="493"/>
      <c r="L27" s="494"/>
      <c r="M27" s="495"/>
      <c r="N27" s="496"/>
      <c r="O27" s="497"/>
      <c r="P27" s="492"/>
      <c r="Q27" s="493"/>
      <c r="R27" s="494"/>
      <c r="S27" s="495"/>
      <c r="T27" s="496"/>
      <c r="U27" s="497"/>
    </row>
    <row r="30" spans="1:21" x14ac:dyDescent="0.2">
      <c r="A30" s="92"/>
      <c r="B30" s="30" t="s">
        <v>450</v>
      </c>
    </row>
    <row r="31" spans="1:21" x14ac:dyDescent="0.2">
      <c r="A31" s="97"/>
      <c r="B31" s="30" t="s">
        <v>603</v>
      </c>
    </row>
  </sheetData>
  <mergeCells count="24">
    <mergeCell ref="D2:F2"/>
    <mergeCell ref="G2:I2"/>
    <mergeCell ref="J2:L2"/>
    <mergeCell ref="M2:O2"/>
    <mergeCell ref="D3:F3"/>
    <mergeCell ref="G3:I3"/>
    <mergeCell ref="J3:L3"/>
    <mergeCell ref="M3:O3"/>
    <mergeCell ref="D26:F26"/>
    <mergeCell ref="G26:I26"/>
    <mergeCell ref="J26:L26"/>
    <mergeCell ref="M26:O26"/>
    <mergeCell ref="D27:F27"/>
    <mergeCell ref="G27:I27"/>
    <mergeCell ref="J27:L27"/>
    <mergeCell ref="M27:O27"/>
    <mergeCell ref="P27:R27"/>
    <mergeCell ref="S27:U27"/>
    <mergeCell ref="P2:R2"/>
    <mergeCell ref="S2:U2"/>
    <mergeCell ref="P3:R3"/>
    <mergeCell ref="S3:U3"/>
    <mergeCell ref="P26:R26"/>
    <mergeCell ref="S26:U26"/>
  </mergeCells>
  <phoneticPr fontId="21" type="noConversion"/>
  <conditionalFormatting sqref="G5:G13 G15:G23 M5:M13 M15:M23 D5:D13 D15:D23 J5:J13 J15:J23 P5:P13 P15:P23 S5:S13 S15:S23">
    <cfRule type="cellIs" dxfId="15" priority="1" stopIfTrue="1" operator="equal">
      <formula>$C5</formula>
    </cfRule>
    <cfRule type="cellIs" dxfId="14"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P31"/>
  <sheetViews>
    <sheetView workbookViewId="0">
      <selection activeCell="P1" sqref="P1"/>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18.42578125" customWidth="1"/>
  </cols>
  <sheetData>
    <row r="1" spans="1:16" ht="13.5" thickBot="1" x14ac:dyDescent="0.25">
      <c r="A1" s="31"/>
      <c r="B1" s="32"/>
      <c r="C1" s="32"/>
      <c r="D1" s="32" t="s">
        <v>551</v>
      </c>
      <c r="E1" s="32"/>
      <c r="F1" s="32"/>
      <c r="G1" s="32"/>
      <c r="H1" s="32"/>
      <c r="I1" s="32"/>
      <c r="J1" s="32"/>
      <c r="K1" s="32"/>
      <c r="L1" s="32"/>
      <c r="M1" s="32"/>
      <c r="N1" s="32"/>
      <c r="O1" s="32"/>
      <c r="P1" s="68" t="s">
        <v>416</v>
      </c>
    </row>
    <row r="2" spans="1:16" x14ac:dyDescent="0.2">
      <c r="A2" s="40"/>
      <c r="B2" s="41"/>
      <c r="C2" s="41"/>
      <c r="D2" s="474" t="s">
        <v>340</v>
      </c>
      <c r="E2" s="475"/>
      <c r="F2" s="476"/>
      <c r="G2" s="477" t="s">
        <v>472</v>
      </c>
      <c r="H2" s="478"/>
      <c r="I2" s="479"/>
      <c r="J2" s="474" t="s">
        <v>469</v>
      </c>
      <c r="K2" s="475"/>
      <c r="L2" s="476"/>
      <c r="M2" s="477"/>
      <c r="N2" s="478"/>
      <c r="O2" s="479"/>
      <c r="P2" s="21"/>
    </row>
    <row r="3" spans="1:16" x14ac:dyDescent="0.2">
      <c r="A3" s="57"/>
      <c r="B3" s="69"/>
      <c r="C3" s="69" t="s">
        <v>538</v>
      </c>
      <c r="D3" s="480">
        <v>22</v>
      </c>
      <c r="E3" s="481"/>
      <c r="F3" s="482"/>
      <c r="G3" s="483">
        <v>26</v>
      </c>
      <c r="H3" s="484"/>
      <c r="I3" s="485"/>
      <c r="J3" s="480">
        <v>6</v>
      </c>
      <c r="K3" s="481"/>
      <c r="L3" s="482"/>
      <c r="M3" s="483"/>
      <c r="N3" s="484"/>
      <c r="O3" s="485"/>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3</v>
      </c>
      <c r="C5" s="50">
        <v>4</v>
      </c>
      <c r="D5" s="37">
        <v>7</v>
      </c>
      <c r="E5" s="37">
        <v>2</v>
      </c>
      <c r="F5" s="37">
        <f t="shared" ref="F5:F13" si="0">IF(($C5+INT(D$3/18)+IF(((D$3-INT(D$3/18)*18)-$B5)&gt;=0,1,0)-D5+2)&lt;0, 0, $C5+INT(D$3/18)+IF(((D$3-INT(D$3/18)*18)-$B5)&gt;=0,1,0)-D5+2)</f>
        <v>1</v>
      </c>
      <c r="G5" s="38">
        <v>7</v>
      </c>
      <c r="H5" s="38">
        <v>2</v>
      </c>
      <c r="I5" s="78">
        <f t="shared" ref="I5:I13" si="1">IF(($C5+INT(G$3/18)+IF(((G$3-INT(G$3/18)*18)-$B5)&gt;=0,1,0)-G5+2)&lt;0, 0, $C5+INT(G$3/18)+IF(((G$3-INT(G$3/18)*18)-$B5)&gt;=0,1,0)-G5+2)</f>
        <v>1</v>
      </c>
      <c r="J5" s="37">
        <v>6</v>
      </c>
      <c r="K5" s="37">
        <v>2</v>
      </c>
      <c r="L5" s="37">
        <f t="shared" ref="L5:L13" si="2">IF(($C5+INT(J$3/18)+IF(((J$3-INT(J$3/18)*18)-$B5)&gt;=0,1,0)-J5+2)&lt;0, 0, $C5+INT(J$3/18)+IF(((J$3-INT(J$3/18)*18)-$B5)&gt;=0,1,0)-J5+2)</f>
        <v>1</v>
      </c>
      <c r="M5" s="38"/>
      <c r="N5" s="38"/>
      <c r="O5" s="78"/>
      <c r="P5" s="21" t="s">
        <v>340</v>
      </c>
    </row>
    <row r="6" spans="1:16" x14ac:dyDescent="0.2">
      <c r="A6" s="42" t="s">
        <v>391</v>
      </c>
      <c r="B6" s="50">
        <v>13</v>
      </c>
      <c r="C6" s="50">
        <v>5</v>
      </c>
      <c r="D6" s="37">
        <v>7</v>
      </c>
      <c r="E6" s="37">
        <v>2</v>
      </c>
      <c r="F6" s="37">
        <f t="shared" si="0"/>
        <v>1</v>
      </c>
      <c r="G6" s="38">
        <v>8</v>
      </c>
      <c r="H6" s="38">
        <v>2</v>
      </c>
      <c r="I6" s="78">
        <f t="shared" si="1"/>
        <v>0</v>
      </c>
      <c r="J6" s="37">
        <v>5</v>
      </c>
      <c r="K6" s="37">
        <v>1</v>
      </c>
      <c r="L6" s="37">
        <f t="shared" si="2"/>
        <v>2</v>
      </c>
      <c r="M6" s="38"/>
      <c r="N6" s="38"/>
      <c r="O6" s="78"/>
      <c r="P6" s="21"/>
    </row>
    <row r="7" spans="1:16" x14ac:dyDescent="0.2">
      <c r="A7" s="42" t="s">
        <v>392</v>
      </c>
      <c r="B7" s="50">
        <v>1</v>
      </c>
      <c r="C7" s="50">
        <v>3</v>
      </c>
      <c r="D7" s="37">
        <v>6</v>
      </c>
      <c r="E7" s="37">
        <v>2</v>
      </c>
      <c r="F7" s="37">
        <f t="shared" si="0"/>
        <v>1</v>
      </c>
      <c r="G7" s="38">
        <v>5</v>
      </c>
      <c r="H7" s="38">
        <v>2</v>
      </c>
      <c r="I7" s="78">
        <f t="shared" si="1"/>
        <v>2</v>
      </c>
      <c r="J7" s="37">
        <v>4</v>
      </c>
      <c r="K7" s="37">
        <v>1</v>
      </c>
      <c r="L7" s="37">
        <f t="shared" si="2"/>
        <v>2</v>
      </c>
      <c r="M7" s="38"/>
      <c r="N7" s="38"/>
      <c r="O7" s="78"/>
      <c r="P7" s="21"/>
    </row>
    <row r="8" spans="1:16" x14ac:dyDescent="0.2">
      <c r="A8" s="42" t="s">
        <v>393</v>
      </c>
      <c r="B8" s="50">
        <v>17</v>
      </c>
      <c r="C8" s="50">
        <v>5</v>
      </c>
      <c r="D8" s="37">
        <v>6</v>
      </c>
      <c r="E8" s="37">
        <v>2</v>
      </c>
      <c r="F8" s="37">
        <f t="shared" si="0"/>
        <v>2</v>
      </c>
      <c r="G8" s="38">
        <v>8</v>
      </c>
      <c r="H8" s="38">
        <v>3</v>
      </c>
      <c r="I8" s="78">
        <f t="shared" si="1"/>
        <v>0</v>
      </c>
      <c r="J8" s="37">
        <v>6</v>
      </c>
      <c r="K8" s="37">
        <v>2</v>
      </c>
      <c r="L8" s="37">
        <f t="shared" si="2"/>
        <v>1</v>
      </c>
      <c r="M8" s="38"/>
      <c r="N8" s="38"/>
      <c r="O8" s="78"/>
      <c r="P8" s="21"/>
    </row>
    <row r="9" spans="1:16" x14ac:dyDescent="0.2">
      <c r="A9" s="42" t="s">
        <v>394</v>
      </c>
      <c r="B9" s="50">
        <v>11</v>
      </c>
      <c r="C9" s="50">
        <v>3</v>
      </c>
      <c r="D9" s="37">
        <v>3</v>
      </c>
      <c r="E9" s="37">
        <v>1</v>
      </c>
      <c r="F9" s="37">
        <f t="shared" si="0"/>
        <v>3</v>
      </c>
      <c r="G9" s="38">
        <v>5</v>
      </c>
      <c r="H9" s="38">
        <v>2</v>
      </c>
      <c r="I9" s="78">
        <f t="shared" si="1"/>
        <v>1</v>
      </c>
      <c r="J9" s="37">
        <v>4</v>
      </c>
      <c r="K9" s="37">
        <v>1</v>
      </c>
      <c r="L9" s="37">
        <f t="shared" si="2"/>
        <v>1</v>
      </c>
      <c r="M9" s="38"/>
      <c r="N9" s="38"/>
      <c r="O9" s="78"/>
      <c r="P9" s="21"/>
    </row>
    <row r="10" spans="1:16" x14ac:dyDescent="0.2">
      <c r="A10" s="42" t="s">
        <v>395</v>
      </c>
      <c r="B10" s="50">
        <v>15</v>
      </c>
      <c r="C10" s="50">
        <v>5</v>
      </c>
      <c r="D10" s="37">
        <v>10</v>
      </c>
      <c r="E10" s="37">
        <v>2</v>
      </c>
      <c r="F10" s="37">
        <f t="shared" si="0"/>
        <v>0</v>
      </c>
      <c r="G10" s="38">
        <v>6</v>
      </c>
      <c r="H10" s="38">
        <v>0</v>
      </c>
      <c r="I10" s="78">
        <f t="shared" si="1"/>
        <v>2</v>
      </c>
      <c r="J10" s="37">
        <v>5</v>
      </c>
      <c r="K10" s="37">
        <v>2</v>
      </c>
      <c r="L10" s="37">
        <f t="shared" si="2"/>
        <v>2</v>
      </c>
      <c r="M10" s="38"/>
      <c r="N10" s="38"/>
      <c r="O10" s="78"/>
      <c r="P10" s="21"/>
    </row>
    <row r="11" spans="1:16" x14ac:dyDescent="0.2">
      <c r="A11" s="42" t="s">
        <v>396</v>
      </c>
      <c r="B11" s="50">
        <v>9</v>
      </c>
      <c r="C11" s="50">
        <v>4</v>
      </c>
      <c r="D11" s="37">
        <v>5</v>
      </c>
      <c r="E11" s="37">
        <v>2</v>
      </c>
      <c r="F11" s="37">
        <f t="shared" si="0"/>
        <v>2</v>
      </c>
      <c r="G11" s="38">
        <v>5</v>
      </c>
      <c r="H11" s="38">
        <v>2</v>
      </c>
      <c r="I11" s="78">
        <f t="shared" si="1"/>
        <v>2</v>
      </c>
      <c r="J11" s="37">
        <v>6</v>
      </c>
      <c r="K11" s="37">
        <v>2</v>
      </c>
      <c r="L11" s="37">
        <f t="shared" si="2"/>
        <v>0</v>
      </c>
      <c r="M11" s="38"/>
      <c r="N11" s="38"/>
      <c r="O11" s="78"/>
      <c r="P11" s="21"/>
    </row>
    <row r="12" spans="1:16" x14ac:dyDescent="0.2">
      <c r="A12" s="42" t="s">
        <v>397</v>
      </c>
      <c r="B12" s="50">
        <v>5</v>
      </c>
      <c r="C12" s="50">
        <v>3</v>
      </c>
      <c r="D12" s="37">
        <v>3</v>
      </c>
      <c r="E12" s="37">
        <v>1</v>
      </c>
      <c r="F12" s="37">
        <f t="shared" si="0"/>
        <v>3</v>
      </c>
      <c r="G12" s="38">
        <v>4</v>
      </c>
      <c r="H12" s="38">
        <v>2</v>
      </c>
      <c r="I12" s="78">
        <f t="shared" si="1"/>
        <v>3</v>
      </c>
      <c r="J12" s="37">
        <v>3</v>
      </c>
      <c r="K12" s="37">
        <v>1</v>
      </c>
      <c r="L12" s="37">
        <f t="shared" si="2"/>
        <v>3</v>
      </c>
      <c r="M12" s="38"/>
      <c r="N12" s="38"/>
      <c r="O12" s="78"/>
      <c r="P12" s="21"/>
    </row>
    <row r="13" spans="1:16" ht="13.5" thickBot="1" x14ac:dyDescent="0.25">
      <c r="A13" s="52" t="s">
        <v>398</v>
      </c>
      <c r="B13" s="53">
        <v>7</v>
      </c>
      <c r="C13" s="53">
        <v>4</v>
      </c>
      <c r="D13" s="37">
        <v>5</v>
      </c>
      <c r="E13" s="54">
        <v>2</v>
      </c>
      <c r="F13" s="37">
        <f t="shared" si="0"/>
        <v>2</v>
      </c>
      <c r="G13" s="38">
        <v>5</v>
      </c>
      <c r="H13" s="55">
        <v>1</v>
      </c>
      <c r="I13" s="77">
        <f t="shared" si="1"/>
        <v>3</v>
      </c>
      <c r="J13" s="37">
        <v>4</v>
      </c>
      <c r="K13" s="54">
        <v>0</v>
      </c>
      <c r="L13" s="37">
        <f t="shared" si="2"/>
        <v>2</v>
      </c>
      <c r="M13" s="38"/>
      <c r="N13" s="55"/>
      <c r="O13" s="77"/>
      <c r="P13" s="21"/>
    </row>
    <row r="14" spans="1:16" ht="13.5" thickBot="1" x14ac:dyDescent="0.25">
      <c r="A14" s="61" t="s">
        <v>412</v>
      </c>
      <c r="B14" s="62"/>
      <c r="C14" s="74">
        <f t="shared" ref="C14:L14" si="3">SUM(C5:C13)</f>
        <v>36</v>
      </c>
      <c r="D14" s="63">
        <f t="shared" si="3"/>
        <v>52</v>
      </c>
      <c r="E14" s="63">
        <f t="shared" si="3"/>
        <v>16</v>
      </c>
      <c r="F14" s="63">
        <f t="shared" si="3"/>
        <v>15</v>
      </c>
      <c r="G14" s="64">
        <f t="shared" si="3"/>
        <v>53</v>
      </c>
      <c r="H14" s="64">
        <f t="shared" si="3"/>
        <v>16</v>
      </c>
      <c r="I14" s="89">
        <f t="shared" si="3"/>
        <v>14</v>
      </c>
      <c r="J14" s="63">
        <f t="shared" si="3"/>
        <v>43</v>
      </c>
      <c r="K14" s="63">
        <f t="shared" si="3"/>
        <v>12</v>
      </c>
      <c r="L14" s="88">
        <f t="shared" si="3"/>
        <v>14</v>
      </c>
      <c r="M14" s="64"/>
      <c r="N14" s="64"/>
      <c r="O14" s="89"/>
      <c r="P14" s="21"/>
    </row>
    <row r="15" spans="1:16" x14ac:dyDescent="0.2">
      <c r="A15" s="57" t="s">
        <v>399</v>
      </c>
      <c r="B15" s="58">
        <v>4</v>
      </c>
      <c r="C15" s="58">
        <v>4</v>
      </c>
      <c r="D15" s="37">
        <v>5</v>
      </c>
      <c r="E15" s="39">
        <v>2</v>
      </c>
      <c r="F15" s="37">
        <f t="shared" ref="F15:F23" si="4">IF(($C15+INT(D$3/18)+IF(((D$3-INT(D$3/18)*18)-$B15)&gt;=0,1,0)-D15+2)&lt;0, 0, $C15+INT(D$3/18)+IF(((D$3-INT(D$3/18)*18)-$B15)&gt;=0,1,0)-D15+2)</f>
        <v>3</v>
      </c>
      <c r="G15" s="38">
        <v>5</v>
      </c>
      <c r="H15" s="59">
        <v>2</v>
      </c>
      <c r="I15" s="82">
        <f t="shared" ref="I15:I23" si="5">IF(($C15+INT(G$3/18)+IF(((G$3-INT(G$3/18)*18)-$B15)&gt;=0,1,0)-G15+2)&lt;0, 0, $C15+INT(G$3/18)+IF(((G$3-INT(G$3/18)*18)-$B15)&gt;=0,1,0)-G15+2)</f>
        <v>3</v>
      </c>
      <c r="J15" s="37">
        <v>4</v>
      </c>
      <c r="K15" s="39">
        <v>2</v>
      </c>
      <c r="L15" s="37">
        <f t="shared" ref="L15:L23" si="6">IF(($C15+INT(J$3/18)+IF(((J$3-INT(J$3/18)*18)-$B15)&gt;=0,1,0)-J15+2)&lt;0, 0, $C15+INT(J$3/18)+IF(((J$3-INT(J$3/18)*18)-$B15)&gt;=0,1,0)-J15+2)</f>
        <v>3</v>
      </c>
      <c r="M15" s="38"/>
      <c r="N15" s="59"/>
      <c r="O15" s="82"/>
      <c r="P15" s="21"/>
    </row>
    <row r="16" spans="1:16" x14ac:dyDescent="0.2">
      <c r="A16" s="42" t="s">
        <v>400</v>
      </c>
      <c r="B16" s="50">
        <v>8</v>
      </c>
      <c r="C16" s="50">
        <v>4</v>
      </c>
      <c r="D16" s="37">
        <v>5</v>
      </c>
      <c r="E16" s="37">
        <v>2</v>
      </c>
      <c r="F16" s="37">
        <f t="shared" si="4"/>
        <v>2</v>
      </c>
      <c r="G16" s="38">
        <v>5</v>
      </c>
      <c r="H16" s="38">
        <v>1</v>
      </c>
      <c r="I16" s="78">
        <f t="shared" si="5"/>
        <v>3</v>
      </c>
      <c r="J16" s="37">
        <v>3</v>
      </c>
      <c r="K16" s="37">
        <v>1</v>
      </c>
      <c r="L16" s="37">
        <f t="shared" si="6"/>
        <v>3</v>
      </c>
      <c r="M16" s="38"/>
      <c r="N16" s="38"/>
      <c r="O16" s="78"/>
      <c r="P16" s="21"/>
    </row>
    <row r="17" spans="1:16" x14ac:dyDescent="0.2">
      <c r="A17" s="42" t="s">
        <v>401</v>
      </c>
      <c r="B17" s="50">
        <v>12</v>
      </c>
      <c r="C17" s="50">
        <v>5</v>
      </c>
      <c r="D17" s="37">
        <v>6</v>
      </c>
      <c r="E17" s="37">
        <v>1</v>
      </c>
      <c r="F17" s="37">
        <f t="shared" si="4"/>
        <v>2</v>
      </c>
      <c r="G17" s="38">
        <v>8</v>
      </c>
      <c r="H17" s="38">
        <v>2</v>
      </c>
      <c r="I17" s="78">
        <f t="shared" si="5"/>
        <v>0</v>
      </c>
      <c r="J17" s="37">
        <v>6</v>
      </c>
      <c r="K17" s="37">
        <v>2</v>
      </c>
      <c r="L17" s="37">
        <f t="shared" si="6"/>
        <v>1</v>
      </c>
      <c r="M17" s="38"/>
      <c r="N17" s="38"/>
      <c r="O17" s="78"/>
      <c r="P17" s="21" t="s">
        <v>472</v>
      </c>
    </row>
    <row r="18" spans="1:16" x14ac:dyDescent="0.2">
      <c r="A18" s="42" t="s">
        <v>402</v>
      </c>
      <c r="B18" s="50">
        <v>16</v>
      </c>
      <c r="C18" s="50">
        <v>5</v>
      </c>
      <c r="D18" s="37">
        <v>7</v>
      </c>
      <c r="E18" s="37">
        <v>2</v>
      </c>
      <c r="F18" s="37">
        <f t="shared" si="4"/>
        <v>1</v>
      </c>
      <c r="G18" s="38">
        <v>6</v>
      </c>
      <c r="H18" s="38">
        <v>1</v>
      </c>
      <c r="I18" s="78">
        <f t="shared" si="5"/>
        <v>2</v>
      </c>
      <c r="J18" s="37">
        <v>5</v>
      </c>
      <c r="K18" s="37">
        <v>1</v>
      </c>
      <c r="L18" s="37">
        <f t="shared" si="6"/>
        <v>2</v>
      </c>
      <c r="M18" s="38"/>
      <c r="N18" s="38"/>
      <c r="O18" s="78"/>
      <c r="P18" s="21"/>
    </row>
    <row r="19" spans="1:16" x14ac:dyDescent="0.2">
      <c r="A19" s="42" t="s">
        <v>403</v>
      </c>
      <c r="B19" s="50">
        <v>2</v>
      </c>
      <c r="C19" s="50">
        <v>4</v>
      </c>
      <c r="D19" s="37">
        <v>8</v>
      </c>
      <c r="E19" s="37">
        <v>1</v>
      </c>
      <c r="F19" s="37">
        <f t="shared" si="4"/>
        <v>0</v>
      </c>
      <c r="G19" s="38">
        <v>6</v>
      </c>
      <c r="H19" s="38">
        <v>1</v>
      </c>
      <c r="I19" s="78">
        <f t="shared" si="5"/>
        <v>2</v>
      </c>
      <c r="J19" s="37">
        <v>3</v>
      </c>
      <c r="K19" s="37">
        <v>1</v>
      </c>
      <c r="L19" s="37">
        <f t="shared" si="6"/>
        <v>4</v>
      </c>
      <c r="M19" s="38"/>
      <c r="N19" s="38"/>
      <c r="O19" s="78"/>
      <c r="P19" s="21"/>
    </row>
    <row r="20" spans="1:16" x14ac:dyDescent="0.2">
      <c r="A20" s="42" t="s">
        <v>404</v>
      </c>
      <c r="B20" s="50">
        <v>14</v>
      </c>
      <c r="C20" s="50">
        <v>3</v>
      </c>
      <c r="D20" s="37">
        <v>4</v>
      </c>
      <c r="E20" s="37">
        <v>2</v>
      </c>
      <c r="F20" s="37">
        <f t="shared" si="4"/>
        <v>2</v>
      </c>
      <c r="G20" s="38">
        <v>5</v>
      </c>
      <c r="H20" s="38">
        <v>3</v>
      </c>
      <c r="I20" s="78">
        <f t="shared" si="5"/>
        <v>1</v>
      </c>
      <c r="J20" s="37">
        <v>4</v>
      </c>
      <c r="K20" s="37">
        <v>2</v>
      </c>
      <c r="L20" s="37">
        <f t="shared" si="6"/>
        <v>1</v>
      </c>
      <c r="M20" s="38"/>
      <c r="N20" s="38"/>
      <c r="O20" s="78"/>
      <c r="P20" s="21"/>
    </row>
    <row r="21" spans="1:16" x14ac:dyDescent="0.2">
      <c r="A21" s="42" t="s">
        <v>405</v>
      </c>
      <c r="B21" s="50">
        <v>18</v>
      </c>
      <c r="C21" s="50">
        <v>4</v>
      </c>
      <c r="D21" s="37">
        <v>5</v>
      </c>
      <c r="E21" s="37">
        <v>3</v>
      </c>
      <c r="F21" s="37">
        <f t="shared" si="4"/>
        <v>2</v>
      </c>
      <c r="G21" s="38">
        <v>6</v>
      </c>
      <c r="H21" s="38">
        <v>2</v>
      </c>
      <c r="I21" s="78">
        <f t="shared" si="5"/>
        <v>1</v>
      </c>
      <c r="J21" s="37">
        <v>5</v>
      </c>
      <c r="K21" s="37">
        <v>2</v>
      </c>
      <c r="L21" s="37">
        <f t="shared" si="6"/>
        <v>1</v>
      </c>
      <c r="M21" s="38"/>
      <c r="N21" s="38"/>
      <c r="O21" s="78"/>
      <c r="P21" s="21"/>
    </row>
    <row r="22" spans="1:16" x14ac:dyDescent="0.2">
      <c r="A22" s="42" t="s">
        <v>406</v>
      </c>
      <c r="B22" s="50">
        <v>6</v>
      </c>
      <c r="C22" s="50">
        <v>4</v>
      </c>
      <c r="D22" s="37">
        <v>6</v>
      </c>
      <c r="E22" s="37">
        <v>2</v>
      </c>
      <c r="F22" s="37">
        <f t="shared" si="4"/>
        <v>1</v>
      </c>
      <c r="G22" s="38">
        <v>5</v>
      </c>
      <c r="H22" s="38">
        <v>2</v>
      </c>
      <c r="I22" s="78">
        <f t="shared" si="5"/>
        <v>3</v>
      </c>
      <c r="J22" s="37">
        <v>5</v>
      </c>
      <c r="K22" s="37">
        <v>2</v>
      </c>
      <c r="L22" s="37">
        <f t="shared" si="6"/>
        <v>2</v>
      </c>
      <c r="M22" s="38"/>
      <c r="N22" s="38"/>
      <c r="O22" s="78"/>
      <c r="P22" s="21"/>
    </row>
    <row r="23" spans="1:16" ht="13.5" thickBot="1" x14ac:dyDescent="0.25">
      <c r="A23" s="45" t="s">
        <v>407</v>
      </c>
      <c r="B23" s="51">
        <v>10</v>
      </c>
      <c r="C23" s="51">
        <v>3</v>
      </c>
      <c r="D23" s="37">
        <v>4</v>
      </c>
      <c r="E23" s="46">
        <v>2</v>
      </c>
      <c r="F23" s="37">
        <f t="shared" si="4"/>
        <v>2</v>
      </c>
      <c r="G23" s="38">
        <v>3</v>
      </c>
      <c r="H23" s="47">
        <v>2</v>
      </c>
      <c r="I23" s="84">
        <f t="shared" si="5"/>
        <v>3</v>
      </c>
      <c r="J23" s="37">
        <v>3</v>
      </c>
      <c r="K23" s="46">
        <v>2</v>
      </c>
      <c r="L23" s="37">
        <f t="shared" si="6"/>
        <v>2</v>
      </c>
      <c r="M23" s="38"/>
      <c r="N23" s="47"/>
      <c r="O23" s="84"/>
      <c r="P23" s="21"/>
    </row>
    <row r="24" spans="1:16" ht="13.5" thickBot="1" x14ac:dyDescent="0.25">
      <c r="A24" s="66" t="s">
        <v>413</v>
      </c>
      <c r="B24" s="63"/>
      <c r="C24" s="63">
        <f t="shared" ref="C24:L24" si="7">SUM(C15:C23)</f>
        <v>36</v>
      </c>
      <c r="D24" s="63">
        <f t="shared" si="7"/>
        <v>50</v>
      </c>
      <c r="E24" s="63">
        <f t="shared" si="7"/>
        <v>17</v>
      </c>
      <c r="F24" s="63">
        <f t="shared" si="7"/>
        <v>15</v>
      </c>
      <c r="G24" s="64">
        <f t="shared" si="7"/>
        <v>49</v>
      </c>
      <c r="H24" s="64">
        <f t="shared" si="7"/>
        <v>16</v>
      </c>
      <c r="I24" s="64">
        <f t="shared" si="7"/>
        <v>18</v>
      </c>
      <c r="J24" s="63">
        <f t="shared" si="7"/>
        <v>38</v>
      </c>
      <c r="K24" s="63">
        <f t="shared" si="7"/>
        <v>15</v>
      </c>
      <c r="L24" s="63">
        <f t="shared" si="7"/>
        <v>19</v>
      </c>
      <c r="M24" s="64"/>
      <c r="N24" s="64"/>
      <c r="O24" s="64"/>
    </row>
    <row r="25" spans="1:16" ht="13.5" thickBot="1" x14ac:dyDescent="0.25">
      <c r="A25" s="70" t="s">
        <v>414</v>
      </c>
      <c r="B25" s="71"/>
      <c r="C25" s="71">
        <f t="shared" ref="C25:L25" si="8">C24+C14</f>
        <v>72</v>
      </c>
      <c r="D25" s="71">
        <f t="shared" si="8"/>
        <v>102</v>
      </c>
      <c r="E25" s="71">
        <f t="shared" si="8"/>
        <v>33</v>
      </c>
      <c r="F25" s="71">
        <f t="shared" si="8"/>
        <v>30</v>
      </c>
      <c r="G25" s="72">
        <f t="shared" si="8"/>
        <v>102</v>
      </c>
      <c r="H25" s="72">
        <f t="shared" si="8"/>
        <v>32</v>
      </c>
      <c r="I25" s="72">
        <f t="shared" si="8"/>
        <v>32</v>
      </c>
      <c r="J25" s="71">
        <f t="shared" si="8"/>
        <v>81</v>
      </c>
      <c r="K25" s="71">
        <f t="shared" si="8"/>
        <v>27</v>
      </c>
      <c r="L25" s="71">
        <f t="shared" si="8"/>
        <v>33</v>
      </c>
      <c r="M25" s="72"/>
      <c r="N25" s="72"/>
      <c r="O25" s="72"/>
    </row>
    <row r="26" spans="1:16" x14ac:dyDescent="0.2">
      <c r="A26" s="67" t="s">
        <v>350</v>
      </c>
      <c r="B26" s="39"/>
      <c r="C26" s="39"/>
      <c r="D26" s="486">
        <v>3</v>
      </c>
      <c r="E26" s="487"/>
      <c r="F26" s="488"/>
      <c r="G26" s="489">
        <v>2</v>
      </c>
      <c r="H26" s="490"/>
      <c r="I26" s="491"/>
      <c r="J26" s="486">
        <v>1</v>
      </c>
      <c r="K26" s="487"/>
      <c r="L26" s="488"/>
      <c r="M26" s="489"/>
      <c r="N26" s="490"/>
      <c r="O26" s="491"/>
    </row>
    <row r="27" spans="1:16" ht="13.5" thickBot="1" x14ac:dyDescent="0.25">
      <c r="A27" s="49" t="s">
        <v>415</v>
      </c>
      <c r="B27" s="46"/>
      <c r="C27" s="46"/>
      <c r="D27" s="492">
        <v>7</v>
      </c>
      <c r="E27" s="493"/>
      <c r="F27" s="494"/>
      <c r="G27" s="495">
        <v>11</v>
      </c>
      <c r="H27" s="496"/>
      <c r="I27" s="497"/>
      <c r="J27" s="492">
        <v>16</v>
      </c>
      <c r="K27" s="493"/>
      <c r="L27" s="494"/>
      <c r="M27" s="495"/>
      <c r="N27" s="496"/>
      <c r="O27" s="497"/>
    </row>
    <row r="30" spans="1:16" x14ac:dyDescent="0.2">
      <c r="A30" s="92"/>
      <c r="B30" s="30" t="s">
        <v>450</v>
      </c>
    </row>
    <row r="31" spans="1:16" x14ac:dyDescent="0.2">
      <c r="A31" s="97"/>
      <c r="B31" s="30" t="s">
        <v>603</v>
      </c>
    </row>
  </sheetData>
  <mergeCells count="16">
    <mergeCell ref="D27:F27"/>
    <mergeCell ref="G27:I27"/>
    <mergeCell ref="J27:L27"/>
    <mergeCell ref="M27:O27"/>
    <mergeCell ref="D26:F26"/>
    <mergeCell ref="G26:I26"/>
    <mergeCell ref="J26:L26"/>
    <mergeCell ref="M26:O26"/>
    <mergeCell ref="D3:F3"/>
    <mergeCell ref="G3:I3"/>
    <mergeCell ref="J3:L3"/>
    <mergeCell ref="M3:O3"/>
    <mergeCell ref="D2:F2"/>
    <mergeCell ref="G2:I2"/>
    <mergeCell ref="J2:L2"/>
    <mergeCell ref="M2:O2"/>
  </mergeCells>
  <phoneticPr fontId="21" type="noConversion"/>
  <conditionalFormatting sqref="G5:G13 G15:G23 M5:M13 M15:M23 D5:D13 D15:D23 J5:J13 J15:J23">
    <cfRule type="cellIs" dxfId="13" priority="1" stopIfTrue="1" operator="equal">
      <formula>$C5</formula>
    </cfRule>
    <cfRule type="cellIs" dxfId="12"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P35"/>
  <sheetViews>
    <sheetView workbookViewId="0">
      <selection activeCell="O27" sqref="O27"/>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18.42578125" customWidth="1"/>
  </cols>
  <sheetData>
    <row r="1" spans="1:16" ht="13.5" thickBot="1" x14ac:dyDescent="0.25">
      <c r="A1" s="31"/>
      <c r="B1" s="32"/>
      <c r="C1" s="32"/>
      <c r="D1" s="32" t="s">
        <v>699</v>
      </c>
      <c r="E1" s="32"/>
      <c r="F1" s="32"/>
      <c r="G1" s="32"/>
      <c r="H1" s="32"/>
      <c r="I1" s="32"/>
      <c r="J1" s="32"/>
      <c r="K1" s="32"/>
      <c r="L1" s="32"/>
      <c r="M1" s="32"/>
      <c r="N1" s="32"/>
      <c r="O1" s="32"/>
      <c r="P1" s="68" t="s">
        <v>416</v>
      </c>
    </row>
    <row r="2" spans="1:16" x14ac:dyDescent="0.2">
      <c r="A2" s="40"/>
      <c r="B2" s="41"/>
      <c r="C2" s="41"/>
      <c r="D2" s="474" t="s">
        <v>475</v>
      </c>
      <c r="E2" s="475"/>
      <c r="F2" s="476"/>
      <c r="G2" s="477" t="s">
        <v>472</v>
      </c>
      <c r="H2" s="478"/>
      <c r="I2" s="479"/>
      <c r="J2" s="474" t="s">
        <v>352</v>
      </c>
      <c r="K2" s="475"/>
      <c r="L2" s="476"/>
      <c r="M2" s="477" t="s">
        <v>340</v>
      </c>
      <c r="N2" s="478"/>
      <c r="O2" s="479"/>
      <c r="P2" s="21"/>
    </row>
    <row r="3" spans="1:16" x14ac:dyDescent="0.2">
      <c r="A3" s="57"/>
      <c r="B3" s="69"/>
      <c r="C3" s="69" t="s">
        <v>538</v>
      </c>
      <c r="D3" s="480">
        <v>26</v>
      </c>
      <c r="E3" s="481"/>
      <c r="F3" s="482"/>
      <c r="G3" s="483">
        <v>29</v>
      </c>
      <c r="H3" s="484"/>
      <c r="I3" s="485"/>
      <c r="J3" s="480">
        <v>29</v>
      </c>
      <c r="K3" s="481"/>
      <c r="L3" s="482"/>
      <c r="M3" s="483">
        <v>24</v>
      </c>
      <c r="N3" s="484"/>
      <c r="O3" s="485"/>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7</v>
      </c>
      <c r="C5" s="50">
        <v>5</v>
      </c>
      <c r="D5" s="37">
        <v>6</v>
      </c>
      <c r="E5" s="37">
        <v>2</v>
      </c>
      <c r="F5" s="37">
        <f t="shared" ref="F5:F13" si="0">IF(($C5+INT(D$3/18)+IF(((D$3-INT(D$3/18)*18)-$B5)&gt;=0,1,0)-D5+2)&lt;0, 0, $C5+INT(D$3/18)+IF(((D$3-INT(D$3/18)*18)-$B5)&gt;=0,1,0)-D5+2)</f>
        <v>3</v>
      </c>
      <c r="G5" s="38">
        <v>6</v>
      </c>
      <c r="H5" s="38">
        <v>3</v>
      </c>
      <c r="I5" s="78">
        <f t="shared" ref="I5:I13" si="1">IF(($C5+INT(G$3/18)+IF(((G$3-INT(G$3/18)*18)-$B5)&gt;=0,1,0)-G5+2)&lt;0, 0, $C5+INT(G$3/18)+IF(((G$3-INT(G$3/18)*18)-$B5)&gt;=0,1,0)-G5+2)</f>
        <v>3</v>
      </c>
      <c r="J5" s="37">
        <v>5</v>
      </c>
      <c r="K5" s="37">
        <v>1</v>
      </c>
      <c r="L5" s="37">
        <f t="shared" ref="L5:L13" si="2">IF(($C5+INT(J$3/18)+IF(((J$3-INT(J$3/18)*18)-$B5)&gt;=0,1,0)-J5+2)&lt;0, 0, $C5+INT(J$3/18)+IF(((J$3-INT(J$3/18)*18)-$B5)&gt;=0,1,0)-J5+2)</f>
        <v>4</v>
      </c>
      <c r="M5" s="38">
        <v>6</v>
      </c>
      <c r="N5" s="38">
        <v>2</v>
      </c>
      <c r="O5" s="78">
        <f t="shared" ref="O5:O13" si="3">IF(($C5+INT(M$3/18)+IF(((M$3-INT(M$3/18)*18)-$B5)&gt;=0,1,0)-M5+2)&lt;0, 0, $C5+INT(M$3/18)+IF(((M$3-INT(M$3/18)*18)-$B5)&gt;=0,1,0)-M5+2)</f>
        <v>2</v>
      </c>
      <c r="P5" s="21"/>
    </row>
    <row r="6" spans="1:16" x14ac:dyDescent="0.2">
      <c r="A6" s="42" t="s">
        <v>391</v>
      </c>
      <c r="B6" s="50">
        <v>15</v>
      </c>
      <c r="C6" s="50">
        <v>4</v>
      </c>
      <c r="D6" s="37">
        <v>5</v>
      </c>
      <c r="E6" s="37">
        <v>2</v>
      </c>
      <c r="F6" s="37">
        <f t="shared" si="0"/>
        <v>2</v>
      </c>
      <c r="G6" s="38">
        <v>7</v>
      </c>
      <c r="H6" s="38">
        <v>2</v>
      </c>
      <c r="I6" s="78">
        <f t="shared" si="1"/>
        <v>0</v>
      </c>
      <c r="J6" s="37">
        <v>6</v>
      </c>
      <c r="K6" s="37">
        <v>2</v>
      </c>
      <c r="L6" s="37">
        <f t="shared" si="2"/>
        <v>1</v>
      </c>
      <c r="M6" s="38">
        <v>5</v>
      </c>
      <c r="N6" s="38">
        <v>1</v>
      </c>
      <c r="O6" s="78">
        <f t="shared" si="3"/>
        <v>2</v>
      </c>
      <c r="P6" s="21" t="s">
        <v>697</v>
      </c>
    </row>
    <row r="7" spans="1:16" x14ac:dyDescent="0.2">
      <c r="A7" s="42" t="s">
        <v>392</v>
      </c>
      <c r="B7" s="50">
        <v>5</v>
      </c>
      <c r="C7" s="50">
        <v>4</v>
      </c>
      <c r="D7" s="37">
        <v>5</v>
      </c>
      <c r="E7" s="37">
        <v>2</v>
      </c>
      <c r="F7" s="37">
        <f t="shared" si="0"/>
        <v>3</v>
      </c>
      <c r="G7" s="38">
        <v>6</v>
      </c>
      <c r="H7" s="38">
        <v>2</v>
      </c>
      <c r="I7" s="78">
        <f t="shared" si="1"/>
        <v>2</v>
      </c>
      <c r="J7" s="37">
        <v>8</v>
      </c>
      <c r="K7" s="37">
        <v>2</v>
      </c>
      <c r="L7" s="37">
        <f t="shared" si="2"/>
        <v>0</v>
      </c>
      <c r="M7" s="38">
        <v>6</v>
      </c>
      <c r="N7" s="38">
        <v>2</v>
      </c>
      <c r="O7" s="78">
        <f t="shared" si="3"/>
        <v>2</v>
      </c>
      <c r="P7" s="21"/>
    </row>
    <row r="8" spans="1:16" x14ac:dyDescent="0.2">
      <c r="A8" s="42" t="s">
        <v>393</v>
      </c>
      <c r="B8" s="50">
        <v>13</v>
      </c>
      <c r="C8" s="50">
        <v>4</v>
      </c>
      <c r="D8" s="37">
        <v>4</v>
      </c>
      <c r="E8" s="37">
        <v>1</v>
      </c>
      <c r="F8" s="37">
        <f t="shared" si="0"/>
        <v>3</v>
      </c>
      <c r="G8" s="38">
        <v>5</v>
      </c>
      <c r="H8" s="38">
        <v>2</v>
      </c>
      <c r="I8" s="78">
        <f t="shared" si="1"/>
        <v>2</v>
      </c>
      <c r="J8" s="37">
        <v>4</v>
      </c>
      <c r="K8" s="37">
        <v>1</v>
      </c>
      <c r="L8" s="37">
        <f t="shared" si="2"/>
        <v>3</v>
      </c>
      <c r="M8" s="38">
        <v>6</v>
      </c>
      <c r="N8" s="38">
        <v>2</v>
      </c>
      <c r="O8" s="78">
        <f t="shared" si="3"/>
        <v>1</v>
      </c>
      <c r="P8" s="21"/>
    </row>
    <row r="9" spans="1:16" x14ac:dyDescent="0.2">
      <c r="A9" s="42" t="s">
        <v>394</v>
      </c>
      <c r="B9" s="50">
        <v>9</v>
      </c>
      <c r="C9" s="50">
        <v>3</v>
      </c>
      <c r="D9" s="37">
        <v>5</v>
      </c>
      <c r="E9" s="37">
        <v>1</v>
      </c>
      <c r="F9" s="37">
        <f t="shared" si="0"/>
        <v>1</v>
      </c>
      <c r="G9" s="38">
        <v>4</v>
      </c>
      <c r="H9" s="38">
        <v>1</v>
      </c>
      <c r="I9" s="78">
        <f t="shared" si="1"/>
        <v>3</v>
      </c>
      <c r="J9" s="37">
        <v>3</v>
      </c>
      <c r="K9" s="37">
        <v>1</v>
      </c>
      <c r="L9" s="37">
        <f t="shared" si="2"/>
        <v>4</v>
      </c>
      <c r="M9" s="38">
        <v>4</v>
      </c>
      <c r="N9" s="38">
        <v>2</v>
      </c>
      <c r="O9" s="78">
        <f t="shared" si="3"/>
        <v>2</v>
      </c>
      <c r="P9" s="21"/>
    </row>
    <row r="10" spans="1:16" x14ac:dyDescent="0.2">
      <c r="A10" s="42" t="s">
        <v>395</v>
      </c>
      <c r="B10" s="50">
        <v>17</v>
      </c>
      <c r="C10" s="50">
        <v>4</v>
      </c>
      <c r="D10" s="37">
        <v>4</v>
      </c>
      <c r="E10" s="37">
        <v>2</v>
      </c>
      <c r="F10" s="37">
        <f t="shared" si="0"/>
        <v>3</v>
      </c>
      <c r="G10" s="38">
        <v>5</v>
      </c>
      <c r="H10" s="38">
        <v>2</v>
      </c>
      <c r="I10" s="78">
        <f t="shared" si="1"/>
        <v>2</v>
      </c>
      <c r="J10" s="37">
        <v>4</v>
      </c>
      <c r="K10" s="37">
        <v>1</v>
      </c>
      <c r="L10" s="37">
        <f t="shared" si="2"/>
        <v>3</v>
      </c>
      <c r="M10" s="38">
        <v>5</v>
      </c>
      <c r="N10" s="38">
        <v>2</v>
      </c>
      <c r="O10" s="78">
        <f t="shared" si="3"/>
        <v>2</v>
      </c>
      <c r="P10" s="21"/>
    </row>
    <row r="11" spans="1:16" x14ac:dyDescent="0.2">
      <c r="A11" s="42" t="s">
        <v>396</v>
      </c>
      <c r="B11" s="50">
        <v>1</v>
      </c>
      <c r="C11" s="50">
        <v>5</v>
      </c>
      <c r="D11" s="37">
        <v>5</v>
      </c>
      <c r="E11" s="37">
        <v>1</v>
      </c>
      <c r="F11" s="37">
        <f t="shared" si="0"/>
        <v>4</v>
      </c>
      <c r="G11" s="38">
        <v>6</v>
      </c>
      <c r="H11" s="38">
        <v>2</v>
      </c>
      <c r="I11" s="78">
        <f t="shared" si="1"/>
        <v>3</v>
      </c>
      <c r="J11" s="37">
        <v>8</v>
      </c>
      <c r="K11" s="37">
        <v>2</v>
      </c>
      <c r="L11" s="37">
        <f t="shared" si="2"/>
        <v>1</v>
      </c>
      <c r="M11" s="38">
        <v>7</v>
      </c>
      <c r="N11" s="38">
        <v>2</v>
      </c>
      <c r="O11" s="78">
        <f t="shared" si="3"/>
        <v>2</v>
      </c>
      <c r="P11" s="21"/>
    </row>
    <row r="12" spans="1:16" x14ac:dyDescent="0.2">
      <c r="A12" s="42" t="s">
        <v>397</v>
      </c>
      <c r="B12" s="50">
        <v>3</v>
      </c>
      <c r="C12" s="50">
        <v>4</v>
      </c>
      <c r="D12" s="37">
        <v>8</v>
      </c>
      <c r="E12" s="37">
        <v>3</v>
      </c>
      <c r="F12" s="37">
        <f t="shared" si="0"/>
        <v>0</v>
      </c>
      <c r="G12" s="38">
        <v>6</v>
      </c>
      <c r="H12" s="38">
        <v>2</v>
      </c>
      <c r="I12" s="78">
        <f t="shared" si="1"/>
        <v>2</v>
      </c>
      <c r="J12" s="37">
        <v>7</v>
      </c>
      <c r="K12" s="37">
        <v>2</v>
      </c>
      <c r="L12" s="37">
        <f t="shared" si="2"/>
        <v>1</v>
      </c>
      <c r="M12" s="38">
        <v>5</v>
      </c>
      <c r="N12" s="38">
        <v>2</v>
      </c>
      <c r="O12" s="78">
        <f t="shared" si="3"/>
        <v>3</v>
      </c>
      <c r="P12" s="21"/>
    </row>
    <row r="13" spans="1:16" ht="13.5" thickBot="1" x14ac:dyDescent="0.25">
      <c r="A13" s="52" t="s">
        <v>398</v>
      </c>
      <c r="B13" s="53">
        <v>11</v>
      </c>
      <c r="C13" s="53">
        <v>3</v>
      </c>
      <c r="D13" s="37">
        <v>4</v>
      </c>
      <c r="E13" s="54">
        <v>2</v>
      </c>
      <c r="F13" s="37">
        <f t="shared" si="0"/>
        <v>2</v>
      </c>
      <c r="G13" s="38">
        <v>6</v>
      </c>
      <c r="H13" s="55">
        <v>2</v>
      </c>
      <c r="I13" s="77">
        <f t="shared" si="1"/>
        <v>1</v>
      </c>
      <c r="J13" s="37">
        <v>6</v>
      </c>
      <c r="K13" s="54">
        <v>2</v>
      </c>
      <c r="L13" s="37">
        <f t="shared" si="2"/>
        <v>1</v>
      </c>
      <c r="M13" s="38">
        <v>5</v>
      </c>
      <c r="N13" s="55">
        <v>2</v>
      </c>
      <c r="O13" s="77">
        <f t="shared" si="3"/>
        <v>1</v>
      </c>
      <c r="P13" s="21"/>
    </row>
    <row r="14" spans="1:16" ht="13.5" thickBot="1" x14ac:dyDescent="0.25">
      <c r="A14" s="61" t="s">
        <v>412</v>
      </c>
      <c r="B14" s="62"/>
      <c r="C14" s="74">
        <f t="shared" ref="C14:O14" si="4">SUM(C5:C13)</f>
        <v>36</v>
      </c>
      <c r="D14" s="63">
        <f t="shared" si="4"/>
        <v>46</v>
      </c>
      <c r="E14" s="63">
        <f t="shared" si="4"/>
        <v>16</v>
      </c>
      <c r="F14" s="63">
        <f t="shared" si="4"/>
        <v>21</v>
      </c>
      <c r="G14" s="64">
        <f t="shared" si="4"/>
        <v>51</v>
      </c>
      <c r="H14" s="64">
        <f t="shared" si="4"/>
        <v>18</v>
      </c>
      <c r="I14" s="89">
        <f t="shared" si="4"/>
        <v>18</v>
      </c>
      <c r="J14" s="63">
        <f t="shared" si="4"/>
        <v>51</v>
      </c>
      <c r="K14" s="63">
        <f t="shared" si="4"/>
        <v>14</v>
      </c>
      <c r="L14" s="88">
        <f t="shared" si="4"/>
        <v>18</v>
      </c>
      <c r="M14" s="64">
        <f t="shared" si="4"/>
        <v>49</v>
      </c>
      <c r="N14" s="64">
        <f t="shared" si="4"/>
        <v>17</v>
      </c>
      <c r="O14" s="89">
        <f t="shared" si="4"/>
        <v>17</v>
      </c>
      <c r="P14" s="21"/>
    </row>
    <row r="15" spans="1:16" x14ac:dyDescent="0.2">
      <c r="A15" s="57" t="s">
        <v>399</v>
      </c>
      <c r="B15" s="58">
        <v>12</v>
      </c>
      <c r="C15" s="58">
        <v>4</v>
      </c>
      <c r="D15" s="37">
        <v>5</v>
      </c>
      <c r="E15" s="39">
        <v>2</v>
      </c>
      <c r="F15" s="37">
        <f t="shared" ref="F15:F23" si="5">IF(($C15+INT(D$3/18)+IF(((D$3-INT(D$3/18)*18)-$B15)&gt;=0,1,0)-D15+2)&lt;0, 0, $C15+INT(D$3/18)+IF(((D$3-INT(D$3/18)*18)-$B15)&gt;=0,1,0)-D15+2)</f>
        <v>2</v>
      </c>
      <c r="G15" s="38">
        <v>5</v>
      </c>
      <c r="H15" s="59">
        <v>1</v>
      </c>
      <c r="I15" s="82">
        <f t="shared" ref="I15:I23" si="6">IF(($C15+INT(G$3/18)+IF(((G$3-INT(G$3/18)*18)-$B15)&gt;=0,1,0)-G15+2)&lt;0, 0, $C15+INT(G$3/18)+IF(((G$3-INT(G$3/18)*18)-$B15)&gt;=0,1,0)-G15+2)</f>
        <v>2</v>
      </c>
      <c r="J15" s="37">
        <v>7</v>
      </c>
      <c r="K15" s="39">
        <v>2</v>
      </c>
      <c r="L15" s="37">
        <f t="shared" ref="L15:L23" si="7">IF(($C15+INT(J$3/18)+IF(((J$3-INT(J$3/18)*18)-$B15)&gt;=0,1,0)-J15+2)&lt;0, 0, $C15+INT(J$3/18)+IF(((J$3-INT(J$3/18)*18)-$B15)&gt;=0,1,0)-J15+2)</f>
        <v>0</v>
      </c>
      <c r="M15" s="38">
        <v>6</v>
      </c>
      <c r="N15" s="59">
        <v>1</v>
      </c>
      <c r="O15" s="82">
        <f t="shared" ref="O15:O23" si="8">IF(($C15+INT(M$3/18)+IF(((M$3-INT(M$3/18)*18)-$B15)&gt;=0,1,0)-M15+2)&lt;0, 0, $C15+INT(M$3/18)+IF(((M$3-INT(M$3/18)*18)-$B15)&gt;=0,1,0)-M15+2)</f>
        <v>1</v>
      </c>
      <c r="P15" s="21"/>
    </row>
    <row r="16" spans="1:16" x14ac:dyDescent="0.2">
      <c r="A16" s="42" t="s">
        <v>400</v>
      </c>
      <c r="B16" s="50">
        <v>4</v>
      </c>
      <c r="C16" s="50">
        <v>4</v>
      </c>
      <c r="D16" s="37">
        <v>4</v>
      </c>
      <c r="E16" s="37">
        <v>1</v>
      </c>
      <c r="F16" s="37">
        <f t="shared" si="5"/>
        <v>4</v>
      </c>
      <c r="G16" s="38">
        <v>7</v>
      </c>
      <c r="H16" s="38">
        <v>1</v>
      </c>
      <c r="I16" s="78">
        <f t="shared" si="6"/>
        <v>1</v>
      </c>
      <c r="J16" s="37">
        <v>6</v>
      </c>
      <c r="K16" s="37">
        <v>2</v>
      </c>
      <c r="L16" s="37">
        <f t="shared" si="7"/>
        <v>2</v>
      </c>
      <c r="M16" s="38">
        <v>5</v>
      </c>
      <c r="N16" s="38">
        <v>2</v>
      </c>
      <c r="O16" s="78">
        <f t="shared" si="8"/>
        <v>3</v>
      </c>
      <c r="P16" s="21"/>
    </row>
    <row r="17" spans="1:16" x14ac:dyDescent="0.2">
      <c r="A17" s="42" t="s">
        <v>401</v>
      </c>
      <c r="B17" s="50">
        <v>2</v>
      </c>
      <c r="C17" s="50">
        <v>5</v>
      </c>
      <c r="D17" s="37">
        <v>7</v>
      </c>
      <c r="E17" s="37">
        <v>2</v>
      </c>
      <c r="F17" s="37">
        <f t="shared" si="5"/>
        <v>2</v>
      </c>
      <c r="G17" s="38">
        <v>6</v>
      </c>
      <c r="H17" s="38">
        <v>1</v>
      </c>
      <c r="I17" s="78">
        <f t="shared" si="6"/>
        <v>3</v>
      </c>
      <c r="J17" s="37">
        <v>7</v>
      </c>
      <c r="K17" s="37">
        <v>2</v>
      </c>
      <c r="L17" s="37">
        <f t="shared" si="7"/>
        <v>2</v>
      </c>
      <c r="M17" s="38">
        <v>8</v>
      </c>
      <c r="N17" s="38">
        <v>2</v>
      </c>
      <c r="O17" s="78">
        <f t="shared" si="8"/>
        <v>1</v>
      </c>
      <c r="P17" s="21"/>
    </row>
    <row r="18" spans="1:16" x14ac:dyDescent="0.2">
      <c r="A18" s="42" t="s">
        <v>402</v>
      </c>
      <c r="B18" s="50">
        <v>10</v>
      </c>
      <c r="C18" s="50">
        <v>4</v>
      </c>
      <c r="D18" s="37">
        <v>4</v>
      </c>
      <c r="E18" s="37">
        <v>1</v>
      </c>
      <c r="F18" s="37">
        <f t="shared" si="5"/>
        <v>3</v>
      </c>
      <c r="G18" s="38">
        <v>5</v>
      </c>
      <c r="H18" s="38">
        <v>1</v>
      </c>
      <c r="I18" s="78">
        <f t="shared" si="6"/>
        <v>3</v>
      </c>
      <c r="J18" s="37">
        <v>6</v>
      </c>
      <c r="K18" s="37">
        <v>3</v>
      </c>
      <c r="L18" s="37">
        <f t="shared" si="7"/>
        <v>2</v>
      </c>
      <c r="M18" s="38">
        <v>6</v>
      </c>
      <c r="N18" s="38">
        <v>2</v>
      </c>
      <c r="O18" s="78">
        <f t="shared" si="8"/>
        <v>1</v>
      </c>
      <c r="P18" s="21"/>
    </row>
    <row r="19" spans="1:16" x14ac:dyDescent="0.2">
      <c r="A19" s="42" t="s">
        <v>403</v>
      </c>
      <c r="B19" s="50">
        <v>6</v>
      </c>
      <c r="C19" s="50">
        <v>4</v>
      </c>
      <c r="D19" s="37">
        <v>7</v>
      </c>
      <c r="E19" s="37">
        <v>2</v>
      </c>
      <c r="F19" s="37">
        <f t="shared" si="5"/>
        <v>1</v>
      </c>
      <c r="G19" s="38">
        <v>7</v>
      </c>
      <c r="H19" s="38">
        <v>2</v>
      </c>
      <c r="I19" s="78">
        <f t="shared" si="6"/>
        <v>1</v>
      </c>
      <c r="J19" s="37">
        <v>6</v>
      </c>
      <c r="K19" s="37">
        <v>1</v>
      </c>
      <c r="L19" s="37">
        <f t="shared" si="7"/>
        <v>2</v>
      </c>
      <c r="M19" s="38">
        <v>6</v>
      </c>
      <c r="N19" s="38">
        <v>2</v>
      </c>
      <c r="O19" s="78">
        <f t="shared" si="8"/>
        <v>2</v>
      </c>
      <c r="P19" s="21"/>
    </row>
    <row r="20" spans="1:16" x14ac:dyDescent="0.2">
      <c r="A20" s="42" t="s">
        <v>404</v>
      </c>
      <c r="B20" s="50">
        <v>18</v>
      </c>
      <c r="C20" s="50">
        <v>3</v>
      </c>
      <c r="D20" s="37">
        <v>3</v>
      </c>
      <c r="E20" s="37">
        <v>2</v>
      </c>
      <c r="F20" s="37">
        <f t="shared" si="5"/>
        <v>3</v>
      </c>
      <c r="G20" s="38">
        <v>4</v>
      </c>
      <c r="H20" s="38">
        <v>2</v>
      </c>
      <c r="I20" s="78">
        <f t="shared" si="6"/>
        <v>2</v>
      </c>
      <c r="J20" s="37">
        <v>5</v>
      </c>
      <c r="K20" s="37">
        <v>1</v>
      </c>
      <c r="L20" s="37">
        <f t="shared" si="7"/>
        <v>1</v>
      </c>
      <c r="M20" s="38">
        <v>4</v>
      </c>
      <c r="N20" s="38">
        <v>3</v>
      </c>
      <c r="O20" s="78">
        <f t="shared" si="8"/>
        <v>2</v>
      </c>
      <c r="P20" s="21"/>
    </row>
    <row r="21" spans="1:16" x14ac:dyDescent="0.2">
      <c r="A21" s="42" t="s">
        <v>405</v>
      </c>
      <c r="B21" s="50">
        <v>14</v>
      </c>
      <c r="C21" s="50">
        <v>4</v>
      </c>
      <c r="D21" s="37">
        <v>10</v>
      </c>
      <c r="E21" s="37">
        <v>2</v>
      </c>
      <c r="F21" s="37">
        <f t="shared" si="5"/>
        <v>0</v>
      </c>
      <c r="G21" s="38">
        <v>6</v>
      </c>
      <c r="H21" s="38">
        <v>2</v>
      </c>
      <c r="I21" s="78">
        <f t="shared" si="6"/>
        <v>1</v>
      </c>
      <c r="J21" s="37">
        <v>6</v>
      </c>
      <c r="K21" s="37">
        <v>2</v>
      </c>
      <c r="L21" s="37">
        <f t="shared" si="7"/>
        <v>1</v>
      </c>
      <c r="M21" s="38">
        <v>6</v>
      </c>
      <c r="N21" s="38">
        <v>2</v>
      </c>
      <c r="O21" s="78">
        <f t="shared" si="8"/>
        <v>1</v>
      </c>
      <c r="P21" s="21"/>
    </row>
    <row r="22" spans="1:16" x14ac:dyDescent="0.2">
      <c r="A22" s="42" t="s">
        <v>406</v>
      </c>
      <c r="B22" s="50">
        <v>16</v>
      </c>
      <c r="C22" s="50">
        <v>3</v>
      </c>
      <c r="D22" s="37">
        <v>5</v>
      </c>
      <c r="E22" s="37">
        <v>2</v>
      </c>
      <c r="F22" s="37">
        <f t="shared" si="5"/>
        <v>1</v>
      </c>
      <c r="G22" s="38">
        <v>3</v>
      </c>
      <c r="H22" s="38">
        <v>2</v>
      </c>
      <c r="I22" s="78">
        <f t="shared" si="6"/>
        <v>3</v>
      </c>
      <c r="J22" s="37">
        <v>10</v>
      </c>
      <c r="K22" s="37">
        <v>2</v>
      </c>
      <c r="L22" s="37">
        <f t="shared" si="7"/>
        <v>0</v>
      </c>
      <c r="M22" s="38">
        <v>4</v>
      </c>
      <c r="N22" s="38">
        <v>2</v>
      </c>
      <c r="O22" s="78">
        <f t="shared" si="8"/>
        <v>2</v>
      </c>
      <c r="P22" s="21"/>
    </row>
    <row r="23" spans="1:16" ht="13.5" thickBot="1" x14ac:dyDescent="0.25">
      <c r="A23" s="45" t="s">
        <v>407</v>
      </c>
      <c r="B23" s="51">
        <v>8</v>
      </c>
      <c r="C23" s="51">
        <v>5</v>
      </c>
      <c r="D23" s="37">
        <v>7</v>
      </c>
      <c r="E23" s="46">
        <v>2</v>
      </c>
      <c r="F23" s="37">
        <f t="shared" si="5"/>
        <v>2</v>
      </c>
      <c r="G23" s="38">
        <v>7</v>
      </c>
      <c r="H23" s="47">
        <v>1</v>
      </c>
      <c r="I23" s="84">
        <f t="shared" si="6"/>
        <v>2</v>
      </c>
      <c r="J23" s="37">
        <v>8</v>
      </c>
      <c r="K23" s="46">
        <v>2</v>
      </c>
      <c r="L23" s="37">
        <f t="shared" si="7"/>
        <v>1</v>
      </c>
      <c r="M23" s="38">
        <v>7</v>
      </c>
      <c r="N23" s="47">
        <v>3</v>
      </c>
      <c r="O23" s="84">
        <f t="shared" si="8"/>
        <v>1</v>
      </c>
      <c r="P23" s="21"/>
    </row>
    <row r="24" spans="1:16" ht="13.5" thickBot="1" x14ac:dyDescent="0.25">
      <c r="A24" s="66" t="s">
        <v>413</v>
      </c>
      <c r="B24" s="63"/>
      <c r="C24" s="63">
        <f t="shared" ref="C24:O24" si="9">SUM(C15:C23)</f>
        <v>36</v>
      </c>
      <c r="D24" s="63">
        <f t="shared" si="9"/>
        <v>52</v>
      </c>
      <c r="E24" s="63">
        <f t="shared" si="9"/>
        <v>16</v>
      </c>
      <c r="F24" s="63">
        <f t="shared" si="9"/>
        <v>18</v>
      </c>
      <c r="G24" s="64">
        <f t="shared" si="9"/>
        <v>50</v>
      </c>
      <c r="H24" s="64">
        <f t="shared" si="9"/>
        <v>13</v>
      </c>
      <c r="I24" s="64">
        <f t="shared" si="9"/>
        <v>18</v>
      </c>
      <c r="J24" s="63">
        <f t="shared" si="9"/>
        <v>61</v>
      </c>
      <c r="K24" s="63">
        <f t="shared" si="9"/>
        <v>17</v>
      </c>
      <c r="L24" s="63">
        <f t="shared" si="9"/>
        <v>11</v>
      </c>
      <c r="M24" s="64">
        <f t="shared" si="9"/>
        <v>52</v>
      </c>
      <c r="N24" s="64">
        <f t="shared" si="9"/>
        <v>19</v>
      </c>
      <c r="O24" s="64">
        <f t="shared" si="9"/>
        <v>14</v>
      </c>
    </row>
    <row r="25" spans="1:16" ht="13.5" thickBot="1" x14ac:dyDescent="0.25">
      <c r="A25" s="70" t="s">
        <v>414</v>
      </c>
      <c r="B25" s="71"/>
      <c r="C25" s="71">
        <f t="shared" ref="C25:O25" si="10">C24+C14</f>
        <v>72</v>
      </c>
      <c r="D25" s="71">
        <f t="shared" si="10"/>
        <v>98</v>
      </c>
      <c r="E25" s="71">
        <f t="shared" si="10"/>
        <v>32</v>
      </c>
      <c r="F25" s="71">
        <f t="shared" si="10"/>
        <v>39</v>
      </c>
      <c r="G25" s="72">
        <f t="shared" si="10"/>
        <v>101</v>
      </c>
      <c r="H25" s="72">
        <f t="shared" si="10"/>
        <v>31</v>
      </c>
      <c r="I25" s="72">
        <f t="shared" si="10"/>
        <v>36</v>
      </c>
      <c r="J25" s="71">
        <f t="shared" si="10"/>
        <v>112</v>
      </c>
      <c r="K25" s="71">
        <f t="shared" si="10"/>
        <v>31</v>
      </c>
      <c r="L25" s="71">
        <f t="shared" si="10"/>
        <v>29</v>
      </c>
      <c r="M25" s="72">
        <f t="shared" si="10"/>
        <v>101</v>
      </c>
      <c r="N25" s="72">
        <f t="shared" si="10"/>
        <v>36</v>
      </c>
      <c r="O25" s="72">
        <f t="shared" si="10"/>
        <v>31</v>
      </c>
    </row>
    <row r="26" spans="1:16" x14ac:dyDescent="0.2">
      <c r="A26" s="67" t="s">
        <v>698</v>
      </c>
      <c r="B26" s="137"/>
      <c r="C26" s="137"/>
      <c r="D26" s="134"/>
      <c r="E26" s="134"/>
      <c r="F26" s="134">
        <v>35</v>
      </c>
      <c r="G26" s="135"/>
      <c r="H26" s="135"/>
      <c r="I26" s="135">
        <v>27</v>
      </c>
      <c r="J26" s="134"/>
      <c r="K26" s="134"/>
      <c r="L26" s="134">
        <v>27</v>
      </c>
      <c r="M26" s="135"/>
      <c r="N26" s="135"/>
      <c r="O26" s="135">
        <v>32</v>
      </c>
    </row>
    <row r="27" spans="1:16" ht="13.5" thickBot="1" x14ac:dyDescent="0.25">
      <c r="A27" s="138" t="s">
        <v>688</v>
      </c>
      <c r="B27" s="139"/>
      <c r="C27" s="139"/>
      <c r="D27" s="140"/>
      <c r="E27" s="141"/>
      <c r="F27" s="146">
        <f>SUM(F25:F26)</f>
        <v>74</v>
      </c>
      <c r="G27" s="143"/>
      <c r="H27" s="144"/>
      <c r="I27" s="147">
        <f>SUM(I25:I26)</f>
        <v>63</v>
      </c>
      <c r="J27" s="140"/>
      <c r="K27" s="141"/>
      <c r="L27" s="146">
        <f>SUM(L25:L26)</f>
        <v>56</v>
      </c>
      <c r="M27" s="143"/>
      <c r="N27" s="144"/>
      <c r="O27" s="147">
        <f>SUM(O25:O26)</f>
        <v>63</v>
      </c>
    </row>
    <row r="28" spans="1:16" x14ac:dyDescent="0.2">
      <c r="A28" s="67" t="s">
        <v>350</v>
      </c>
      <c r="B28" s="39"/>
      <c r="C28" s="39"/>
      <c r="D28" s="486">
        <v>1</v>
      </c>
      <c r="E28" s="487"/>
      <c r="F28" s="488"/>
      <c r="G28" s="489">
        <v>2</v>
      </c>
      <c r="H28" s="490"/>
      <c r="I28" s="491"/>
      <c r="J28" s="486">
        <v>4</v>
      </c>
      <c r="K28" s="487"/>
      <c r="L28" s="488"/>
      <c r="M28" s="489">
        <v>3</v>
      </c>
      <c r="N28" s="490"/>
      <c r="O28" s="491"/>
    </row>
    <row r="29" spans="1:16" ht="13.5" thickBot="1" x14ac:dyDescent="0.25">
      <c r="A29" s="49" t="s">
        <v>415</v>
      </c>
      <c r="B29" s="46"/>
      <c r="C29" s="46"/>
      <c r="D29" s="492">
        <v>22</v>
      </c>
      <c r="E29" s="493"/>
      <c r="F29" s="494"/>
      <c r="G29" s="495">
        <v>16</v>
      </c>
      <c r="H29" s="496"/>
      <c r="I29" s="497"/>
      <c r="J29" s="492">
        <v>7</v>
      </c>
      <c r="K29" s="493"/>
      <c r="L29" s="494"/>
      <c r="M29" s="495">
        <v>11</v>
      </c>
      <c r="N29" s="496"/>
      <c r="O29" s="497"/>
    </row>
    <row r="31" spans="1:16" x14ac:dyDescent="0.2">
      <c r="A31" s="30" t="s">
        <v>696</v>
      </c>
    </row>
    <row r="32" spans="1:16" x14ac:dyDescent="0.2">
      <c r="A32" s="30" t="s">
        <v>695</v>
      </c>
    </row>
    <row r="34" spans="1:2" x14ac:dyDescent="0.2">
      <c r="A34" s="92"/>
      <c r="B34" s="30" t="s">
        <v>450</v>
      </c>
    </row>
    <row r="35" spans="1:2" x14ac:dyDescent="0.2">
      <c r="A35" s="97"/>
      <c r="B35" s="30" t="s">
        <v>603</v>
      </c>
    </row>
  </sheetData>
  <mergeCells count="16">
    <mergeCell ref="D2:F2"/>
    <mergeCell ref="G2:I2"/>
    <mergeCell ref="J2:L2"/>
    <mergeCell ref="M2:O2"/>
    <mergeCell ref="D3:F3"/>
    <mergeCell ref="G3:I3"/>
    <mergeCell ref="J3:L3"/>
    <mergeCell ref="M3:O3"/>
    <mergeCell ref="D28:F28"/>
    <mergeCell ref="G28:I28"/>
    <mergeCell ref="J28:L28"/>
    <mergeCell ref="M28:O28"/>
    <mergeCell ref="D29:F29"/>
    <mergeCell ref="G29:I29"/>
    <mergeCell ref="J29:L29"/>
    <mergeCell ref="M29:O29"/>
  </mergeCells>
  <phoneticPr fontId="21" type="noConversion"/>
  <conditionalFormatting sqref="G5:G13 G15:G23 M5:M13 M15:M23 D5:D13 D15:D23 J5:J13 J15:J23">
    <cfRule type="cellIs" dxfId="11" priority="1" stopIfTrue="1" operator="equal">
      <formula>$C5</formula>
    </cfRule>
    <cfRule type="cellIs" dxfId="10"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1"/>
  <sheetViews>
    <sheetView zoomScale="80" zoomScaleNormal="80" workbookViewId="0">
      <selection activeCell="S11" sqref="S11"/>
    </sheetView>
  </sheetViews>
  <sheetFormatPr defaultColWidth="8.85546875" defaultRowHeight="12.75" x14ac:dyDescent="0.2"/>
  <cols>
    <col min="1" max="18" width="8.5703125" customWidth="1"/>
  </cols>
  <sheetData>
    <row r="1" spans="1:19" ht="13.5" thickBot="1" x14ac:dyDescent="0.25">
      <c r="A1" s="31"/>
      <c r="B1" s="32"/>
      <c r="C1" s="32"/>
      <c r="D1" s="32"/>
      <c r="E1" s="32"/>
      <c r="F1" s="32"/>
      <c r="G1" s="32"/>
      <c r="H1" s="32" t="s">
        <v>1258</v>
      </c>
      <c r="I1" s="32"/>
      <c r="J1" s="32"/>
      <c r="K1" s="32"/>
      <c r="L1" s="32"/>
      <c r="M1" s="32"/>
      <c r="N1" s="32"/>
      <c r="O1" s="32"/>
      <c r="P1" s="105"/>
      <c r="Q1" s="105"/>
      <c r="R1" s="105"/>
      <c r="S1" t="s">
        <v>659</v>
      </c>
    </row>
    <row r="2" spans="1:19"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9" x14ac:dyDescent="0.2">
      <c r="A3" s="57"/>
      <c r="B3" s="69"/>
      <c r="C3" s="69" t="s">
        <v>538</v>
      </c>
      <c r="D3" s="480">
        <v>11</v>
      </c>
      <c r="E3" s="481"/>
      <c r="F3" s="482"/>
      <c r="G3" s="483">
        <v>30</v>
      </c>
      <c r="H3" s="484"/>
      <c r="I3" s="485"/>
      <c r="J3" s="480">
        <v>24</v>
      </c>
      <c r="K3" s="481"/>
      <c r="L3" s="482"/>
      <c r="M3" s="483">
        <v>30</v>
      </c>
      <c r="N3" s="484"/>
      <c r="O3" s="485"/>
      <c r="P3" s="480">
        <v>37</v>
      </c>
      <c r="Q3" s="481"/>
      <c r="R3" s="482"/>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9" x14ac:dyDescent="0.2">
      <c r="A5" s="42" t="s">
        <v>390</v>
      </c>
      <c r="B5" s="50">
        <v>11</v>
      </c>
      <c r="C5" s="50">
        <v>4</v>
      </c>
      <c r="D5" s="469">
        <v>4</v>
      </c>
      <c r="E5" s="37">
        <v>2</v>
      </c>
      <c r="F5" s="37">
        <f t="shared" ref="F5:F23" si="0">IF(($C5+INT(D$3/18)+IF(((D$3-INT(D$3/18)*18)-$B5)&gt;=0,1,0)-D5+2)&lt;0, 0, $C5+INT(D$3/18)+IF(((D$3-INT(D$3/18)*18)-$B5)&gt;=0,1,0)-D5+2)</f>
        <v>3</v>
      </c>
      <c r="G5" s="38">
        <v>5</v>
      </c>
      <c r="H5" s="38">
        <v>1</v>
      </c>
      <c r="I5" s="232">
        <f t="shared" ref="I5:I13" si="1">IF(($C5+INT(G$3/18)+IF(((G$3-INT(G$3/18)*18)-$B5)&gt;=0,1,0)-G5+2)&lt;0, 0, $C5+INT(G$3/18)+IF(((G$3-INT(G$3/18)*18)-$B5)&gt;=0,1,0)-G5+2)</f>
        <v>3</v>
      </c>
      <c r="J5" s="37">
        <v>6</v>
      </c>
      <c r="K5" s="37">
        <v>2</v>
      </c>
      <c r="L5" s="37">
        <f t="shared" ref="L5:L13" si="2">IF(($C5+INT(J$3/18)+IF(((J$3-INT(J$3/18)*18)-$B5)&gt;=0,1,0)-J5+2)&lt;0, 0, $C5+INT(J$3/18)+IF(((J$3-INT(J$3/18)*18)-$B5)&gt;=0,1,0)-J5+2)</f>
        <v>1</v>
      </c>
      <c r="M5" s="38">
        <v>7</v>
      </c>
      <c r="N5" s="38">
        <v>2</v>
      </c>
      <c r="O5" s="232">
        <f t="shared" ref="O5:O13" si="3">IF(($C5+INT(M$3/18)+IF(((M$3-INT(M$3/18)*18)-$B5)&gt;=0,1,0)-M5+2)&lt;0, 0, $C5+INT(M$3/18)+IF(((M$3-INT(M$3/18)*18)-$B5)&gt;=0,1,0)-M5+2)</f>
        <v>1</v>
      </c>
      <c r="P5" s="37">
        <v>6</v>
      </c>
      <c r="Q5" s="37">
        <v>2</v>
      </c>
      <c r="R5" s="37">
        <f t="shared" ref="R5:R13" si="4">IF(($C5+INT(P$3/18)+IF(((P$3-INT(P$3/18)*18)-$B5)&gt;=0,1,0)-P5+2)&lt;0, 0, $C5+INT(P$3/18)+IF(((P$3-INT(P$3/18)*18)-$B5)&gt;=0,1,0)-P5+2)</f>
        <v>2</v>
      </c>
    </row>
    <row r="6" spans="1:19" x14ac:dyDescent="0.2">
      <c r="A6" s="42" t="s">
        <v>391</v>
      </c>
      <c r="B6" s="50">
        <v>15</v>
      </c>
      <c r="C6" s="50">
        <v>3</v>
      </c>
      <c r="D6" s="469">
        <v>4</v>
      </c>
      <c r="E6" s="37">
        <v>2</v>
      </c>
      <c r="F6" s="37">
        <f t="shared" si="0"/>
        <v>1</v>
      </c>
      <c r="G6" s="38">
        <v>3</v>
      </c>
      <c r="H6" s="38">
        <v>1</v>
      </c>
      <c r="I6" s="232">
        <f t="shared" si="1"/>
        <v>3</v>
      </c>
      <c r="J6" s="37">
        <v>3</v>
      </c>
      <c r="K6" s="37">
        <v>1</v>
      </c>
      <c r="L6" s="37">
        <f t="shared" si="2"/>
        <v>3</v>
      </c>
      <c r="M6" s="38">
        <v>6</v>
      </c>
      <c r="N6" s="38">
        <v>2</v>
      </c>
      <c r="O6" s="232">
        <f t="shared" si="3"/>
        <v>0</v>
      </c>
      <c r="P6" s="37">
        <v>4</v>
      </c>
      <c r="Q6" s="37">
        <v>2</v>
      </c>
      <c r="R6" s="37">
        <f t="shared" si="4"/>
        <v>3</v>
      </c>
    </row>
    <row r="7" spans="1:19" x14ac:dyDescent="0.2">
      <c r="A7" s="42" t="s">
        <v>392</v>
      </c>
      <c r="B7" s="50">
        <v>5</v>
      </c>
      <c r="C7" s="50">
        <v>4</v>
      </c>
      <c r="D7" s="469">
        <v>6</v>
      </c>
      <c r="E7" s="37">
        <v>2</v>
      </c>
      <c r="F7" s="37">
        <f t="shared" si="0"/>
        <v>1</v>
      </c>
      <c r="G7" s="38">
        <v>7</v>
      </c>
      <c r="H7" s="38">
        <v>2</v>
      </c>
      <c r="I7" s="232">
        <f t="shared" si="1"/>
        <v>1</v>
      </c>
      <c r="J7" s="37">
        <v>5</v>
      </c>
      <c r="K7" s="37">
        <v>3</v>
      </c>
      <c r="L7" s="37">
        <f t="shared" si="2"/>
        <v>3</v>
      </c>
      <c r="M7" s="38">
        <v>6</v>
      </c>
      <c r="N7" s="38">
        <v>3</v>
      </c>
      <c r="O7" s="232">
        <f t="shared" si="3"/>
        <v>2</v>
      </c>
      <c r="P7" s="37">
        <v>7</v>
      </c>
      <c r="Q7" s="37">
        <v>2</v>
      </c>
      <c r="R7" s="37">
        <f t="shared" si="4"/>
        <v>1</v>
      </c>
    </row>
    <row r="8" spans="1:19" x14ac:dyDescent="0.2">
      <c r="A8" s="42" t="s">
        <v>393</v>
      </c>
      <c r="B8" s="50">
        <v>1</v>
      </c>
      <c r="C8" s="50">
        <v>4</v>
      </c>
      <c r="D8" s="469">
        <v>4</v>
      </c>
      <c r="E8" s="37">
        <v>2</v>
      </c>
      <c r="F8" s="37">
        <f t="shared" si="0"/>
        <v>3</v>
      </c>
      <c r="G8" s="38">
        <v>4</v>
      </c>
      <c r="H8" s="38">
        <v>1</v>
      </c>
      <c r="I8" s="232">
        <f t="shared" si="1"/>
        <v>4</v>
      </c>
      <c r="J8" s="37">
        <v>5</v>
      </c>
      <c r="K8" s="37">
        <v>1</v>
      </c>
      <c r="L8" s="37">
        <f t="shared" si="2"/>
        <v>3</v>
      </c>
      <c r="M8" s="38">
        <v>7</v>
      </c>
      <c r="N8" s="38">
        <v>2</v>
      </c>
      <c r="O8" s="232">
        <f t="shared" si="3"/>
        <v>1</v>
      </c>
      <c r="P8" s="37">
        <v>7</v>
      </c>
      <c r="Q8" s="37">
        <v>2</v>
      </c>
      <c r="R8" s="37">
        <f t="shared" si="4"/>
        <v>2</v>
      </c>
    </row>
    <row r="9" spans="1:19" x14ac:dyDescent="0.2">
      <c r="A9" s="42" t="s">
        <v>394</v>
      </c>
      <c r="B9" s="50">
        <v>13</v>
      </c>
      <c r="C9" s="50">
        <v>4</v>
      </c>
      <c r="D9" s="469">
        <v>4</v>
      </c>
      <c r="E9" s="37">
        <v>2</v>
      </c>
      <c r="F9" s="37">
        <f t="shared" si="0"/>
        <v>2</v>
      </c>
      <c r="G9" s="38">
        <v>10</v>
      </c>
      <c r="H9" s="38">
        <v>2</v>
      </c>
      <c r="I9" s="232">
        <f t="shared" si="1"/>
        <v>0</v>
      </c>
      <c r="J9" s="37">
        <v>5</v>
      </c>
      <c r="K9" s="37">
        <v>2</v>
      </c>
      <c r="L9" s="37">
        <f t="shared" si="2"/>
        <v>2</v>
      </c>
      <c r="M9" s="38">
        <v>6</v>
      </c>
      <c r="N9" s="38">
        <v>2</v>
      </c>
      <c r="O9" s="232">
        <f t="shared" si="3"/>
        <v>1</v>
      </c>
      <c r="P9" s="37">
        <v>6</v>
      </c>
      <c r="Q9" s="37">
        <v>2</v>
      </c>
      <c r="R9" s="37">
        <f t="shared" si="4"/>
        <v>2</v>
      </c>
    </row>
    <row r="10" spans="1:19" x14ac:dyDescent="0.2">
      <c r="A10" s="42" t="s">
        <v>395</v>
      </c>
      <c r="B10" s="50">
        <v>17</v>
      </c>
      <c r="C10" s="50">
        <v>3</v>
      </c>
      <c r="D10" s="469">
        <v>3</v>
      </c>
      <c r="E10" s="37">
        <v>1</v>
      </c>
      <c r="F10" s="37">
        <f t="shared" si="0"/>
        <v>2</v>
      </c>
      <c r="G10" s="38">
        <v>6</v>
      </c>
      <c r="H10" s="38">
        <v>2</v>
      </c>
      <c r="I10" s="232">
        <f t="shared" si="1"/>
        <v>0</v>
      </c>
      <c r="J10" s="37">
        <v>3</v>
      </c>
      <c r="K10" s="37">
        <v>2</v>
      </c>
      <c r="L10" s="37">
        <f t="shared" si="2"/>
        <v>3</v>
      </c>
      <c r="M10" s="38">
        <v>5</v>
      </c>
      <c r="N10" s="38">
        <v>2</v>
      </c>
      <c r="O10" s="232">
        <f t="shared" si="3"/>
        <v>1</v>
      </c>
      <c r="P10" s="37">
        <v>4</v>
      </c>
      <c r="Q10" s="37">
        <v>1</v>
      </c>
      <c r="R10" s="37">
        <f t="shared" si="4"/>
        <v>3</v>
      </c>
    </row>
    <row r="11" spans="1:19" x14ac:dyDescent="0.2">
      <c r="A11" s="42" t="s">
        <v>396</v>
      </c>
      <c r="B11" s="50">
        <v>3</v>
      </c>
      <c r="C11" s="50">
        <v>4</v>
      </c>
      <c r="D11" s="469">
        <v>4</v>
      </c>
      <c r="E11" s="37">
        <v>2</v>
      </c>
      <c r="F11" s="37">
        <f t="shared" si="0"/>
        <v>3</v>
      </c>
      <c r="G11" s="38">
        <v>10</v>
      </c>
      <c r="H11" s="38">
        <v>4</v>
      </c>
      <c r="I11" s="232">
        <f t="shared" si="1"/>
        <v>0</v>
      </c>
      <c r="J11" s="37">
        <v>5</v>
      </c>
      <c r="K11" s="37">
        <v>2</v>
      </c>
      <c r="L11" s="37">
        <f t="shared" si="2"/>
        <v>3</v>
      </c>
      <c r="M11" s="38">
        <v>5</v>
      </c>
      <c r="N11" s="38">
        <v>2</v>
      </c>
      <c r="O11" s="232">
        <f t="shared" si="3"/>
        <v>3</v>
      </c>
      <c r="P11" s="37">
        <v>6</v>
      </c>
      <c r="Q11" s="37">
        <v>2</v>
      </c>
      <c r="R11" s="37">
        <f t="shared" si="4"/>
        <v>2</v>
      </c>
      <c r="S11" s="102"/>
    </row>
    <row r="12" spans="1:19" x14ac:dyDescent="0.2">
      <c r="A12" s="42" t="s">
        <v>397</v>
      </c>
      <c r="B12" s="50">
        <v>9</v>
      </c>
      <c r="C12" s="50">
        <v>5</v>
      </c>
      <c r="D12" s="469">
        <v>5</v>
      </c>
      <c r="E12" s="37">
        <v>2</v>
      </c>
      <c r="F12" s="37">
        <f t="shared" si="0"/>
        <v>3</v>
      </c>
      <c r="G12" s="38">
        <v>6</v>
      </c>
      <c r="H12" s="38">
        <v>1</v>
      </c>
      <c r="I12" s="232">
        <f t="shared" si="1"/>
        <v>3</v>
      </c>
      <c r="J12" s="37">
        <v>5</v>
      </c>
      <c r="K12" s="37">
        <v>1</v>
      </c>
      <c r="L12" s="37">
        <f t="shared" si="2"/>
        <v>3</v>
      </c>
      <c r="M12" s="38">
        <v>8</v>
      </c>
      <c r="N12" s="38">
        <v>2</v>
      </c>
      <c r="O12" s="232">
        <f t="shared" si="3"/>
        <v>1</v>
      </c>
      <c r="P12" s="37">
        <v>8</v>
      </c>
      <c r="Q12" s="37">
        <v>2</v>
      </c>
      <c r="R12" s="37">
        <f t="shared" si="4"/>
        <v>1</v>
      </c>
    </row>
    <row r="13" spans="1:19" ht="13.5" thickBot="1" x14ac:dyDescent="0.25">
      <c r="A13" s="52" t="s">
        <v>398</v>
      </c>
      <c r="B13" s="53">
        <v>7</v>
      </c>
      <c r="C13" s="53">
        <v>4</v>
      </c>
      <c r="D13" s="469">
        <v>4</v>
      </c>
      <c r="E13" s="54">
        <v>2</v>
      </c>
      <c r="F13" s="37">
        <f t="shared" si="0"/>
        <v>3</v>
      </c>
      <c r="G13" s="38">
        <v>6</v>
      </c>
      <c r="H13" s="55">
        <v>2</v>
      </c>
      <c r="I13" s="232">
        <f t="shared" si="1"/>
        <v>2</v>
      </c>
      <c r="J13" s="37">
        <v>5</v>
      </c>
      <c r="K13" s="54">
        <v>2</v>
      </c>
      <c r="L13" s="37">
        <f t="shared" si="2"/>
        <v>2</v>
      </c>
      <c r="M13" s="38">
        <v>5</v>
      </c>
      <c r="N13" s="55">
        <v>1</v>
      </c>
      <c r="O13" s="232">
        <f t="shared" si="3"/>
        <v>3</v>
      </c>
      <c r="P13" s="37">
        <v>5</v>
      </c>
      <c r="Q13" s="54">
        <v>1</v>
      </c>
      <c r="R13" s="37">
        <f t="shared" si="4"/>
        <v>3</v>
      </c>
    </row>
    <row r="14" spans="1:19" ht="13.5" thickBot="1" x14ac:dyDescent="0.25">
      <c r="A14" s="61" t="s">
        <v>412</v>
      </c>
      <c r="B14" s="62"/>
      <c r="C14" s="74">
        <f t="shared" ref="C14:L14" si="5">SUM(C5:C13)</f>
        <v>35</v>
      </c>
      <c r="D14" s="63">
        <f t="shared" si="5"/>
        <v>38</v>
      </c>
      <c r="E14" s="63">
        <f t="shared" si="5"/>
        <v>17</v>
      </c>
      <c r="F14" s="63">
        <f t="shared" si="5"/>
        <v>21</v>
      </c>
      <c r="G14" s="64">
        <f t="shared" si="5"/>
        <v>57</v>
      </c>
      <c r="H14" s="64">
        <f t="shared" si="5"/>
        <v>16</v>
      </c>
      <c r="I14" s="233">
        <f t="shared" si="5"/>
        <v>16</v>
      </c>
      <c r="J14" s="63">
        <f t="shared" si="5"/>
        <v>42</v>
      </c>
      <c r="K14" s="63">
        <f t="shared" si="5"/>
        <v>16</v>
      </c>
      <c r="L14" s="88">
        <f t="shared" si="5"/>
        <v>23</v>
      </c>
      <c r="M14" s="64">
        <f t="shared" ref="M14:R14" si="6">SUM(M5:M13)</f>
        <v>55</v>
      </c>
      <c r="N14" s="64">
        <f t="shared" si="6"/>
        <v>18</v>
      </c>
      <c r="O14" s="233">
        <f t="shared" si="6"/>
        <v>13</v>
      </c>
      <c r="P14" s="63">
        <f t="shared" si="6"/>
        <v>53</v>
      </c>
      <c r="Q14" s="63">
        <f t="shared" si="6"/>
        <v>16</v>
      </c>
      <c r="R14" s="88">
        <f t="shared" si="6"/>
        <v>19</v>
      </c>
    </row>
    <row r="15" spans="1:19" x14ac:dyDescent="0.2">
      <c r="A15" s="57" t="s">
        <v>399</v>
      </c>
      <c r="B15" s="58">
        <v>18</v>
      </c>
      <c r="C15" s="58">
        <v>3</v>
      </c>
      <c r="D15" s="469">
        <v>3</v>
      </c>
      <c r="E15" s="39">
        <v>1</v>
      </c>
      <c r="F15" s="37">
        <f t="shared" si="0"/>
        <v>2</v>
      </c>
      <c r="G15" s="38">
        <v>6</v>
      </c>
      <c r="H15" s="59">
        <v>2</v>
      </c>
      <c r="I15" s="232">
        <f t="shared" ref="I15:I23" si="7">IF(($C15+INT(G$3/18)+IF(((G$3-INT(G$3/18)*18)-$B15)&gt;=0,1,0)-G15+2)&lt;0, 0, $C15+INT(G$3/18)+IF(((G$3-INT(G$3/18)*18)-$B15)&gt;=0,1,0)-G15+2)</f>
        <v>0</v>
      </c>
      <c r="J15" s="37">
        <v>3</v>
      </c>
      <c r="K15" s="39">
        <v>1</v>
      </c>
      <c r="L15" s="37">
        <f t="shared" ref="L15:L23" si="8">IF(($C15+INT(J$3/18)+IF(((J$3-INT(J$3/18)*18)-$B15)&gt;=0,1,0)-J15+2)&lt;0, 0, $C15+INT(J$3/18)+IF(((J$3-INT(J$3/18)*18)-$B15)&gt;=0,1,0)-J15+2)</f>
        <v>3</v>
      </c>
      <c r="M15" s="38">
        <v>5</v>
      </c>
      <c r="N15" s="59">
        <v>2</v>
      </c>
      <c r="O15" s="232">
        <f t="shared" ref="O15:O23" si="9">IF(($C15+INT(M$3/18)+IF(((M$3-INT(M$3/18)*18)-$B15)&gt;=0,1,0)-M15+2)&lt;0, 0, $C15+INT(M$3/18)+IF(((M$3-INT(M$3/18)*18)-$B15)&gt;=0,1,0)-M15+2)</f>
        <v>1</v>
      </c>
      <c r="P15" s="37">
        <v>4</v>
      </c>
      <c r="Q15" s="39">
        <v>2</v>
      </c>
      <c r="R15" s="37">
        <f t="shared" ref="R15:R23" si="10">IF(($C15+INT(P$3/18)+IF(((P$3-INT(P$3/18)*18)-$B15)&gt;=0,1,0)-P15+2)&lt;0, 0, $C15+INT(P$3/18)+IF(((P$3-INT(P$3/18)*18)-$B15)&gt;=0,1,0)-P15+2)</f>
        <v>3</v>
      </c>
    </row>
    <row r="16" spans="1:19" x14ac:dyDescent="0.2">
      <c r="A16" s="42" t="s">
        <v>400</v>
      </c>
      <c r="B16" s="50">
        <v>2</v>
      </c>
      <c r="C16" s="50">
        <v>5</v>
      </c>
      <c r="D16" s="469">
        <v>7</v>
      </c>
      <c r="E16" s="37">
        <v>2</v>
      </c>
      <c r="F16" s="37">
        <f t="shared" si="0"/>
        <v>1</v>
      </c>
      <c r="G16" s="38">
        <v>10</v>
      </c>
      <c r="H16" s="38">
        <v>2</v>
      </c>
      <c r="I16" s="232">
        <f t="shared" si="7"/>
        <v>0</v>
      </c>
      <c r="J16" s="37">
        <v>6</v>
      </c>
      <c r="K16" s="37">
        <v>2</v>
      </c>
      <c r="L16" s="37">
        <f t="shared" si="8"/>
        <v>3</v>
      </c>
      <c r="M16" s="38">
        <v>6</v>
      </c>
      <c r="N16" s="38">
        <v>2</v>
      </c>
      <c r="O16" s="232">
        <f t="shared" si="9"/>
        <v>3</v>
      </c>
      <c r="P16" s="37">
        <v>7</v>
      </c>
      <c r="Q16" s="37">
        <v>2</v>
      </c>
      <c r="R16" s="37">
        <f t="shared" si="10"/>
        <v>2</v>
      </c>
    </row>
    <row r="17" spans="1:18" x14ac:dyDescent="0.2">
      <c r="A17" s="42" t="s">
        <v>401</v>
      </c>
      <c r="B17" s="50">
        <v>12</v>
      </c>
      <c r="C17" s="50">
        <v>5</v>
      </c>
      <c r="D17" s="469">
        <v>7</v>
      </c>
      <c r="E17" s="37">
        <v>1</v>
      </c>
      <c r="F17" s="37">
        <f t="shared" si="0"/>
        <v>0</v>
      </c>
      <c r="G17" s="38">
        <v>6</v>
      </c>
      <c r="H17" s="38">
        <v>2</v>
      </c>
      <c r="I17" s="232">
        <f t="shared" si="7"/>
        <v>3</v>
      </c>
      <c r="J17" s="37">
        <v>7</v>
      </c>
      <c r="K17" s="37">
        <v>2</v>
      </c>
      <c r="L17" s="37">
        <f t="shared" si="8"/>
        <v>1</v>
      </c>
      <c r="M17" s="38">
        <v>7</v>
      </c>
      <c r="N17" s="38">
        <v>1</v>
      </c>
      <c r="O17" s="232">
        <f t="shared" si="9"/>
        <v>2</v>
      </c>
      <c r="P17" s="37">
        <v>8</v>
      </c>
      <c r="Q17" s="37">
        <v>2</v>
      </c>
      <c r="R17" s="37">
        <f t="shared" si="10"/>
        <v>1</v>
      </c>
    </row>
    <row r="18" spans="1:18" x14ac:dyDescent="0.2">
      <c r="A18" s="42" t="s">
        <v>402</v>
      </c>
      <c r="B18" s="50">
        <v>4</v>
      </c>
      <c r="C18" s="50">
        <v>4</v>
      </c>
      <c r="D18" s="469">
        <v>4</v>
      </c>
      <c r="E18" s="37">
        <v>2</v>
      </c>
      <c r="F18" s="37">
        <f t="shared" si="0"/>
        <v>3</v>
      </c>
      <c r="G18" s="38">
        <v>7</v>
      </c>
      <c r="H18" s="38">
        <v>2</v>
      </c>
      <c r="I18" s="232">
        <f t="shared" si="7"/>
        <v>1</v>
      </c>
      <c r="J18" s="37">
        <v>5</v>
      </c>
      <c r="K18" s="37">
        <v>1</v>
      </c>
      <c r="L18" s="37">
        <f t="shared" si="8"/>
        <v>3</v>
      </c>
      <c r="M18" s="38">
        <v>5</v>
      </c>
      <c r="N18" s="38">
        <v>2</v>
      </c>
      <c r="O18" s="232">
        <f t="shared" si="9"/>
        <v>3</v>
      </c>
      <c r="P18" s="37">
        <v>10</v>
      </c>
      <c r="Q18" s="37">
        <v>2</v>
      </c>
      <c r="R18" s="37">
        <f t="shared" si="10"/>
        <v>0</v>
      </c>
    </row>
    <row r="19" spans="1:18" x14ac:dyDescent="0.2">
      <c r="A19" s="42" t="s">
        <v>403</v>
      </c>
      <c r="B19" s="50">
        <v>8</v>
      </c>
      <c r="C19" s="50">
        <v>4</v>
      </c>
      <c r="D19" s="469">
        <v>4</v>
      </c>
      <c r="E19" s="37">
        <v>2</v>
      </c>
      <c r="F19" s="37">
        <f t="shared" si="0"/>
        <v>3</v>
      </c>
      <c r="G19" s="38">
        <v>6</v>
      </c>
      <c r="H19" s="38">
        <v>2</v>
      </c>
      <c r="I19" s="232">
        <f t="shared" si="7"/>
        <v>2</v>
      </c>
      <c r="J19" s="37">
        <v>6</v>
      </c>
      <c r="K19" s="37">
        <v>2</v>
      </c>
      <c r="L19" s="37">
        <f t="shared" si="8"/>
        <v>1</v>
      </c>
      <c r="M19" s="38">
        <v>5</v>
      </c>
      <c r="N19" s="38">
        <v>1</v>
      </c>
      <c r="O19" s="232">
        <f t="shared" si="9"/>
        <v>3</v>
      </c>
      <c r="P19" s="37">
        <v>7</v>
      </c>
      <c r="Q19" s="37">
        <v>2</v>
      </c>
      <c r="R19" s="37">
        <f t="shared" si="10"/>
        <v>1</v>
      </c>
    </row>
    <row r="20" spans="1:18" x14ac:dyDescent="0.2">
      <c r="A20" s="42" t="s">
        <v>404</v>
      </c>
      <c r="B20" s="50">
        <v>6</v>
      </c>
      <c r="C20" s="50">
        <v>4</v>
      </c>
      <c r="D20" s="469">
        <v>5</v>
      </c>
      <c r="E20" s="37">
        <v>1</v>
      </c>
      <c r="F20" s="37">
        <f t="shared" si="0"/>
        <v>2</v>
      </c>
      <c r="G20" s="38">
        <v>5</v>
      </c>
      <c r="H20" s="38">
        <v>2</v>
      </c>
      <c r="I20" s="232">
        <f t="shared" si="7"/>
        <v>3</v>
      </c>
      <c r="J20" s="37">
        <v>6</v>
      </c>
      <c r="K20" s="37">
        <v>2</v>
      </c>
      <c r="L20" s="37">
        <f t="shared" si="8"/>
        <v>2</v>
      </c>
      <c r="M20" s="38">
        <v>6</v>
      </c>
      <c r="N20" s="38">
        <v>1</v>
      </c>
      <c r="O20" s="232">
        <f t="shared" si="9"/>
        <v>2</v>
      </c>
      <c r="P20" s="37">
        <v>7</v>
      </c>
      <c r="Q20" s="37">
        <v>2</v>
      </c>
      <c r="R20" s="37">
        <f t="shared" si="10"/>
        <v>1</v>
      </c>
    </row>
    <row r="21" spans="1:18" x14ac:dyDescent="0.2">
      <c r="A21" s="42" t="s">
        <v>405</v>
      </c>
      <c r="B21" s="50">
        <v>16</v>
      </c>
      <c r="C21" s="50">
        <v>3</v>
      </c>
      <c r="D21" s="469">
        <v>3</v>
      </c>
      <c r="E21" s="37">
        <v>1</v>
      </c>
      <c r="F21" s="37">
        <f t="shared" si="0"/>
        <v>2</v>
      </c>
      <c r="G21" s="38">
        <v>4</v>
      </c>
      <c r="H21" s="38">
        <v>2</v>
      </c>
      <c r="I21" s="232">
        <f t="shared" si="7"/>
        <v>2</v>
      </c>
      <c r="J21" s="37">
        <v>8</v>
      </c>
      <c r="K21" s="37">
        <v>2</v>
      </c>
      <c r="L21" s="37">
        <f t="shared" si="8"/>
        <v>0</v>
      </c>
      <c r="M21" s="38">
        <v>5</v>
      </c>
      <c r="N21" s="38">
        <v>2</v>
      </c>
      <c r="O21" s="232">
        <f t="shared" si="9"/>
        <v>1</v>
      </c>
      <c r="P21" s="37">
        <v>4</v>
      </c>
      <c r="Q21" s="37">
        <v>2</v>
      </c>
      <c r="R21" s="37">
        <f t="shared" si="10"/>
        <v>3</v>
      </c>
    </row>
    <row r="22" spans="1:18" x14ac:dyDescent="0.2">
      <c r="A22" s="42" t="s">
        <v>406</v>
      </c>
      <c r="B22" s="50">
        <v>14</v>
      </c>
      <c r="C22" s="50">
        <v>4</v>
      </c>
      <c r="D22" s="469">
        <v>4</v>
      </c>
      <c r="E22" s="37">
        <v>1</v>
      </c>
      <c r="F22" s="37">
        <f t="shared" si="0"/>
        <v>2</v>
      </c>
      <c r="G22" s="38">
        <v>6</v>
      </c>
      <c r="H22" s="38">
        <v>2</v>
      </c>
      <c r="I22" s="232">
        <f t="shared" si="7"/>
        <v>1</v>
      </c>
      <c r="J22" s="37">
        <v>5</v>
      </c>
      <c r="K22" s="37">
        <v>2</v>
      </c>
      <c r="L22" s="37">
        <f t="shared" si="8"/>
        <v>2</v>
      </c>
      <c r="M22" s="38">
        <v>5</v>
      </c>
      <c r="N22" s="38">
        <v>2</v>
      </c>
      <c r="O22" s="232">
        <f t="shared" si="9"/>
        <v>2</v>
      </c>
      <c r="P22" s="37">
        <v>4</v>
      </c>
      <c r="Q22" s="37">
        <v>2</v>
      </c>
      <c r="R22" s="37">
        <f t="shared" si="10"/>
        <v>4</v>
      </c>
    </row>
    <row r="23" spans="1:18" ht="13.5" thickBot="1" x14ac:dyDescent="0.25">
      <c r="A23" s="45" t="s">
        <v>407</v>
      </c>
      <c r="B23" s="51">
        <v>10</v>
      </c>
      <c r="C23" s="51">
        <v>5</v>
      </c>
      <c r="D23" s="469">
        <v>8</v>
      </c>
      <c r="E23" s="46">
        <v>1</v>
      </c>
      <c r="F23" s="37">
        <f t="shared" si="0"/>
        <v>0</v>
      </c>
      <c r="G23" s="38">
        <v>8</v>
      </c>
      <c r="H23" s="47">
        <v>2</v>
      </c>
      <c r="I23" s="232">
        <f t="shared" si="7"/>
        <v>1</v>
      </c>
      <c r="J23" s="37">
        <v>6</v>
      </c>
      <c r="K23" s="46">
        <v>1</v>
      </c>
      <c r="L23" s="37">
        <f t="shared" si="8"/>
        <v>2</v>
      </c>
      <c r="M23" s="38">
        <v>8</v>
      </c>
      <c r="N23" s="47">
        <v>2</v>
      </c>
      <c r="O23" s="232">
        <f t="shared" si="9"/>
        <v>1</v>
      </c>
      <c r="P23" s="37">
        <v>6</v>
      </c>
      <c r="Q23" s="46">
        <v>1</v>
      </c>
      <c r="R23" s="37">
        <f t="shared" si="10"/>
        <v>3</v>
      </c>
    </row>
    <row r="24" spans="1:18" ht="13.5" thickBot="1" x14ac:dyDescent="0.25">
      <c r="A24" s="66" t="s">
        <v>413</v>
      </c>
      <c r="B24" s="63"/>
      <c r="C24" s="63">
        <f t="shared" ref="C24:R24" si="11">SUM(C15:C23)</f>
        <v>37</v>
      </c>
      <c r="D24" s="63">
        <f t="shared" si="11"/>
        <v>45</v>
      </c>
      <c r="E24" s="63">
        <f t="shared" si="11"/>
        <v>12</v>
      </c>
      <c r="F24" s="63">
        <f t="shared" si="11"/>
        <v>15</v>
      </c>
      <c r="G24" s="64">
        <f t="shared" si="11"/>
        <v>58</v>
      </c>
      <c r="H24" s="64">
        <f t="shared" si="11"/>
        <v>18</v>
      </c>
      <c r="I24" s="234">
        <f t="shared" si="11"/>
        <v>13</v>
      </c>
      <c r="J24" s="63">
        <f t="shared" si="11"/>
        <v>52</v>
      </c>
      <c r="K24" s="63">
        <f t="shared" si="11"/>
        <v>15</v>
      </c>
      <c r="L24" s="63">
        <f t="shared" si="11"/>
        <v>17</v>
      </c>
      <c r="M24" s="64">
        <f t="shared" si="11"/>
        <v>52</v>
      </c>
      <c r="N24" s="64">
        <f t="shared" si="11"/>
        <v>15</v>
      </c>
      <c r="O24" s="64">
        <f t="shared" si="11"/>
        <v>18</v>
      </c>
      <c r="P24" s="63">
        <f t="shared" si="11"/>
        <v>57</v>
      </c>
      <c r="Q24" s="63">
        <f t="shared" si="11"/>
        <v>17</v>
      </c>
      <c r="R24" s="63">
        <f t="shared" si="11"/>
        <v>18</v>
      </c>
    </row>
    <row r="25" spans="1:18" ht="13.5" thickBot="1" x14ac:dyDescent="0.25">
      <c r="A25" s="70" t="s">
        <v>414</v>
      </c>
      <c r="B25" s="71"/>
      <c r="C25" s="71">
        <f t="shared" ref="C25:R25" si="12">C24+C14</f>
        <v>72</v>
      </c>
      <c r="D25" s="71">
        <f t="shared" si="12"/>
        <v>83</v>
      </c>
      <c r="E25" s="71">
        <f t="shared" si="12"/>
        <v>29</v>
      </c>
      <c r="F25" s="71">
        <f t="shared" si="12"/>
        <v>36</v>
      </c>
      <c r="G25" s="72">
        <f t="shared" si="12"/>
        <v>115</v>
      </c>
      <c r="H25" s="72">
        <f t="shared" si="12"/>
        <v>34</v>
      </c>
      <c r="I25" s="235">
        <f t="shared" si="12"/>
        <v>29</v>
      </c>
      <c r="J25" s="71">
        <f t="shared" si="12"/>
        <v>94</v>
      </c>
      <c r="K25" s="71">
        <f t="shared" si="12"/>
        <v>31</v>
      </c>
      <c r="L25" s="71">
        <f t="shared" si="12"/>
        <v>40</v>
      </c>
      <c r="M25" s="72">
        <f t="shared" si="12"/>
        <v>107</v>
      </c>
      <c r="N25" s="72">
        <f t="shared" si="12"/>
        <v>33</v>
      </c>
      <c r="O25" s="72">
        <f t="shared" si="12"/>
        <v>31</v>
      </c>
      <c r="P25" s="71">
        <f t="shared" si="12"/>
        <v>110</v>
      </c>
      <c r="Q25" s="71">
        <f t="shared" si="12"/>
        <v>33</v>
      </c>
      <c r="R25" s="71">
        <f t="shared" si="12"/>
        <v>37</v>
      </c>
    </row>
    <row r="26" spans="1:18" x14ac:dyDescent="0.2">
      <c r="A26" s="67" t="s">
        <v>350</v>
      </c>
      <c r="B26" s="39"/>
      <c r="C26" s="39"/>
      <c r="D26" s="486">
        <v>4</v>
      </c>
      <c r="E26" s="487"/>
      <c r="F26" s="488"/>
      <c r="G26" s="489">
        <v>2</v>
      </c>
      <c r="H26" s="490"/>
      <c r="I26" s="491"/>
      <c r="J26" s="486">
        <v>1</v>
      </c>
      <c r="K26" s="487"/>
      <c r="L26" s="488"/>
      <c r="M26" s="489">
        <v>3</v>
      </c>
      <c r="N26" s="490"/>
      <c r="O26" s="491"/>
      <c r="P26" s="486">
        <v>5</v>
      </c>
      <c r="Q26" s="487"/>
      <c r="R26" s="488"/>
    </row>
    <row r="27" spans="1:18" ht="13.5" thickBot="1" x14ac:dyDescent="0.25">
      <c r="A27" s="49" t="s">
        <v>415</v>
      </c>
      <c r="B27" s="46"/>
      <c r="C27" s="46"/>
      <c r="D27" s="492">
        <v>2</v>
      </c>
      <c r="E27" s="493"/>
      <c r="F27" s="494"/>
      <c r="G27" s="495">
        <v>7</v>
      </c>
      <c r="H27" s="496"/>
      <c r="I27" s="497"/>
      <c r="J27" s="492">
        <v>11</v>
      </c>
      <c r="K27" s="493"/>
      <c r="L27" s="494"/>
      <c r="M27" s="495">
        <v>4</v>
      </c>
      <c r="N27" s="496"/>
      <c r="O27" s="497"/>
      <c r="P27" s="492">
        <v>1</v>
      </c>
      <c r="Q27" s="493"/>
      <c r="R27" s="494"/>
    </row>
    <row r="29" spans="1:18" x14ac:dyDescent="0.2">
      <c r="A29" s="30"/>
      <c r="B29" s="30"/>
      <c r="C29" s="30"/>
      <c r="D29" s="30"/>
      <c r="E29" s="30"/>
      <c r="F29" s="30"/>
      <c r="G29" s="30"/>
      <c r="H29" s="30"/>
      <c r="I29" s="30"/>
      <c r="J29" s="30"/>
      <c r="K29" s="30"/>
      <c r="L29" s="30"/>
    </row>
    <row r="30" spans="1:18" x14ac:dyDescent="0.2">
      <c r="A30" s="92"/>
      <c r="B30" s="30" t="s">
        <v>450</v>
      </c>
      <c r="C30" s="30"/>
      <c r="D30" s="30"/>
      <c r="E30" s="30"/>
      <c r="F30" s="30"/>
      <c r="G30" s="30"/>
      <c r="H30" s="30"/>
      <c r="I30" s="30"/>
      <c r="J30" s="30"/>
      <c r="K30" s="30"/>
      <c r="L30" s="30"/>
    </row>
    <row r="31" spans="1:18" x14ac:dyDescent="0.2">
      <c r="A31" s="97"/>
      <c r="B31" s="30" t="s">
        <v>603</v>
      </c>
      <c r="C31" s="30"/>
      <c r="D31" s="30"/>
      <c r="E31" s="30"/>
      <c r="F31" s="30"/>
      <c r="G31" s="30"/>
      <c r="H31" s="30"/>
      <c r="I31" s="30"/>
      <c r="J31" s="30"/>
      <c r="K31" s="30"/>
      <c r="L31" s="30"/>
    </row>
  </sheetData>
  <mergeCells count="20">
    <mergeCell ref="D3:F3"/>
    <mergeCell ref="G3:I3"/>
    <mergeCell ref="J3:L3"/>
    <mergeCell ref="M3:O3"/>
    <mergeCell ref="P3:R3"/>
    <mergeCell ref="D2:F2"/>
    <mergeCell ref="G2:I2"/>
    <mergeCell ref="J2:L2"/>
    <mergeCell ref="M2:O2"/>
    <mergeCell ref="P2:R2"/>
    <mergeCell ref="D27:F27"/>
    <mergeCell ref="G27:I27"/>
    <mergeCell ref="J27:L27"/>
    <mergeCell ref="M27:O27"/>
    <mergeCell ref="P27:R27"/>
    <mergeCell ref="D26:F26"/>
    <mergeCell ref="G26:I26"/>
    <mergeCell ref="J26:L26"/>
    <mergeCell ref="M26:O26"/>
    <mergeCell ref="P26:R26"/>
  </mergeCells>
  <conditionalFormatting sqref="G5:G13 G15:G23 J5:J13 J15:J23 M5:M13 M15:M23">
    <cfRule type="cellIs" dxfId="457" priority="7" stopIfTrue="1" operator="equal">
      <formula>$C5</formula>
    </cfRule>
    <cfRule type="cellIs" dxfId="456" priority="8" stopIfTrue="1" operator="equal">
      <formula>$C5-1</formula>
    </cfRule>
  </conditionalFormatting>
  <conditionalFormatting sqref="P5:P13 P15:P23">
    <cfRule type="cellIs" dxfId="455" priority="5" stopIfTrue="1" operator="equal">
      <formula>$C5</formula>
    </cfRule>
    <cfRule type="cellIs" dxfId="454" priority="6" stopIfTrue="1" operator="equal">
      <formula>$C5-1</formula>
    </cfRule>
  </conditionalFormatting>
  <conditionalFormatting sqref="D5:D13">
    <cfRule type="cellIs" dxfId="453" priority="3" stopIfTrue="1" operator="equal">
      <formula>$C5</formula>
    </cfRule>
    <cfRule type="cellIs" dxfId="452" priority="4" stopIfTrue="1" operator="equal">
      <formula>$C5-1</formula>
    </cfRule>
  </conditionalFormatting>
  <conditionalFormatting sqref="D15:D23">
    <cfRule type="cellIs" dxfId="451" priority="1" stopIfTrue="1" operator="equal">
      <formula>$C15</formula>
    </cfRule>
    <cfRule type="cellIs" dxfId="450" priority="2" stopIfTrue="1" operator="equal">
      <formula>$C15-1</formula>
    </cfRule>
  </conditionalFormatting>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P33"/>
  <sheetViews>
    <sheetView workbookViewId="0">
      <selection activeCell="A3" sqref="A3"/>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18.42578125" customWidth="1"/>
  </cols>
  <sheetData>
    <row r="1" spans="1:16" ht="13.5" thickBot="1" x14ac:dyDescent="0.25">
      <c r="A1" s="31"/>
      <c r="B1" s="32"/>
      <c r="C1" s="32"/>
      <c r="D1" s="32" t="s">
        <v>692</v>
      </c>
      <c r="E1" s="32"/>
      <c r="F1" s="32"/>
      <c r="G1" s="32"/>
      <c r="H1" s="32"/>
      <c r="I1" s="32"/>
      <c r="J1" s="32"/>
      <c r="K1" s="32"/>
      <c r="L1" s="32"/>
      <c r="M1" s="32"/>
      <c r="N1" s="32"/>
      <c r="O1" s="32"/>
      <c r="P1" s="68" t="s">
        <v>416</v>
      </c>
    </row>
    <row r="2" spans="1:16" x14ac:dyDescent="0.2">
      <c r="A2" s="40"/>
      <c r="B2" s="41"/>
      <c r="C2" s="41"/>
      <c r="D2" s="474" t="s">
        <v>475</v>
      </c>
      <c r="E2" s="475"/>
      <c r="F2" s="476"/>
      <c r="G2" s="477" t="s">
        <v>472</v>
      </c>
      <c r="H2" s="478"/>
      <c r="I2" s="479"/>
      <c r="J2" s="474" t="s">
        <v>352</v>
      </c>
      <c r="K2" s="475"/>
      <c r="L2" s="476"/>
      <c r="M2" s="477" t="s">
        <v>340</v>
      </c>
      <c r="N2" s="478"/>
      <c r="O2" s="479"/>
      <c r="P2" s="21"/>
    </row>
    <row r="3" spans="1:16" x14ac:dyDescent="0.2">
      <c r="A3" s="57"/>
      <c r="B3" s="69"/>
      <c r="C3" s="69" t="s">
        <v>538</v>
      </c>
      <c r="D3" s="480">
        <v>24</v>
      </c>
      <c r="E3" s="481"/>
      <c r="F3" s="482"/>
      <c r="G3" s="483">
        <v>28</v>
      </c>
      <c r="H3" s="484"/>
      <c r="I3" s="485"/>
      <c r="J3" s="480">
        <v>27</v>
      </c>
      <c r="K3" s="481"/>
      <c r="L3" s="482"/>
      <c r="M3" s="483">
        <v>22</v>
      </c>
      <c r="N3" s="484"/>
      <c r="O3" s="485"/>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11</v>
      </c>
      <c r="C5" s="50">
        <v>4</v>
      </c>
      <c r="D5" s="37">
        <v>6</v>
      </c>
      <c r="E5" s="37">
        <v>2</v>
      </c>
      <c r="F5" s="37">
        <f t="shared" ref="F5:F13" si="0">IF(($C5+INT(D$3/18)+IF(((D$3-INT(D$3/18)*18)-$B5)&gt;=0,1,0)-D5+2)&lt;0, 0, $C5+INT(D$3/18)+IF(((D$3-INT(D$3/18)*18)-$B5)&gt;=0,1,0)-D5+2)</f>
        <v>1</v>
      </c>
      <c r="G5" s="38">
        <v>8</v>
      </c>
      <c r="H5" s="38">
        <v>2</v>
      </c>
      <c r="I5" s="78">
        <f t="shared" ref="I5:I13" si="1">IF(($C5+INT(G$3/18)+IF(((G$3-INT(G$3/18)*18)-$B5)&gt;=0,1,0)-G5+2)&lt;0, 0, $C5+INT(G$3/18)+IF(((G$3-INT(G$3/18)*18)-$B5)&gt;=0,1,0)-G5+2)</f>
        <v>0</v>
      </c>
      <c r="J5" s="37">
        <v>5</v>
      </c>
      <c r="K5" s="37">
        <v>2</v>
      </c>
      <c r="L5" s="37">
        <f t="shared" ref="L5:L13" si="2">IF(($C5+INT(J$3/18)+IF(((J$3-INT(J$3/18)*18)-$B5)&gt;=0,1,0)-J5+2)&lt;0, 0, $C5+INT(J$3/18)+IF(((J$3-INT(J$3/18)*18)-$B5)&gt;=0,1,0)-J5+2)</f>
        <v>2</v>
      </c>
      <c r="M5" s="38">
        <v>4</v>
      </c>
      <c r="N5" s="38">
        <v>2</v>
      </c>
      <c r="O5" s="78">
        <f t="shared" ref="O5:O13" si="3">IF(($C5+INT(M$3/18)+IF(((M$3-INT(M$3/18)*18)-$B5)&gt;=0,1,0)-M5+2)&lt;0, 0, $C5+INT(M$3/18)+IF(((M$3-INT(M$3/18)*18)-$B5)&gt;=0,1,0)-M5+2)</f>
        <v>3</v>
      </c>
      <c r="P5" s="21"/>
    </row>
    <row r="6" spans="1:16" x14ac:dyDescent="0.2">
      <c r="A6" s="42" t="s">
        <v>391</v>
      </c>
      <c r="B6" s="50">
        <v>5</v>
      </c>
      <c r="C6" s="50">
        <v>4</v>
      </c>
      <c r="D6" s="37">
        <v>6</v>
      </c>
      <c r="E6" s="37">
        <v>2</v>
      </c>
      <c r="F6" s="37">
        <f t="shared" si="0"/>
        <v>2</v>
      </c>
      <c r="G6" s="38">
        <v>6</v>
      </c>
      <c r="H6" s="38">
        <v>1</v>
      </c>
      <c r="I6" s="78">
        <f t="shared" si="1"/>
        <v>2</v>
      </c>
      <c r="J6" s="37">
        <v>7</v>
      </c>
      <c r="K6" s="37">
        <v>2</v>
      </c>
      <c r="L6" s="37">
        <f t="shared" si="2"/>
        <v>1</v>
      </c>
      <c r="M6" s="38">
        <v>6</v>
      </c>
      <c r="N6" s="38">
        <v>1</v>
      </c>
      <c r="O6" s="78">
        <f t="shared" si="3"/>
        <v>1</v>
      </c>
      <c r="P6" s="21"/>
    </row>
    <row r="7" spans="1:16" x14ac:dyDescent="0.2">
      <c r="A7" s="42" t="s">
        <v>392</v>
      </c>
      <c r="B7" s="50">
        <v>15</v>
      </c>
      <c r="C7" s="50">
        <v>3</v>
      </c>
      <c r="D7" s="37">
        <v>5</v>
      </c>
      <c r="E7" s="37">
        <v>3</v>
      </c>
      <c r="F7" s="37">
        <f t="shared" si="0"/>
        <v>1</v>
      </c>
      <c r="G7" s="38">
        <v>5</v>
      </c>
      <c r="H7" s="38">
        <v>1</v>
      </c>
      <c r="I7" s="78">
        <f t="shared" si="1"/>
        <v>1</v>
      </c>
      <c r="J7" s="37">
        <v>4</v>
      </c>
      <c r="K7" s="37">
        <v>2</v>
      </c>
      <c r="L7" s="37">
        <f t="shared" si="2"/>
        <v>2</v>
      </c>
      <c r="M7" s="38">
        <v>4</v>
      </c>
      <c r="N7" s="38">
        <v>3</v>
      </c>
      <c r="O7" s="78">
        <f t="shared" si="3"/>
        <v>2</v>
      </c>
      <c r="P7" s="21"/>
    </row>
    <row r="8" spans="1:16" x14ac:dyDescent="0.2">
      <c r="A8" s="42" t="s">
        <v>393</v>
      </c>
      <c r="B8" s="50">
        <v>13</v>
      </c>
      <c r="C8" s="50">
        <v>4</v>
      </c>
      <c r="D8" s="37">
        <v>7</v>
      </c>
      <c r="E8" s="37">
        <v>1</v>
      </c>
      <c r="F8" s="37">
        <f t="shared" si="0"/>
        <v>0</v>
      </c>
      <c r="G8" s="38">
        <v>8</v>
      </c>
      <c r="H8" s="38">
        <v>2</v>
      </c>
      <c r="I8" s="78">
        <f t="shared" si="1"/>
        <v>0</v>
      </c>
      <c r="J8" s="37">
        <v>5</v>
      </c>
      <c r="K8" s="37">
        <v>2</v>
      </c>
      <c r="L8" s="37">
        <f t="shared" si="2"/>
        <v>2</v>
      </c>
      <c r="M8" s="38">
        <v>5</v>
      </c>
      <c r="N8" s="38">
        <v>2</v>
      </c>
      <c r="O8" s="78">
        <f t="shared" si="3"/>
        <v>2</v>
      </c>
      <c r="P8" s="21"/>
    </row>
    <row r="9" spans="1:16" x14ac:dyDescent="0.2">
      <c r="A9" s="42" t="s">
        <v>394</v>
      </c>
      <c r="B9" s="50">
        <v>3</v>
      </c>
      <c r="C9" s="50">
        <v>5</v>
      </c>
      <c r="D9" s="37">
        <v>5</v>
      </c>
      <c r="E9" s="37">
        <v>1</v>
      </c>
      <c r="F9" s="37">
        <f t="shared" si="0"/>
        <v>4</v>
      </c>
      <c r="G9" s="38">
        <v>6</v>
      </c>
      <c r="H9" s="38">
        <v>2</v>
      </c>
      <c r="I9" s="78">
        <f t="shared" si="1"/>
        <v>3</v>
      </c>
      <c r="J9" s="37">
        <v>6</v>
      </c>
      <c r="K9" s="37">
        <v>2</v>
      </c>
      <c r="L9" s="37">
        <f t="shared" si="2"/>
        <v>3</v>
      </c>
      <c r="M9" s="38">
        <v>6</v>
      </c>
      <c r="N9" s="38">
        <v>1</v>
      </c>
      <c r="O9" s="78">
        <f t="shared" si="3"/>
        <v>3</v>
      </c>
      <c r="P9" s="21"/>
    </row>
    <row r="10" spans="1:16" x14ac:dyDescent="0.2">
      <c r="A10" s="42" t="s">
        <v>395</v>
      </c>
      <c r="B10" s="50">
        <v>9</v>
      </c>
      <c r="C10" s="50">
        <v>4</v>
      </c>
      <c r="D10" s="37">
        <v>4</v>
      </c>
      <c r="E10" s="37">
        <v>2</v>
      </c>
      <c r="F10" s="37">
        <f t="shared" si="0"/>
        <v>3</v>
      </c>
      <c r="G10" s="38">
        <v>5</v>
      </c>
      <c r="H10" s="38">
        <v>1</v>
      </c>
      <c r="I10" s="78">
        <f t="shared" si="1"/>
        <v>3</v>
      </c>
      <c r="J10" s="37">
        <v>6</v>
      </c>
      <c r="K10" s="37">
        <v>2</v>
      </c>
      <c r="L10" s="37">
        <f t="shared" si="2"/>
        <v>2</v>
      </c>
      <c r="M10" s="38">
        <v>10</v>
      </c>
      <c r="N10" s="38">
        <v>2</v>
      </c>
      <c r="O10" s="78">
        <f t="shared" si="3"/>
        <v>0</v>
      </c>
      <c r="P10" s="21"/>
    </row>
    <row r="11" spans="1:16" x14ac:dyDescent="0.2">
      <c r="A11" s="42" t="s">
        <v>396</v>
      </c>
      <c r="B11" s="50">
        <v>1</v>
      </c>
      <c r="C11" s="50">
        <v>5</v>
      </c>
      <c r="D11" s="37">
        <v>7</v>
      </c>
      <c r="E11" s="37">
        <v>3</v>
      </c>
      <c r="F11" s="37">
        <f t="shared" si="0"/>
        <v>2</v>
      </c>
      <c r="G11" s="38">
        <v>10</v>
      </c>
      <c r="H11" s="38">
        <v>2</v>
      </c>
      <c r="I11" s="78">
        <f t="shared" si="1"/>
        <v>0</v>
      </c>
      <c r="J11" s="37">
        <v>8</v>
      </c>
      <c r="K11" s="37">
        <v>2</v>
      </c>
      <c r="L11" s="37">
        <f t="shared" si="2"/>
        <v>1</v>
      </c>
      <c r="M11" s="38">
        <v>10</v>
      </c>
      <c r="N11" s="38">
        <v>2</v>
      </c>
      <c r="O11" s="78">
        <f t="shared" si="3"/>
        <v>0</v>
      </c>
      <c r="P11" s="21"/>
    </row>
    <row r="12" spans="1:16" x14ac:dyDescent="0.2">
      <c r="A12" s="42" t="s">
        <v>397</v>
      </c>
      <c r="B12" s="50">
        <v>17</v>
      </c>
      <c r="C12" s="50">
        <v>3</v>
      </c>
      <c r="D12" s="37">
        <v>2</v>
      </c>
      <c r="E12" s="37">
        <v>1</v>
      </c>
      <c r="F12" s="37">
        <f t="shared" si="0"/>
        <v>4</v>
      </c>
      <c r="G12" s="38">
        <v>3</v>
      </c>
      <c r="H12" s="38">
        <v>1</v>
      </c>
      <c r="I12" s="78">
        <f t="shared" si="1"/>
        <v>3</v>
      </c>
      <c r="J12" s="37">
        <v>5</v>
      </c>
      <c r="K12" s="37">
        <v>2</v>
      </c>
      <c r="L12" s="37">
        <f t="shared" si="2"/>
        <v>1</v>
      </c>
      <c r="M12" s="38">
        <v>3</v>
      </c>
      <c r="N12" s="38">
        <v>2</v>
      </c>
      <c r="O12" s="78">
        <f t="shared" si="3"/>
        <v>3</v>
      </c>
      <c r="P12" s="21"/>
    </row>
    <row r="13" spans="1:16" ht="13.5" thickBot="1" x14ac:dyDescent="0.25">
      <c r="A13" s="52" t="s">
        <v>398</v>
      </c>
      <c r="B13" s="53">
        <v>7</v>
      </c>
      <c r="C13" s="53">
        <v>4</v>
      </c>
      <c r="D13" s="37">
        <v>6</v>
      </c>
      <c r="E13" s="54">
        <v>1</v>
      </c>
      <c r="F13" s="37">
        <f t="shared" si="0"/>
        <v>1</v>
      </c>
      <c r="G13" s="38">
        <v>4</v>
      </c>
      <c r="H13" s="55">
        <v>1</v>
      </c>
      <c r="I13" s="77">
        <f t="shared" si="1"/>
        <v>4</v>
      </c>
      <c r="J13" s="37">
        <v>6</v>
      </c>
      <c r="K13" s="54">
        <v>1</v>
      </c>
      <c r="L13" s="37">
        <f t="shared" si="2"/>
        <v>2</v>
      </c>
      <c r="M13" s="38">
        <v>5</v>
      </c>
      <c r="N13" s="55">
        <v>1</v>
      </c>
      <c r="O13" s="77">
        <f t="shared" si="3"/>
        <v>2</v>
      </c>
      <c r="P13" s="21"/>
    </row>
    <row r="14" spans="1:16" ht="13.5" thickBot="1" x14ac:dyDescent="0.25">
      <c r="A14" s="61" t="s">
        <v>412</v>
      </c>
      <c r="B14" s="62"/>
      <c r="C14" s="74">
        <f t="shared" ref="C14:O14" si="4">SUM(C5:C13)</f>
        <v>36</v>
      </c>
      <c r="D14" s="63">
        <f t="shared" si="4"/>
        <v>48</v>
      </c>
      <c r="E14" s="63">
        <f t="shared" si="4"/>
        <v>16</v>
      </c>
      <c r="F14" s="63">
        <f t="shared" si="4"/>
        <v>18</v>
      </c>
      <c r="G14" s="64">
        <f t="shared" si="4"/>
        <v>55</v>
      </c>
      <c r="H14" s="64">
        <f t="shared" si="4"/>
        <v>13</v>
      </c>
      <c r="I14" s="89">
        <f t="shared" si="4"/>
        <v>16</v>
      </c>
      <c r="J14" s="63">
        <f t="shared" si="4"/>
        <v>52</v>
      </c>
      <c r="K14" s="63">
        <f t="shared" si="4"/>
        <v>17</v>
      </c>
      <c r="L14" s="88">
        <f t="shared" si="4"/>
        <v>16</v>
      </c>
      <c r="M14" s="64">
        <f t="shared" si="4"/>
        <v>53</v>
      </c>
      <c r="N14" s="64">
        <f t="shared" si="4"/>
        <v>16</v>
      </c>
      <c r="O14" s="89">
        <f t="shared" si="4"/>
        <v>16</v>
      </c>
      <c r="P14" s="21"/>
    </row>
    <row r="15" spans="1:16" x14ac:dyDescent="0.2">
      <c r="A15" s="57" t="s">
        <v>399</v>
      </c>
      <c r="B15" s="58">
        <v>4</v>
      </c>
      <c r="C15" s="58">
        <v>5</v>
      </c>
      <c r="D15" s="37">
        <v>5</v>
      </c>
      <c r="E15" s="39">
        <v>2</v>
      </c>
      <c r="F15" s="37">
        <f t="shared" ref="F15:F23" si="5">IF(($C15+INT(D$3/18)+IF(((D$3-INT(D$3/18)*18)-$B15)&gt;=0,1,0)-D15+2)&lt;0, 0, $C15+INT(D$3/18)+IF(((D$3-INT(D$3/18)*18)-$B15)&gt;=0,1,0)-D15+2)</f>
        <v>4</v>
      </c>
      <c r="G15" s="38">
        <v>6</v>
      </c>
      <c r="H15" s="59">
        <v>2</v>
      </c>
      <c r="I15" s="82">
        <f t="shared" ref="I15:I23" si="6">IF(($C15+INT(G$3/18)+IF(((G$3-INT(G$3/18)*18)-$B15)&gt;=0,1,0)-G15+2)&lt;0, 0, $C15+INT(G$3/18)+IF(((G$3-INT(G$3/18)*18)-$B15)&gt;=0,1,0)-G15+2)</f>
        <v>3</v>
      </c>
      <c r="J15" s="37">
        <v>7</v>
      </c>
      <c r="K15" s="39">
        <v>2</v>
      </c>
      <c r="L15" s="37">
        <f t="shared" ref="L15:L23" si="7">IF(($C15+INT(J$3/18)+IF(((J$3-INT(J$3/18)*18)-$B15)&gt;=0,1,0)-J15+2)&lt;0, 0, $C15+INT(J$3/18)+IF(((J$3-INT(J$3/18)*18)-$B15)&gt;=0,1,0)-J15+2)</f>
        <v>2</v>
      </c>
      <c r="M15" s="38">
        <v>5</v>
      </c>
      <c r="N15" s="59">
        <v>2</v>
      </c>
      <c r="O15" s="82">
        <f t="shared" ref="O15:O23" si="8">IF(($C15+INT(M$3/18)+IF(((M$3-INT(M$3/18)*18)-$B15)&gt;=0,1,0)-M15+2)&lt;0, 0, $C15+INT(M$3/18)+IF(((M$3-INT(M$3/18)*18)-$B15)&gt;=0,1,0)-M15+2)</f>
        <v>4</v>
      </c>
      <c r="P15" s="21"/>
    </row>
    <row r="16" spans="1:16" x14ac:dyDescent="0.2">
      <c r="A16" s="42" t="s">
        <v>400</v>
      </c>
      <c r="B16" s="50">
        <v>16</v>
      </c>
      <c r="C16" s="50">
        <v>4</v>
      </c>
      <c r="D16" s="37">
        <v>6</v>
      </c>
      <c r="E16" s="37">
        <v>2</v>
      </c>
      <c r="F16" s="37">
        <f t="shared" si="5"/>
        <v>1</v>
      </c>
      <c r="G16" s="38">
        <v>5</v>
      </c>
      <c r="H16" s="38">
        <v>2</v>
      </c>
      <c r="I16" s="78">
        <f t="shared" si="6"/>
        <v>2</v>
      </c>
      <c r="J16" s="37">
        <v>5</v>
      </c>
      <c r="K16" s="37">
        <v>2</v>
      </c>
      <c r="L16" s="37">
        <f t="shared" si="7"/>
        <v>2</v>
      </c>
      <c r="M16" s="38">
        <v>6</v>
      </c>
      <c r="N16" s="38">
        <v>3</v>
      </c>
      <c r="O16" s="78">
        <f t="shared" si="8"/>
        <v>1</v>
      </c>
      <c r="P16" s="21"/>
    </row>
    <row r="17" spans="1:16" x14ac:dyDescent="0.2">
      <c r="A17" s="42" t="s">
        <v>401</v>
      </c>
      <c r="B17" s="50">
        <v>2</v>
      </c>
      <c r="C17" s="50">
        <v>5</v>
      </c>
      <c r="D17" s="37">
        <v>5</v>
      </c>
      <c r="E17" s="37">
        <v>1</v>
      </c>
      <c r="F17" s="37">
        <f t="shared" si="5"/>
        <v>4</v>
      </c>
      <c r="G17" s="38">
        <v>10</v>
      </c>
      <c r="H17" s="38">
        <v>2</v>
      </c>
      <c r="I17" s="78">
        <f t="shared" si="6"/>
        <v>0</v>
      </c>
      <c r="J17" s="37">
        <v>8</v>
      </c>
      <c r="K17" s="37">
        <v>2</v>
      </c>
      <c r="L17" s="37">
        <f t="shared" si="7"/>
        <v>1</v>
      </c>
      <c r="M17" s="38">
        <v>7</v>
      </c>
      <c r="N17" s="38">
        <v>1</v>
      </c>
      <c r="O17" s="78">
        <f t="shared" si="8"/>
        <v>2</v>
      </c>
      <c r="P17" s="21"/>
    </row>
    <row r="18" spans="1:16" x14ac:dyDescent="0.2">
      <c r="A18" s="42" t="s">
        <v>402</v>
      </c>
      <c r="B18" s="50">
        <v>18</v>
      </c>
      <c r="C18" s="50">
        <v>3</v>
      </c>
      <c r="D18" s="37">
        <v>8</v>
      </c>
      <c r="E18" s="37">
        <v>3</v>
      </c>
      <c r="F18" s="37">
        <f t="shared" si="5"/>
        <v>0</v>
      </c>
      <c r="G18" s="38">
        <v>4</v>
      </c>
      <c r="H18" s="38">
        <v>2</v>
      </c>
      <c r="I18" s="78">
        <f t="shared" si="6"/>
        <v>2</v>
      </c>
      <c r="J18" s="37">
        <v>5</v>
      </c>
      <c r="K18" s="37">
        <v>2</v>
      </c>
      <c r="L18" s="37">
        <f t="shared" si="7"/>
        <v>1</v>
      </c>
      <c r="M18" s="38">
        <v>4</v>
      </c>
      <c r="N18" s="38">
        <v>3</v>
      </c>
      <c r="O18" s="78">
        <f t="shared" si="8"/>
        <v>2</v>
      </c>
      <c r="P18" s="21"/>
    </row>
    <row r="19" spans="1:16" x14ac:dyDescent="0.2">
      <c r="A19" s="42" t="s">
        <v>403</v>
      </c>
      <c r="B19" s="50">
        <v>6</v>
      </c>
      <c r="C19" s="50">
        <v>4</v>
      </c>
      <c r="D19" s="37">
        <v>6</v>
      </c>
      <c r="E19" s="37">
        <v>2</v>
      </c>
      <c r="F19" s="37">
        <f t="shared" si="5"/>
        <v>2</v>
      </c>
      <c r="G19" s="38">
        <v>7</v>
      </c>
      <c r="H19" s="38">
        <v>2</v>
      </c>
      <c r="I19" s="78">
        <f t="shared" si="6"/>
        <v>1</v>
      </c>
      <c r="J19" s="37">
        <v>6</v>
      </c>
      <c r="K19" s="37">
        <v>2</v>
      </c>
      <c r="L19" s="37">
        <f t="shared" si="7"/>
        <v>2</v>
      </c>
      <c r="M19" s="38">
        <v>5</v>
      </c>
      <c r="N19" s="38">
        <v>2</v>
      </c>
      <c r="O19" s="78">
        <f t="shared" si="8"/>
        <v>2</v>
      </c>
      <c r="P19" s="21"/>
    </row>
    <row r="20" spans="1:16" x14ac:dyDescent="0.2">
      <c r="A20" s="42" t="s">
        <v>404</v>
      </c>
      <c r="B20" s="50">
        <v>8</v>
      </c>
      <c r="C20" s="50">
        <v>4</v>
      </c>
      <c r="D20" s="37">
        <v>6</v>
      </c>
      <c r="E20" s="37">
        <v>1</v>
      </c>
      <c r="F20" s="37">
        <f t="shared" si="5"/>
        <v>1</v>
      </c>
      <c r="G20" s="38">
        <v>6</v>
      </c>
      <c r="H20" s="38">
        <v>1</v>
      </c>
      <c r="I20" s="78">
        <f t="shared" si="6"/>
        <v>2</v>
      </c>
      <c r="J20" s="37">
        <v>8</v>
      </c>
      <c r="K20" s="37">
        <v>3</v>
      </c>
      <c r="L20" s="37">
        <f t="shared" si="7"/>
        <v>0</v>
      </c>
      <c r="M20" s="38">
        <v>5</v>
      </c>
      <c r="N20" s="38">
        <v>1</v>
      </c>
      <c r="O20" s="78">
        <f t="shared" si="8"/>
        <v>2</v>
      </c>
      <c r="P20" s="21"/>
    </row>
    <row r="21" spans="1:16" x14ac:dyDescent="0.2">
      <c r="A21" s="42" t="s">
        <v>405</v>
      </c>
      <c r="B21" s="50">
        <v>14</v>
      </c>
      <c r="C21" s="50">
        <v>4</v>
      </c>
      <c r="D21" s="37">
        <v>6</v>
      </c>
      <c r="E21" s="37">
        <v>2</v>
      </c>
      <c r="F21" s="37">
        <f t="shared" si="5"/>
        <v>1</v>
      </c>
      <c r="G21" s="38">
        <v>7</v>
      </c>
      <c r="H21" s="38">
        <v>2</v>
      </c>
      <c r="I21" s="78">
        <f t="shared" si="6"/>
        <v>0</v>
      </c>
      <c r="J21" s="37">
        <v>5</v>
      </c>
      <c r="K21" s="37">
        <v>2</v>
      </c>
      <c r="L21" s="37">
        <f t="shared" si="7"/>
        <v>2</v>
      </c>
      <c r="M21" s="38">
        <v>6</v>
      </c>
      <c r="N21" s="38">
        <v>3</v>
      </c>
      <c r="O21" s="78">
        <f t="shared" si="8"/>
        <v>1</v>
      </c>
      <c r="P21" s="21"/>
    </row>
    <row r="22" spans="1:16" x14ac:dyDescent="0.2">
      <c r="A22" s="42" t="s">
        <v>406</v>
      </c>
      <c r="B22" s="50">
        <v>10</v>
      </c>
      <c r="C22" s="50">
        <v>4</v>
      </c>
      <c r="D22" s="37">
        <v>5</v>
      </c>
      <c r="E22" s="37">
        <v>2</v>
      </c>
      <c r="F22" s="37">
        <f t="shared" si="5"/>
        <v>2</v>
      </c>
      <c r="G22" s="38">
        <v>8</v>
      </c>
      <c r="H22" s="38">
        <v>2</v>
      </c>
      <c r="I22" s="78">
        <f t="shared" si="6"/>
        <v>0</v>
      </c>
      <c r="J22" s="37">
        <v>7</v>
      </c>
      <c r="K22" s="37">
        <v>2</v>
      </c>
      <c r="L22" s="37">
        <f t="shared" si="7"/>
        <v>0</v>
      </c>
      <c r="M22" s="38">
        <v>8</v>
      </c>
      <c r="N22" s="38">
        <v>2</v>
      </c>
      <c r="O22" s="78">
        <f t="shared" si="8"/>
        <v>0</v>
      </c>
      <c r="P22" s="21"/>
    </row>
    <row r="23" spans="1:16" ht="13.5" thickBot="1" x14ac:dyDescent="0.25">
      <c r="A23" s="45" t="s">
        <v>407</v>
      </c>
      <c r="B23" s="51">
        <v>12</v>
      </c>
      <c r="C23" s="51">
        <v>4</v>
      </c>
      <c r="D23" s="37">
        <v>5</v>
      </c>
      <c r="E23" s="46">
        <v>1</v>
      </c>
      <c r="F23" s="37">
        <f t="shared" si="5"/>
        <v>2</v>
      </c>
      <c r="G23" s="38">
        <v>6</v>
      </c>
      <c r="H23" s="47">
        <v>3</v>
      </c>
      <c r="I23" s="84">
        <f t="shared" si="6"/>
        <v>1</v>
      </c>
      <c r="J23" s="37">
        <v>6</v>
      </c>
      <c r="K23" s="46">
        <v>3</v>
      </c>
      <c r="L23" s="37">
        <f t="shared" si="7"/>
        <v>1</v>
      </c>
      <c r="M23" s="38">
        <v>5</v>
      </c>
      <c r="N23" s="47">
        <v>2</v>
      </c>
      <c r="O23" s="84">
        <f t="shared" si="8"/>
        <v>2</v>
      </c>
      <c r="P23" s="21"/>
    </row>
    <row r="24" spans="1:16" ht="13.5" thickBot="1" x14ac:dyDescent="0.25">
      <c r="A24" s="66" t="s">
        <v>413</v>
      </c>
      <c r="B24" s="63"/>
      <c r="C24" s="63">
        <f t="shared" ref="C24:O24" si="9">SUM(C15:C23)</f>
        <v>37</v>
      </c>
      <c r="D24" s="63">
        <f t="shared" si="9"/>
        <v>52</v>
      </c>
      <c r="E24" s="63">
        <f t="shared" si="9"/>
        <v>16</v>
      </c>
      <c r="F24" s="63">
        <f t="shared" si="9"/>
        <v>17</v>
      </c>
      <c r="G24" s="64">
        <f t="shared" si="9"/>
        <v>59</v>
      </c>
      <c r="H24" s="64">
        <f t="shared" si="9"/>
        <v>18</v>
      </c>
      <c r="I24" s="64">
        <f t="shared" si="9"/>
        <v>11</v>
      </c>
      <c r="J24" s="63">
        <f t="shared" si="9"/>
        <v>57</v>
      </c>
      <c r="K24" s="63">
        <f t="shared" si="9"/>
        <v>20</v>
      </c>
      <c r="L24" s="63">
        <f t="shared" si="9"/>
        <v>11</v>
      </c>
      <c r="M24" s="64">
        <f t="shared" si="9"/>
        <v>51</v>
      </c>
      <c r="N24" s="64">
        <f t="shared" si="9"/>
        <v>19</v>
      </c>
      <c r="O24" s="64">
        <f t="shared" si="9"/>
        <v>16</v>
      </c>
    </row>
    <row r="25" spans="1:16" ht="13.5" thickBot="1" x14ac:dyDescent="0.25">
      <c r="A25" s="70" t="s">
        <v>414</v>
      </c>
      <c r="B25" s="71"/>
      <c r="C25" s="71">
        <f t="shared" ref="C25:O25" si="10">C24+C14</f>
        <v>73</v>
      </c>
      <c r="D25" s="71">
        <f t="shared" si="10"/>
        <v>100</v>
      </c>
      <c r="E25" s="71">
        <f t="shared" si="10"/>
        <v>32</v>
      </c>
      <c r="F25" s="71">
        <f t="shared" si="10"/>
        <v>35</v>
      </c>
      <c r="G25" s="72">
        <f t="shared" si="10"/>
        <v>114</v>
      </c>
      <c r="H25" s="72">
        <f t="shared" si="10"/>
        <v>31</v>
      </c>
      <c r="I25" s="72">
        <f t="shared" si="10"/>
        <v>27</v>
      </c>
      <c r="J25" s="71">
        <f t="shared" si="10"/>
        <v>109</v>
      </c>
      <c r="K25" s="71">
        <f t="shared" si="10"/>
        <v>37</v>
      </c>
      <c r="L25" s="71">
        <f t="shared" si="10"/>
        <v>27</v>
      </c>
      <c r="M25" s="72">
        <f t="shared" si="10"/>
        <v>104</v>
      </c>
      <c r="N25" s="72">
        <f t="shared" si="10"/>
        <v>35</v>
      </c>
      <c r="O25" s="72">
        <f t="shared" si="10"/>
        <v>32</v>
      </c>
    </row>
    <row r="26" spans="1:16" x14ac:dyDescent="0.2">
      <c r="A26" s="67" t="s">
        <v>350</v>
      </c>
      <c r="B26" s="39"/>
      <c r="C26" s="39"/>
      <c r="D26" s="486">
        <v>1</v>
      </c>
      <c r="E26" s="487"/>
      <c r="F26" s="488"/>
      <c r="G26" s="489">
        <v>4</v>
      </c>
      <c r="H26" s="490"/>
      <c r="I26" s="491"/>
      <c r="J26" s="486">
        <v>3</v>
      </c>
      <c r="K26" s="487"/>
      <c r="L26" s="488"/>
      <c r="M26" s="489">
        <v>2</v>
      </c>
      <c r="N26" s="490"/>
      <c r="O26" s="491"/>
    </row>
    <row r="27" spans="1:16" ht="13.5" thickBot="1" x14ac:dyDescent="0.25">
      <c r="A27" s="49" t="s">
        <v>415</v>
      </c>
      <c r="B27" s="46"/>
      <c r="C27" s="46"/>
      <c r="D27" s="492" t="s">
        <v>687</v>
      </c>
      <c r="E27" s="493"/>
      <c r="F27" s="494"/>
      <c r="G27" s="495" t="s">
        <v>687</v>
      </c>
      <c r="H27" s="496"/>
      <c r="I27" s="497"/>
      <c r="J27" s="492" t="s">
        <v>687</v>
      </c>
      <c r="K27" s="493"/>
      <c r="L27" s="494"/>
      <c r="M27" s="495" t="s">
        <v>687</v>
      </c>
      <c r="N27" s="496"/>
      <c r="O27" s="497"/>
    </row>
    <row r="29" spans="1:16" x14ac:dyDescent="0.2">
      <c r="A29" s="30" t="s">
        <v>696</v>
      </c>
    </row>
    <row r="30" spans="1:16" x14ac:dyDescent="0.2">
      <c r="A30" s="30" t="s">
        <v>695</v>
      </c>
    </row>
    <row r="32" spans="1:16" x14ac:dyDescent="0.2">
      <c r="A32" s="92"/>
      <c r="B32" s="30" t="s">
        <v>450</v>
      </c>
    </row>
    <row r="33" spans="1:2" x14ac:dyDescent="0.2">
      <c r="A33" s="97"/>
      <c r="B33" s="30" t="s">
        <v>603</v>
      </c>
    </row>
  </sheetData>
  <mergeCells count="16">
    <mergeCell ref="D2:F2"/>
    <mergeCell ref="G2:I2"/>
    <mergeCell ref="J2:L2"/>
    <mergeCell ref="M2:O2"/>
    <mergeCell ref="D3:F3"/>
    <mergeCell ref="G3:I3"/>
    <mergeCell ref="J3:L3"/>
    <mergeCell ref="M3:O3"/>
    <mergeCell ref="D26:F26"/>
    <mergeCell ref="G26:I26"/>
    <mergeCell ref="J26:L26"/>
    <mergeCell ref="M26:O26"/>
    <mergeCell ref="D27:F27"/>
    <mergeCell ref="G27:I27"/>
    <mergeCell ref="J27:L27"/>
    <mergeCell ref="M27:O27"/>
  </mergeCells>
  <phoneticPr fontId="21" type="noConversion"/>
  <conditionalFormatting sqref="G5:G13 G15:G23 M5:M13 M15:M23 D5:D13 D15:D23 J5:J13 J15:J23">
    <cfRule type="cellIs" dxfId="9" priority="1" stopIfTrue="1" operator="equal">
      <formula>$C5</formula>
    </cfRule>
    <cfRule type="cellIs" dxfId="8"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P36"/>
  <sheetViews>
    <sheetView workbookViewId="0">
      <selection activeCell="L38" sqref="L38"/>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18.42578125" customWidth="1"/>
  </cols>
  <sheetData>
    <row r="1" spans="1:16" ht="13.5" thickBot="1" x14ac:dyDescent="0.25">
      <c r="A1" s="31"/>
      <c r="B1" s="32"/>
      <c r="C1" s="32"/>
      <c r="D1" s="32"/>
      <c r="E1" s="32"/>
      <c r="F1" s="32"/>
      <c r="G1" s="32" t="s">
        <v>539</v>
      </c>
      <c r="H1" s="32"/>
      <c r="I1" s="32"/>
      <c r="J1" s="32"/>
      <c r="K1" s="32"/>
      <c r="L1" s="32"/>
      <c r="M1" s="32"/>
      <c r="N1" s="32"/>
      <c r="O1" s="32"/>
      <c r="P1" s="68" t="s">
        <v>416</v>
      </c>
    </row>
    <row r="2" spans="1:16" x14ac:dyDescent="0.2">
      <c r="A2" s="40"/>
      <c r="B2" s="41"/>
      <c r="C2" s="41"/>
      <c r="D2" s="474" t="s">
        <v>475</v>
      </c>
      <c r="E2" s="475"/>
      <c r="F2" s="476"/>
      <c r="G2" s="477" t="s">
        <v>472</v>
      </c>
      <c r="H2" s="478"/>
      <c r="I2" s="479"/>
      <c r="J2" s="474" t="s">
        <v>352</v>
      </c>
      <c r="K2" s="475"/>
      <c r="L2" s="476"/>
      <c r="M2" s="477" t="s">
        <v>469</v>
      </c>
      <c r="N2" s="478"/>
      <c r="O2" s="479"/>
      <c r="P2" s="21"/>
    </row>
    <row r="3" spans="1:16" x14ac:dyDescent="0.2">
      <c r="A3" s="57"/>
      <c r="B3" s="69"/>
      <c r="C3" s="69" t="s">
        <v>538</v>
      </c>
      <c r="D3" s="480">
        <v>25</v>
      </c>
      <c r="E3" s="481"/>
      <c r="F3" s="482"/>
      <c r="G3" s="483">
        <v>29</v>
      </c>
      <c r="H3" s="484"/>
      <c r="I3" s="485"/>
      <c r="J3" s="480">
        <v>30</v>
      </c>
      <c r="K3" s="481"/>
      <c r="L3" s="482"/>
      <c r="M3" s="483">
        <v>7</v>
      </c>
      <c r="N3" s="484"/>
      <c r="O3" s="485"/>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17</v>
      </c>
      <c r="C5" s="50">
        <v>4</v>
      </c>
      <c r="D5" s="37">
        <v>5</v>
      </c>
      <c r="E5" s="37">
        <v>2</v>
      </c>
      <c r="F5" s="37">
        <f t="shared" ref="F5:F13" si="0">IF(($C5+INT(D$3/18)+IF(((D$3-INT(D$3/18)*18)-$B5)&gt;=0,1,0)-D5+2)&lt;0, 0, $C5+INT(D$3/18)+IF(((D$3-INT(D$3/18)*18)-$B5)&gt;=0,1,0)-D5+2)</f>
        <v>2</v>
      </c>
      <c r="G5" s="38">
        <v>6</v>
      </c>
      <c r="H5" s="38">
        <v>2</v>
      </c>
      <c r="I5" s="78">
        <f t="shared" ref="I5:I13" si="1">IF(($C5+INT(G$3/18)+IF(((G$3-INT(G$3/18)*18)-$B5)&gt;=0,1,0)-G5+2)&lt;0, 0, $C5+INT(G$3/18)+IF(((G$3-INT(G$3/18)*18)-$B5)&gt;=0,1,0)-G5+2)</f>
        <v>1</v>
      </c>
      <c r="J5" s="37">
        <v>4</v>
      </c>
      <c r="K5" s="37">
        <v>2</v>
      </c>
      <c r="L5" s="37">
        <f t="shared" ref="L5:L13" si="2">IF(($C5+INT(J$3/18)+IF(((J$3-INT(J$3/18)*18)-$B5)&gt;=0,1,0)-J5+2)&lt;0, 0, $C5+INT(J$3/18)+IF(((J$3-INT(J$3/18)*18)-$B5)&gt;=0,1,0)-J5+2)</f>
        <v>3</v>
      </c>
      <c r="M5" s="38">
        <v>4</v>
      </c>
      <c r="N5" s="38">
        <v>2</v>
      </c>
      <c r="O5" s="78">
        <f t="shared" ref="O5:O13" si="3">IF(($C5+INT(M$3/18)+IF(((M$3-INT(M$3/18)*18)-$B5)&gt;=0,1,0)-M5+2)&lt;0, 0, $C5+INT(M$3/18)+IF(((M$3-INT(M$3/18)*18)-$B5)&gt;=0,1,0)-M5+2)</f>
        <v>2</v>
      </c>
      <c r="P5" s="21"/>
    </row>
    <row r="6" spans="1:16" x14ac:dyDescent="0.2">
      <c r="A6" s="42" t="s">
        <v>391</v>
      </c>
      <c r="B6" s="50">
        <v>13</v>
      </c>
      <c r="C6" s="50">
        <v>3</v>
      </c>
      <c r="D6" s="37">
        <v>5</v>
      </c>
      <c r="E6" s="37">
        <v>3</v>
      </c>
      <c r="F6" s="37">
        <f t="shared" si="0"/>
        <v>1</v>
      </c>
      <c r="G6" s="38">
        <v>10</v>
      </c>
      <c r="H6" s="38">
        <v>2</v>
      </c>
      <c r="I6" s="78">
        <f t="shared" si="1"/>
        <v>0</v>
      </c>
      <c r="J6" s="37">
        <v>4</v>
      </c>
      <c r="K6" s="37">
        <v>2</v>
      </c>
      <c r="L6" s="37">
        <f t="shared" si="2"/>
        <v>2</v>
      </c>
      <c r="M6" s="38">
        <v>4</v>
      </c>
      <c r="N6" s="38">
        <v>2</v>
      </c>
      <c r="O6" s="78">
        <f t="shared" si="3"/>
        <v>1</v>
      </c>
      <c r="P6" s="21"/>
    </row>
    <row r="7" spans="1:16" x14ac:dyDescent="0.2">
      <c r="A7" s="42" t="s">
        <v>392</v>
      </c>
      <c r="B7" s="50">
        <v>7</v>
      </c>
      <c r="C7" s="50">
        <v>4</v>
      </c>
      <c r="D7" s="37">
        <v>5</v>
      </c>
      <c r="E7" s="37">
        <v>3</v>
      </c>
      <c r="F7" s="37">
        <f t="shared" si="0"/>
        <v>3</v>
      </c>
      <c r="G7" s="38">
        <v>6</v>
      </c>
      <c r="H7" s="38">
        <v>2</v>
      </c>
      <c r="I7" s="78">
        <f t="shared" si="1"/>
        <v>2</v>
      </c>
      <c r="J7" s="37">
        <v>5</v>
      </c>
      <c r="K7" s="37">
        <v>2</v>
      </c>
      <c r="L7" s="37">
        <f t="shared" si="2"/>
        <v>3</v>
      </c>
      <c r="M7" s="38">
        <v>4</v>
      </c>
      <c r="N7" s="38">
        <v>1</v>
      </c>
      <c r="O7" s="78">
        <f t="shared" si="3"/>
        <v>3</v>
      </c>
      <c r="P7" s="21"/>
    </row>
    <row r="8" spans="1:16" x14ac:dyDescent="0.2">
      <c r="A8" s="42" t="s">
        <v>393</v>
      </c>
      <c r="B8" s="50">
        <v>15</v>
      </c>
      <c r="C8" s="50">
        <v>3</v>
      </c>
      <c r="D8" s="37">
        <v>4</v>
      </c>
      <c r="E8" s="37">
        <v>1</v>
      </c>
      <c r="F8" s="37">
        <f t="shared" si="0"/>
        <v>2</v>
      </c>
      <c r="G8" s="38">
        <v>7</v>
      </c>
      <c r="H8" s="38">
        <v>3</v>
      </c>
      <c r="I8" s="78">
        <f t="shared" si="1"/>
        <v>0</v>
      </c>
      <c r="J8" s="37">
        <v>3</v>
      </c>
      <c r="K8" s="37">
        <v>2</v>
      </c>
      <c r="L8" s="37">
        <f t="shared" si="2"/>
        <v>3</v>
      </c>
      <c r="M8" s="38">
        <v>3</v>
      </c>
      <c r="N8" s="38">
        <v>2</v>
      </c>
      <c r="O8" s="78">
        <f t="shared" si="3"/>
        <v>2</v>
      </c>
      <c r="P8" s="21"/>
    </row>
    <row r="9" spans="1:16" x14ac:dyDescent="0.2">
      <c r="A9" s="42" t="s">
        <v>394</v>
      </c>
      <c r="B9" s="50">
        <v>1</v>
      </c>
      <c r="C9" s="50">
        <v>5</v>
      </c>
      <c r="D9" s="37">
        <v>8</v>
      </c>
      <c r="E9" s="37">
        <v>2</v>
      </c>
      <c r="F9" s="37">
        <f t="shared" si="0"/>
        <v>1</v>
      </c>
      <c r="G9" s="38">
        <v>8</v>
      </c>
      <c r="H9" s="38">
        <v>2</v>
      </c>
      <c r="I9" s="78">
        <f t="shared" si="1"/>
        <v>1</v>
      </c>
      <c r="J9" s="37">
        <v>8</v>
      </c>
      <c r="K9" s="37">
        <v>2</v>
      </c>
      <c r="L9" s="37">
        <f t="shared" si="2"/>
        <v>1</v>
      </c>
      <c r="M9" s="38">
        <v>6</v>
      </c>
      <c r="N9" s="38">
        <v>2</v>
      </c>
      <c r="O9" s="78">
        <f t="shared" si="3"/>
        <v>2</v>
      </c>
      <c r="P9" s="21"/>
    </row>
    <row r="10" spans="1:16" x14ac:dyDescent="0.2">
      <c r="A10" s="42" t="s">
        <v>395</v>
      </c>
      <c r="B10" s="50">
        <v>11</v>
      </c>
      <c r="C10" s="50">
        <v>4</v>
      </c>
      <c r="D10" s="37">
        <v>10</v>
      </c>
      <c r="E10" s="37">
        <v>2</v>
      </c>
      <c r="F10" s="37">
        <f t="shared" si="0"/>
        <v>0</v>
      </c>
      <c r="G10" s="38">
        <v>5</v>
      </c>
      <c r="H10" s="38">
        <v>1</v>
      </c>
      <c r="I10" s="78">
        <f t="shared" si="1"/>
        <v>3</v>
      </c>
      <c r="J10" s="37">
        <v>5</v>
      </c>
      <c r="K10" s="37">
        <v>2</v>
      </c>
      <c r="L10" s="37">
        <f t="shared" si="2"/>
        <v>3</v>
      </c>
      <c r="M10" s="38">
        <v>6</v>
      </c>
      <c r="N10" s="38">
        <v>3</v>
      </c>
      <c r="O10" s="78">
        <f t="shared" si="3"/>
        <v>0</v>
      </c>
      <c r="P10" s="21"/>
    </row>
    <row r="11" spans="1:16" x14ac:dyDescent="0.2">
      <c r="A11" s="42" t="s">
        <v>396</v>
      </c>
      <c r="B11" s="50">
        <v>3</v>
      </c>
      <c r="C11" s="50">
        <v>5</v>
      </c>
      <c r="D11" s="37">
        <v>5</v>
      </c>
      <c r="E11" s="37">
        <v>2</v>
      </c>
      <c r="F11" s="37">
        <f t="shared" si="0"/>
        <v>4</v>
      </c>
      <c r="G11" s="38">
        <v>7</v>
      </c>
      <c r="H11" s="38">
        <v>2</v>
      </c>
      <c r="I11" s="78">
        <f t="shared" si="1"/>
        <v>2</v>
      </c>
      <c r="J11" s="37">
        <v>6</v>
      </c>
      <c r="K11" s="37">
        <v>0</v>
      </c>
      <c r="L11" s="37">
        <f t="shared" si="2"/>
        <v>3</v>
      </c>
      <c r="M11" s="38">
        <v>5</v>
      </c>
      <c r="N11" s="38">
        <v>1</v>
      </c>
      <c r="O11" s="78">
        <f t="shared" si="3"/>
        <v>3</v>
      </c>
      <c r="P11" s="21"/>
    </row>
    <row r="12" spans="1:16" x14ac:dyDescent="0.2">
      <c r="A12" s="42" t="s">
        <v>397</v>
      </c>
      <c r="B12" s="50">
        <v>5</v>
      </c>
      <c r="C12" s="50">
        <v>4</v>
      </c>
      <c r="D12" s="37">
        <v>5</v>
      </c>
      <c r="E12" s="37">
        <v>2</v>
      </c>
      <c r="F12" s="37">
        <f t="shared" si="0"/>
        <v>3</v>
      </c>
      <c r="G12" s="38">
        <v>5</v>
      </c>
      <c r="H12" s="38">
        <v>2</v>
      </c>
      <c r="I12" s="78">
        <f t="shared" si="1"/>
        <v>3</v>
      </c>
      <c r="J12" s="37">
        <v>8</v>
      </c>
      <c r="K12" s="37">
        <v>2</v>
      </c>
      <c r="L12" s="37">
        <f t="shared" si="2"/>
        <v>0</v>
      </c>
      <c r="M12" s="38">
        <v>5</v>
      </c>
      <c r="N12" s="38">
        <v>3</v>
      </c>
      <c r="O12" s="78">
        <f t="shared" si="3"/>
        <v>2</v>
      </c>
      <c r="P12" s="21" t="s">
        <v>685</v>
      </c>
    </row>
    <row r="13" spans="1:16" ht="13.5" thickBot="1" x14ac:dyDescent="0.25">
      <c r="A13" s="52" t="s">
        <v>398</v>
      </c>
      <c r="B13" s="53">
        <v>9</v>
      </c>
      <c r="C13" s="53">
        <v>4</v>
      </c>
      <c r="D13" s="37">
        <v>6</v>
      </c>
      <c r="E13" s="54">
        <v>2</v>
      </c>
      <c r="F13" s="37">
        <f t="shared" si="0"/>
        <v>1</v>
      </c>
      <c r="G13" s="38">
        <v>8</v>
      </c>
      <c r="H13" s="55">
        <v>3</v>
      </c>
      <c r="I13" s="77">
        <f t="shared" si="1"/>
        <v>0</v>
      </c>
      <c r="J13" s="37">
        <v>5</v>
      </c>
      <c r="K13" s="54">
        <v>3</v>
      </c>
      <c r="L13" s="37">
        <f t="shared" si="2"/>
        <v>3</v>
      </c>
      <c r="M13" s="38">
        <v>6</v>
      </c>
      <c r="N13" s="55">
        <v>3</v>
      </c>
      <c r="O13" s="77">
        <f t="shared" si="3"/>
        <v>0</v>
      </c>
      <c r="P13" s="21"/>
    </row>
    <row r="14" spans="1:16" ht="13.5" thickBot="1" x14ac:dyDescent="0.25">
      <c r="A14" s="61" t="s">
        <v>412</v>
      </c>
      <c r="B14" s="62"/>
      <c r="C14" s="74">
        <f t="shared" ref="C14:O14" si="4">SUM(C5:C13)</f>
        <v>36</v>
      </c>
      <c r="D14" s="63">
        <f t="shared" si="4"/>
        <v>53</v>
      </c>
      <c r="E14" s="63">
        <f t="shared" si="4"/>
        <v>19</v>
      </c>
      <c r="F14" s="63">
        <f t="shared" si="4"/>
        <v>17</v>
      </c>
      <c r="G14" s="64">
        <f t="shared" si="4"/>
        <v>62</v>
      </c>
      <c r="H14" s="64">
        <f t="shared" si="4"/>
        <v>19</v>
      </c>
      <c r="I14" s="89">
        <f t="shared" si="4"/>
        <v>12</v>
      </c>
      <c r="J14" s="63">
        <f t="shared" si="4"/>
        <v>48</v>
      </c>
      <c r="K14" s="63">
        <f t="shared" si="4"/>
        <v>17</v>
      </c>
      <c r="L14" s="88">
        <f t="shared" si="4"/>
        <v>21</v>
      </c>
      <c r="M14" s="64">
        <f t="shared" si="4"/>
        <v>43</v>
      </c>
      <c r="N14" s="64">
        <f t="shared" si="4"/>
        <v>19</v>
      </c>
      <c r="O14" s="89">
        <f t="shared" si="4"/>
        <v>15</v>
      </c>
      <c r="P14" s="21"/>
    </row>
    <row r="15" spans="1:16" x14ac:dyDescent="0.2">
      <c r="A15" s="57" t="s">
        <v>399</v>
      </c>
      <c r="B15" s="58">
        <v>18</v>
      </c>
      <c r="C15" s="58">
        <v>4</v>
      </c>
      <c r="D15" s="37">
        <v>4</v>
      </c>
      <c r="E15" s="39">
        <v>1</v>
      </c>
      <c r="F15" s="37">
        <f t="shared" ref="F15:F23" si="5">IF(($C15+INT(D$3/18)+IF(((D$3-INT(D$3/18)*18)-$B15)&gt;=0,1,0)-D15+2)&lt;0, 0, $C15+INT(D$3/18)+IF(((D$3-INT(D$3/18)*18)-$B15)&gt;=0,1,0)-D15+2)</f>
        <v>3</v>
      </c>
      <c r="G15" s="38">
        <v>4</v>
      </c>
      <c r="H15" s="59">
        <v>1</v>
      </c>
      <c r="I15" s="82">
        <f t="shared" ref="I15:I23" si="6">IF(($C15+INT(G$3/18)+IF(((G$3-INT(G$3/18)*18)-$B15)&gt;=0,1,0)-G15+2)&lt;0, 0, $C15+INT(G$3/18)+IF(((G$3-INT(G$3/18)*18)-$B15)&gt;=0,1,0)-G15+2)</f>
        <v>3</v>
      </c>
      <c r="J15" s="37">
        <v>6</v>
      </c>
      <c r="K15" s="39">
        <v>2</v>
      </c>
      <c r="L15" s="37">
        <f t="shared" ref="L15:L23" si="7">IF(($C15+INT(J$3/18)+IF(((J$3-INT(J$3/18)*18)-$B15)&gt;=0,1,0)-J15+2)&lt;0, 0, $C15+INT(J$3/18)+IF(((J$3-INT(J$3/18)*18)-$B15)&gt;=0,1,0)-J15+2)</f>
        <v>1</v>
      </c>
      <c r="M15" s="38">
        <v>4</v>
      </c>
      <c r="N15" s="59">
        <v>1</v>
      </c>
      <c r="O15" s="82">
        <f t="shared" ref="O15:O23" si="8">IF(($C15+INT(M$3/18)+IF(((M$3-INT(M$3/18)*18)-$B15)&gt;=0,1,0)-M15+2)&lt;0, 0, $C15+INT(M$3/18)+IF(((M$3-INT(M$3/18)*18)-$B15)&gt;=0,1,0)-M15+2)</f>
        <v>2</v>
      </c>
      <c r="P15" s="21"/>
    </row>
    <row r="16" spans="1:16" x14ac:dyDescent="0.2">
      <c r="A16" s="42" t="s">
        <v>400</v>
      </c>
      <c r="B16" s="50">
        <v>6</v>
      </c>
      <c r="C16" s="50">
        <v>4</v>
      </c>
      <c r="D16" s="37">
        <v>4</v>
      </c>
      <c r="E16" s="37">
        <v>2</v>
      </c>
      <c r="F16" s="37">
        <f t="shared" si="5"/>
        <v>4</v>
      </c>
      <c r="G16" s="38">
        <v>7</v>
      </c>
      <c r="H16" s="38">
        <v>1</v>
      </c>
      <c r="I16" s="78">
        <f t="shared" si="6"/>
        <v>1</v>
      </c>
      <c r="J16" s="37">
        <v>6</v>
      </c>
      <c r="K16" s="37">
        <v>2</v>
      </c>
      <c r="L16" s="37">
        <f t="shared" si="7"/>
        <v>2</v>
      </c>
      <c r="M16" s="38">
        <v>6</v>
      </c>
      <c r="N16" s="38">
        <v>2</v>
      </c>
      <c r="O16" s="78">
        <f t="shared" si="8"/>
        <v>1</v>
      </c>
      <c r="P16" s="21"/>
    </row>
    <row r="17" spans="1:16" x14ac:dyDescent="0.2">
      <c r="A17" s="42" t="s">
        <v>401</v>
      </c>
      <c r="B17" s="50">
        <v>2</v>
      </c>
      <c r="C17" s="50">
        <v>4</v>
      </c>
      <c r="D17" s="37">
        <v>5</v>
      </c>
      <c r="E17" s="37">
        <v>2</v>
      </c>
      <c r="F17" s="37">
        <f t="shared" si="5"/>
        <v>3</v>
      </c>
      <c r="G17" s="38">
        <v>9</v>
      </c>
      <c r="H17" s="38">
        <v>2</v>
      </c>
      <c r="I17" s="78">
        <f t="shared" si="6"/>
        <v>0</v>
      </c>
      <c r="J17" s="37">
        <v>7</v>
      </c>
      <c r="K17" s="37">
        <v>2</v>
      </c>
      <c r="L17" s="37">
        <f t="shared" si="7"/>
        <v>1</v>
      </c>
      <c r="M17" s="38">
        <v>8</v>
      </c>
      <c r="N17" s="38">
        <v>2</v>
      </c>
      <c r="O17" s="78">
        <f t="shared" si="8"/>
        <v>0</v>
      </c>
      <c r="P17" s="21" t="s">
        <v>686</v>
      </c>
    </row>
    <row r="18" spans="1:16" x14ac:dyDescent="0.2">
      <c r="A18" s="42" t="s">
        <v>402</v>
      </c>
      <c r="B18" s="50">
        <v>16</v>
      </c>
      <c r="C18" s="50">
        <v>3</v>
      </c>
      <c r="D18" s="37">
        <v>4</v>
      </c>
      <c r="E18" s="37">
        <v>2</v>
      </c>
      <c r="F18" s="37">
        <f t="shared" si="5"/>
        <v>2</v>
      </c>
      <c r="G18" s="38">
        <v>3</v>
      </c>
      <c r="H18" s="38">
        <v>2</v>
      </c>
      <c r="I18" s="78">
        <f t="shared" si="6"/>
        <v>3</v>
      </c>
      <c r="J18" s="37">
        <v>3</v>
      </c>
      <c r="K18" s="37">
        <v>1</v>
      </c>
      <c r="L18" s="37">
        <f t="shared" si="7"/>
        <v>3</v>
      </c>
      <c r="M18" s="38">
        <v>3</v>
      </c>
      <c r="N18" s="38">
        <v>2</v>
      </c>
      <c r="O18" s="78">
        <f t="shared" si="8"/>
        <v>2</v>
      </c>
      <c r="P18" s="21"/>
    </row>
    <row r="19" spans="1:16" x14ac:dyDescent="0.2">
      <c r="A19" s="42" t="s">
        <v>403</v>
      </c>
      <c r="B19" s="50">
        <v>12</v>
      </c>
      <c r="C19" s="50">
        <v>4</v>
      </c>
      <c r="D19" s="37">
        <v>7</v>
      </c>
      <c r="E19" s="37">
        <v>3</v>
      </c>
      <c r="F19" s="37">
        <f t="shared" si="5"/>
        <v>0</v>
      </c>
      <c r="G19" s="38">
        <v>7</v>
      </c>
      <c r="H19" s="38">
        <v>3</v>
      </c>
      <c r="I19" s="78">
        <f t="shared" si="6"/>
        <v>0</v>
      </c>
      <c r="J19" s="37">
        <v>4</v>
      </c>
      <c r="K19" s="37">
        <v>1</v>
      </c>
      <c r="L19" s="37">
        <f t="shared" si="7"/>
        <v>4</v>
      </c>
      <c r="M19" s="38">
        <v>4</v>
      </c>
      <c r="N19" s="38">
        <v>1</v>
      </c>
      <c r="O19" s="78">
        <f t="shared" si="8"/>
        <v>2</v>
      </c>
      <c r="P19" s="21"/>
    </row>
    <row r="20" spans="1:16" x14ac:dyDescent="0.2">
      <c r="A20" s="42" t="s">
        <v>404</v>
      </c>
      <c r="B20" s="50">
        <v>14</v>
      </c>
      <c r="C20" s="50">
        <v>3</v>
      </c>
      <c r="D20" s="37">
        <v>6</v>
      </c>
      <c r="E20" s="37">
        <v>3</v>
      </c>
      <c r="F20" s="37">
        <f t="shared" si="5"/>
        <v>0</v>
      </c>
      <c r="G20" s="38">
        <v>4</v>
      </c>
      <c r="H20" s="38">
        <v>2</v>
      </c>
      <c r="I20" s="78">
        <f t="shared" si="6"/>
        <v>2</v>
      </c>
      <c r="J20" s="37">
        <v>5</v>
      </c>
      <c r="K20" s="37">
        <v>2</v>
      </c>
      <c r="L20" s="37">
        <f t="shared" si="7"/>
        <v>1</v>
      </c>
      <c r="M20" s="38">
        <v>4</v>
      </c>
      <c r="N20" s="38">
        <v>3</v>
      </c>
      <c r="O20" s="78">
        <f t="shared" si="8"/>
        <v>1</v>
      </c>
      <c r="P20" s="21"/>
    </row>
    <row r="21" spans="1:16" x14ac:dyDescent="0.2">
      <c r="A21" s="42" t="s">
        <v>405</v>
      </c>
      <c r="B21" s="50">
        <v>8</v>
      </c>
      <c r="C21" s="50">
        <v>5</v>
      </c>
      <c r="D21" s="37">
        <v>8</v>
      </c>
      <c r="E21" s="37">
        <v>2</v>
      </c>
      <c r="F21" s="37">
        <f t="shared" si="5"/>
        <v>0</v>
      </c>
      <c r="G21" s="38">
        <v>8</v>
      </c>
      <c r="H21" s="38">
        <v>2</v>
      </c>
      <c r="I21" s="78">
        <f t="shared" si="6"/>
        <v>1</v>
      </c>
      <c r="J21" s="37">
        <v>7</v>
      </c>
      <c r="K21" s="37">
        <v>1</v>
      </c>
      <c r="L21" s="37">
        <f t="shared" si="7"/>
        <v>2</v>
      </c>
      <c r="M21" s="38">
        <v>7</v>
      </c>
      <c r="N21" s="38">
        <v>4</v>
      </c>
      <c r="O21" s="78">
        <f t="shared" si="8"/>
        <v>0</v>
      </c>
      <c r="P21" s="21"/>
    </row>
    <row r="22" spans="1:16" x14ac:dyDescent="0.2">
      <c r="A22" s="42" t="s">
        <v>406</v>
      </c>
      <c r="B22" s="50">
        <v>4</v>
      </c>
      <c r="C22" s="50">
        <v>4</v>
      </c>
      <c r="D22" s="37">
        <v>8</v>
      </c>
      <c r="E22" s="37">
        <v>3</v>
      </c>
      <c r="F22" s="37">
        <f t="shared" si="5"/>
        <v>0</v>
      </c>
      <c r="G22" s="38">
        <v>10</v>
      </c>
      <c r="H22" s="38">
        <v>2</v>
      </c>
      <c r="I22" s="78">
        <f t="shared" si="6"/>
        <v>0</v>
      </c>
      <c r="J22" s="37">
        <v>6</v>
      </c>
      <c r="K22" s="37">
        <v>1</v>
      </c>
      <c r="L22" s="37">
        <f t="shared" si="7"/>
        <v>2</v>
      </c>
      <c r="M22" s="38">
        <v>5</v>
      </c>
      <c r="N22" s="38">
        <v>2</v>
      </c>
      <c r="O22" s="78">
        <f t="shared" si="8"/>
        <v>2</v>
      </c>
      <c r="P22" s="21"/>
    </row>
    <row r="23" spans="1:16" ht="13.5" thickBot="1" x14ac:dyDescent="0.25">
      <c r="A23" s="45" t="s">
        <v>407</v>
      </c>
      <c r="B23" s="51">
        <v>10</v>
      </c>
      <c r="C23" s="51">
        <v>4</v>
      </c>
      <c r="D23" s="37">
        <v>7</v>
      </c>
      <c r="E23" s="46">
        <v>2</v>
      </c>
      <c r="F23" s="37">
        <f t="shared" si="5"/>
        <v>0</v>
      </c>
      <c r="G23" s="38">
        <v>6</v>
      </c>
      <c r="H23" s="47">
        <v>2</v>
      </c>
      <c r="I23" s="84">
        <f t="shared" si="6"/>
        <v>2</v>
      </c>
      <c r="J23" s="37">
        <v>6</v>
      </c>
      <c r="K23" s="46">
        <v>2</v>
      </c>
      <c r="L23" s="37">
        <f t="shared" si="7"/>
        <v>2</v>
      </c>
      <c r="M23" s="38">
        <v>7</v>
      </c>
      <c r="N23" s="47">
        <v>2</v>
      </c>
      <c r="O23" s="84">
        <f t="shared" si="8"/>
        <v>0</v>
      </c>
      <c r="P23" s="21" t="s">
        <v>684</v>
      </c>
    </row>
    <row r="24" spans="1:16" ht="13.5" thickBot="1" x14ac:dyDescent="0.25">
      <c r="A24" s="66" t="s">
        <v>413</v>
      </c>
      <c r="B24" s="63"/>
      <c r="C24" s="63">
        <f t="shared" ref="C24:O24" si="9">SUM(C15:C23)</f>
        <v>35</v>
      </c>
      <c r="D24" s="63">
        <f t="shared" si="9"/>
        <v>53</v>
      </c>
      <c r="E24" s="63">
        <f t="shared" si="9"/>
        <v>20</v>
      </c>
      <c r="F24" s="63">
        <f t="shared" si="9"/>
        <v>12</v>
      </c>
      <c r="G24" s="64">
        <f t="shared" si="9"/>
        <v>58</v>
      </c>
      <c r="H24" s="64">
        <f t="shared" si="9"/>
        <v>17</v>
      </c>
      <c r="I24" s="64">
        <f t="shared" si="9"/>
        <v>12</v>
      </c>
      <c r="J24" s="63">
        <f t="shared" si="9"/>
        <v>50</v>
      </c>
      <c r="K24" s="63">
        <f t="shared" si="9"/>
        <v>14</v>
      </c>
      <c r="L24" s="63">
        <f t="shared" si="9"/>
        <v>18</v>
      </c>
      <c r="M24" s="64">
        <f t="shared" si="9"/>
        <v>48</v>
      </c>
      <c r="N24" s="64">
        <f t="shared" si="9"/>
        <v>19</v>
      </c>
      <c r="O24" s="64">
        <f t="shared" si="9"/>
        <v>10</v>
      </c>
    </row>
    <row r="25" spans="1:16" ht="13.5" thickBot="1" x14ac:dyDescent="0.25">
      <c r="A25" s="70" t="s">
        <v>414</v>
      </c>
      <c r="B25" s="71"/>
      <c r="C25" s="71">
        <f t="shared" ref="C25:O25" si="10">C24+C14</f>
        <v>71</v>
      </c>
      <c r="D25" s="71">
        <f t="shared" si="10"/>
        <v>106</v>
      </c>
      <c r="E25" s="71">
        <f t="shared" si="10"/>
        <v>39</v>
      </c>
      <c r="F25" s="71">
        <f t="shared" si="10"/>
        <v>29</v>
      </c>
      <c r="G25" s="72">
        <f t="shared" si="10"/>
        <v>120</v>
      </c>
      <c r="H25" s="72">
        <f t="shared" si="10"/>
        <v>36</v>
      </c>
      <c r="I25" s="72">
        <f t="shared" si="10"/>
        <v>24</v>
      </c>
      <c r="J25" s="71">
        <f t="shared" si="10"/>
        <v>98</v>
      </c>
      <c r="K25" s="71">
        <f t="shared" si="10"/>
        <v>31</v>
      </c>
      <c r="L25" s="71">
        <f t="shared" si="10"/>
        <v>39</v>
      </c>
      <c r="M25" s="72">
        <f t="shared" si="10"/>
        <v>91</v>
      </c>
      <c r="N25" s="72">
        <f t="shared" si="10"/>
        <v>38</v>
      </c>
      <c r="O25" s="72">
        <f t="shared" si="10"/>
        <v>25</v>
      </c>
    </row>
    <row r="26" spans="1:16" x14ac:dyDescent="0.2">
      <c r="A26" s="67" t="s">
        <v>509</v>
      </c>
      <c r="B26" s="137"/>
      <c r="C26" s="137"/>
      <c r="D26" s="134"/>
      <c r="E26" s="134"/>
      <c r="F26" s="134">
        <v>25</v>
      </c>
      <c r="G26" s="135"/>
      <c r="H26" s="135"/>
      <c r="I26" s="135">
        <v>26</v>
      </c>
      <c r="J26" s="134"/>
      <c r="K26" s="134"/>
      <c r="L26" s="134">
        <v>29</v>
      </c>
      <c r="M26" s="135"/>
      <c r="N26" s="135"/>
      <c r="O26" s="135">
        <v>32</v>
      </c>
    </row>
    <row r="27" spans="1:16" x14ac:dyDescent="0.2">
      <c r="A27" s="67" t="s">
        <v>689</v>
      </c>
      <c r="B27" s="136"/>
      <c r="C27" s="136"/>
      <c r="D27" s="134"/>
      <c r="E27" s="134"/>
      <c r="F27" s="134">
        <v>32</v>
      </c>
      <c r="G27" s="135"/>
      <c r="H27" s="135"/>
      <c r="I27" s="135">
        <v>28</v>
      </c>
      <c r="J27" s="134"/>
      <c r="K27" s="134"/>
      <c r="L27" s="134">
        <v>34</v>
      </c>
      <c r="M27" s="135"/>
      <c r="N27" s="135"/>
      <c r="O27" s="135">
        <v>28</v>
      </c>
    </row>
    <row r="28" spans="1:16" ht="13.5" thickBot="1" x14ac:dyDescent="0.25">
      <c r="A28" s="138" t="s">
        <v>688</v>
      </c>
      <c r="B28" s="139"/>
      <c r="C28" s="139"/>
      <c r="D28" s="140"/>
      <c r="E28" s="141"/>
      <c r="F28" s="142">
        <f>SUM(F25:F27)</f>
        <v>86</v>
      </c>
      <c r="G28" s="143"/>
      <c r="H28" s="144"/>
      <c r="I28" s="145">
        <f>SUM(I25:I27)</f>
        <v>78</v>
      </c>
      <c r="J28" s="140"/>
      <c r="K28" s="141"/>
      <c r="L28" s="142">
        <f>SUM(L25:L27)</f>
        <v>102</v>
      </c>
      <c r="M28" s="143"/>
      <c r="N28" s="144"/>
      <c r="O28" s="145">
        <f>SUM(O25:O27)</f>
        <v>85</v>
      </c>
    </row>
    <row r="29" spans="1:16" x14ac:dyDescent="0.2">
      <c r="A29" s="67" t="s">
        <v>350</v>
      </c>
      <c r="B29" s="39"/>
      <c r="C29" s="39"/>
      <c r="D29" s="486">
        <v>2</v>
      </c>
      <c r="E29" s="487"/>
      <c r="F29" s="488"/>
      <c r="G29" s="489">
        <v>4</v>
      </c>
      <c r="H29" s="490"/>
      <c r="I29" s="491"/>
      <c r="J29" s="486">
        <v>1</v>
      </c>
      <c r="K29" s="487"/>
      <c r="L29" s="488"/>
      <c r="M29" s="489">
        <v>3</v>
      </c>
      <c r="N29" s="490"/>
      <c r="O29" s="491"/>
    </row>
    <row r="30" spans="1:16" ht="13.5" thickBot="1" x14ac:dyDescent="0.25">
      <c r="A30" s="49" t="s">
        <v>415</v>
      </c>
      <c r="B30" s="46"/>
      <c r="C30" s="46"/>
      <c r="D30" s="492">
        <v>22</v>
      </c>
      <c r="E30" s="493"/>
      <c r="F30" s="494"/>
      <c r="G30" s="495">
        <v>11</v>
      </c>
      <c r="H30" s="496"/>
      <c r="I30" s="497"/>
      <c r="J30" s="492">
        <v>29</v>
      </c>
      <c r="K30" s="493"/>
      <c r="L30" s="494"/>
      <c r="M30" s="495">
        <v>16</v>
      </c>
      <c r="N30" s="496"/>
      <c r="O30" s="497"/>
    </row>
    <row r="32" spans="1:16" x14ac:dyDescent="0.2">
      <c r="A32" s="30" t="s">
        <v>537</v>
      </c>
    </row>
    <row r="33" spans="1:2" x14ac:dyDescent="0.2">
      <c r="A33" s="30" t="s">
        <v>533</v>
      </c>
    </row>
    <row r="35" spans="1:2" x14ac:dyDescent="0.2">
      <c r="A35" s="92"/>
      <c r="B35" s="30" t="s">
        <v>450</v>
      </c>
    </row>
    <row r="36" spans="1:2" x14ac:dyDescent="0.2">
      <c r="A36" s="97"/>
      <c r="B36" s="30" t="s">
        <v>603</v>
      </c>
    </row>
  </sheetData>
  <mergeCells count="16">
    <mergeCell ref="D30:F30"/>
    <mergeCell ref="G30:I30"/>
    <mergeCell ref="J30:L30"/>
    <mergeCell ref="M30:O30"/>
    <mergeCell ref="D29:F29"/>
    <mergeCell ref="G29:I29"/>
    <mergeCell ref="J29:L29"/>
    <mergeCell ref="M29:O29"/>
    <mergeCell ref="D3:F3"/>
    <mergeCell ref="G3:I3"/>
    <mergeCell ref="J3:L3"/>
    <mergeCell ref="M3:O3"/>
    <mergeCell ref="D2:F2"/>
    <mergeCell ref="G2:I2"/>
    <mergeCell ref="J2:L2"/>
    <mergeCell ref="M2:O2"/>
  </mergeCells>
  <phoneticPr fontId="21" type="noConversion"/>
  <conditionalFormatting sqref="G5:G13 G15:G23 M5:M13 M15:M23 D5:D13 D15:D23 J5:J13 J15:J23">
    <cfRule type="cellIs" dxfId="7" priority="1" stopIfTrue="1" operator="equal">
      <formula>$C5</formula>
    </cfRule>
    <cfRule type="cellIs" dxfId="6"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P36"/>
  <sheetViews>
    <sheetView workbookViewId="0">
      <selection activeCell="D27" sqref="D27:O27"/>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18.42578125" customWidth="1"/>
  </cols>
  <sheetData>
    <row r="1" spans="1:16" ht="13.5" thickBot="1" x14ac:dyDescent="0.25">
      <c r="A1" s="31"/>
      <c r="B1" s="32"/>
      <c r="C1" s="32"/>
      <c r="D1" s="32"/>
      <c r="E1" s="32"/>
      <c r="F1" s="32"/>
      <c r="G1" s="32" t="s">
        <v>536</v>
      </c>
      <c r="H1" s="32"/>
      <c r="I1" s="32"/>
      <c r="J1" s="32"/>
      <c r="K1" s="32"/>
      <c r="L1" s="32"/>
      <c r="M1" s="32"/>
      <c r="N1" s="32"/>
      <c r="O1" s="32"/>
      <c r="P1" s="68" t="s">
        <v>416</v>
      </c>
    </row>
    <row r="2" spans="1:16" x14ac:dyDescent="0.2">
      <c r="A2" s="40"/>
      <c r="B2" s="41"/>
      <c r="C2" s="41"/>
      <c r="D2" s="474" t="s">
        <v>475</v>
      </c>
      <c r="E2" s="475"/>
      <c r="F2" s="476"/>
      <c r="G2" s="477" t="s">
        <v>472</v>
      </c>
      <c r="H2" s="478"/>
      <c r="I2" s="479"/>
      <c r="J2" s="474" t="s">
        <v>352</v>
      </c>
      <c r="K2" s="475"/>
      <c r="L2" s="476"/>
      <c r="M2" s="477" t="s">
        <v>469</v>
      </c>
      <c r="N2" s="478"/>
      <c r="O2" s="479"/>
      <c r="P2" s="21"/>
    </row>
    <row r="3" spans="1:16" x14ac:dyDescent="0.2">
      <c r="A3" s="57"/>
      <c r="B3" s="69"/>
      <c r="C3" s="69" t="s">
        <v>538</v>
      </c>
      <c r="D3" s="480">
        <v>20</v>
      </c>
      <c r="E3" s="481"/>
      <c r="F3" s="482"/>
      <c r="G3" s="483">
        <v>24</v>
      </c>
      <c r="H3" s="484"/>
      <c r="I3" s="485"/>
      <c r="J3" s="480">
        <v>25</v>
      </c>
      <c r="K3" s="481"/>
      <c r="L3" s="482"/>
      <c r="M3" s="483">
        <v>5</v>
      </c>
      <c r="N3" s="484"/>
      <c r="O3" s="485"/>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4</v>
      </c>
      <c r="C5" s="50">
        <v>4</v>
      </c>
      <c r="D5" s="37">
        <v>7</v>
      </c>
      <c r="E5" s="37">
        <v>2</v>
      </c>
      <c r="F5" s="37">
        <f t="shared" ref="F5:F10" si="0">IF(($C5+INT(D$3/18)+IF(((D$3-INT(D$3/18)*18)-$B5)&gt;=0,1,0)-D5+2)&lt;0, 0, $C5+INT(D$3/18)+IF(((D$3-INT(D$3/18)*18)-$B5)&gt;=0,1,0)-D5+2)</f>
        <v>0</v>
      </c>
      <c r="G5" s="38">
        <v>8</v>
      </c>
      <c r="H5" s="38">
        <v>3</v>
      </c>
      <c r="I5" s="78">
        <f t="shared" ref="I5:I13" si="1">IF(($C5+INT(G$3/18)+IF(((G$3-INT(G$3/18)*18)-$B5)&gt;=0,1,0)-G5+2)&lt;0, 0, $C5+INT(G$3/18)+IF(((G$3-INT(G$3/18)*18)-$B5)&gt;=0,1,0)-G5+2)</f>
        <v>0</v>
      </c>
      <c r="J5" s="37">
        <v>7</v>
      </c>
      <c r="K5" s="37">
        <v>3</v>
      </c>
      <c r="L5" s="37">
        <f t="shared" ref="L5:L13" si="2">IF(($C5+INT(J$3/18)+IF(((J$3-INT(J$3/18)*18)-$B5)&gt;=0,1,0)-J5+2)&lt;0, 0, $C5+INT(J$3/18)+IF(((J$3-INT(J$3/18)*18)-$B5)&gt;=0,1,0)-J5+2)</f>
        <v>1</v>
      </c>
      <c r="M5" s="38">
        <v>4</v>
      </c>
      <c r="N5" s="38">
        <v>2</v>
      </c>
      <c r="O5" s="78">
        <f t="shared" ref="O5:O13" si="3">IF(($C5+INT(M$3/18)+IF(((M$3-INT(M$3/18)*18)-$B5)&gt;=0,1,0)-M5+2)&lt;0, 0, $C5+INT(M$3/18)+IF(((M$3-INT(M$3/18)*18)-$B5)&gt;=0,1,0)-M5+2)</f>
        <v>3</v>
      </c>
      <c r="P5" s="21"/>
    </row>
    <row r="6" spans="1:16" x14ac:dyDescent="0.2">
      <c r="A6" s="42" t="s">
        <v>391</v>
      </c>
      <c r="B6" s="50">
        <v>14</v>
      </c>
      <c r="C6" s="50">
        <v>4</v>
      </c>
      <c r="D6" s="37">
        <v>7</v>
      </c>
      <c r="E6" s="37">
        <v>2</v>
      </c>
      <c r="F6" s="37">
        <f t="shared" si="0"/>
        <v>0</v>
      </c>
      <c r="G6" s="38">
        <v>8</v>
      </c>
      <c r="H6" s="38">
        <v>2</v>
      </c>
      <c r="I6" s="78">
        <f t="shared" si="1"/>
        <v>0</v>
      </c>
      <c r="J6" s="37">
        <v>6</v>
      </c>
      <c r="K6" s="37">
        <v>3</v>
      </c>
      <c r="L6" s="37">
        <f t="shared" si="2"/>
        <v>1</v>
      </c>
      <c r="M6" s="38">
        <v>10</v>
      </c>
      <c r="N6" s="38">
        <v>2</v>
      </c>
      <c r="O6" s="78">
        <f t="shared" si="3"/>
        <v>0</v>
      </c>
      <c r="P6" s="21"/>
    </row>
    <row r="7" spans="1:16" x14ac:dyDescent="0.2">
      <c r="A7" s="42" t="s">
        <v>392</v>
      </c>
      <c r="B7" s="50">
        <v>10</v>
      </c>
      <c r="C7" s="50">
        <v>3</v>
      </c>
      <c r="D7" s="37">
        <v>5</v>
      </c>
      <c r="E7" s="37">
        <v>2</v>
      </c>
      <c r="F7" s="37">
        <f t="shared" si="0"/>
        <v>1</v>
      </c>
      <c r="G7" s="38">
        <v>4</v>
      </c>
      <c r="H7" s="38">
        <v>3</v>
      </c>
      <c r="I7" s="78">
        <f t="shared" si="1"/>
        <v>2</v>
      </c>
      <c r="J7" s="37">
        <v>4</v>
      </c>
      <c r="K7" s="37">
        <v>1</v>
      </c>
      <c r="L7" s="37">
        <f t="shared" si="2"/>
        <v>2</v>
      </c>
      <c r="M7" s="38">
        <v>3</v>
      </c>
      <c r="N7" s="38">
        <v>2</v>
      </c>
      <c r="O7" s="78">
        <f t="shared" si="3"/>
        <v>2</v>
      </c>
      <c r="P7" s="21"/>
    </row>
    <row r="8" spans="1:16" x14ac:dyDescent="0.2">
      <c r="A8" s="42" t="s">
        <v>393</v>
      </c>
      <c r="B8" s="50">
        <v>8</v>
      </c>
      <c r="C8" s="50">
        <v>4</v>
      </c>
      <c r="D8" s="37">
        <v>5</v>
      </c>
      <c r="E8" s="37">
        <v>2</v>
      </c>
      <c r="F8" s="37">
        <f t="shared" si="0"/>
        <v>2</v>
      </c>
      <c r="G8" s="38">
        <v>5</v>
      </c>
      <c r="H8" s="38">
        <v>2</v>
      </c>
      <c r="I8" s="78">
        <f t="shared" si="1"/>
        <v>2</v>
      </c>
      <c r="J8" s="37">
        <v>4</v>
      </c>
      <c r="K8" s="37">
        <v>2</v>
      </c>
      <c r="L8" s="37">
        <f t="shared" si="2"/>
        <v>3</v>
      </c>
      <c r="M8" s="38">
        <v>4</v>
      </c>
      <c r="N8" s="38">
        <v>1</v>
      </c>
      <c r="O8" s="78">
        <f t="shared" si="3"/>
        <v>2</v>
      </c>
      <c r="P8" s="21"/>
    </row>
    <row r="9" spans="1:16" x14ac:dyDescent="0.2">
      <c r="A9" s="42" t="s">
        <v>394</v>
      </c>
      <c r="B9" s="50">
        <v>16</v>
      </c>
      <c r="C9" s="50">
        <v>3</v>
      </c>
      <c r="D9" s="37">
        <v>3</v>
      </c>
      <c r="E9" s="37">
        <v>1</v>
      </c>
      <c r="F9" s="37">
        <f t="shared" si="0"/>
        <v>3</v>
      </c>
      <c r="G9" s="38">
        <v>4</v>
      </c>
      <c r="H9" s="38">
        <v>3</v>
      </c>
      <c r="I9" s="78">
        <f t="shared" si="1"/>
        <v>2</v>
      </c>
      <c r="J9" s="37">
        <v>5</v>
      </c>
      <c r="K9" s="37">
        <v>2</v>
      </c>
      <c r="L9" s="37">
        <f t="shared" si="2"/>
        <v>1</v>
      </c>
      <c r="M9" s="38">
        <v>4</v>
      </c>
      <c r="N9" s="38">
        <v>1</v>
      </c>
      <c r="O9" s="78">
        <f t="shared" si="3"/>
        <v>1</v>
      </c>
      <c r="P9" s="21"/>
    </row>
    <row r="10" spans="1:16" x14ac:dyDescent="0.2">
      <c r="A10" s="42" t="s">
        <v>395</v>
      </c>
      <c r="B10" s="50">
        <v>2</v>
      </c>
      <c r="C10" s="50">
        <v>5</v>
      </c>
      <c r="D10" s="37">
        <v>7</v>
      </c>
      <c r="E10" s="37">
        <v>2</v>
      </c>
      <c r="F10" s="37">
        <f t="shared" si="0"/>
        <v>2</v>
      </c>
      <c r="G10" s="38">
        <v>10</v>
      </c>
      <c r="H10" s="38">
        <v>2</v>
      </c>
      <c r="I10" s="78">
        <f t="shared" si="1"/>
        <v>0</v>
      </c>
      <c r="J10" s="37">
        <v>7</v>
      </c>
      <c r="K10" s="37">
        <v>3</v>
      </c>
      <c r="L10" s="37">
        <f t="shared" si="2"/>
        <v>2</v>
      </c>
      <c r="M10" s="38">
        <v>6</v>
      </c>
      <c r="N10" s="38">
        <v>2</v>
      </c>
      <c r="O10" s="78">
        <f t="shared" si="3"/>
        <v>2</v>
      </c>
      <c r="P10" s="21"/>
    </row>
    <row r="11" spans="1:16" x14ac:dyDescent="0.2">
      <c r="A11" s="42" t="s">
        <v>396</v>
      </c>
      <c r="B11" s="50">
        <v>6</v>
      </c>
      <c r="C11" s="50">
        <v>4</v>
      </c>
      <c r="D11" s="37">
        <v>6</v>
      </c>
      <c r="E11" s="37">
        <v>3</v>
      </c>
      <c r="F11" s="37">
        <f t="shared" ref="F11:F23" si="4">IF(($C11+INT(D$3/18)+IF(((D$3-INT(D$3/18)*18)-$B11)&gt;=0,1,0)-D11+2)&lt;0, 0, $C11+INT(D$3/18)+IF(((D$3-INT(D$3/18)*18)-$B11)&gt;=0,1,0)-D11+2)</f>
        <v>1</v>
      </c>
      <c r="G11" s="38">
        <v>7</v>
      </c>
      <c r="H11" s="38">
        <v>2</v>
      </c>
      <c r="I11" s="78">
        <f t="shared" si="1"/>
        <v>1</v>
      </c>
      <c r="J11" s="37">
        <v>5</v>
      </c>
      <c r="K11" s="37">
        <v>1</v>
      </c>
      <c r="L11" s="37">
        <f t="shared" si="2"/>
        <v>3</v>
      </c>
      <c r="M11" s="38">
        <v>3</v>
      </c>
      <c r="N11" s="38">
        <v>1</v>
      </c>
      <c r="O11" s="78">
        <f t="shared" si="3"/>
        <v>3</v>
      </c>
      <c r="P11" s="21"/>
    </row>
    <row r="12" spans="1:16" x14ac:dyDescent="0.2">
      <c r="A12" s="42" t="s">
        <v>397</v>
      </c>
      <c r="B12" s="50">
        <v>12</v>
      </c>
      <c r="C12" s="50">
        <v>3</v>
      </c>
      <c r="D12" s="37">
        <v>4</v>
      </c>
      <c r="E12" s="37">
        <v>2</v>
      </c>
      <c r="F12" s="37">
        <f t="shared" si="4"/>
        <v>2</v>
      </c>
      <c r="G12" s="38">
        <v>3</v>
      </c>
      <c r="H12" s="38">
        <v>1</v>
      </c>
      <c r="I12" s="78">
        <f t="shared" si="1"/>
        <v>3</v>
      </c>
      <c r="J12" s="37">
        <v>4</v>
      </c>
      <c r="K12" s="37">
        <v>2</v>
      </c>
      <c r="L12" s="37">
        <f t="shared" si="2"/>
        <v>2</v>
      </c>
      <c r="M12" s="38">
        <v>4</v>
      </c>
      <c r="N12" s="38">
        <v>2</v>
      </c>
      <c r="O12" s="78">
        <f t="shared" si="3"/>
        <v>1</v>
      </c>
      <c r="P12" s="21"/>
    </row>
    <row r="13" spans="1:16" ht="13.5" thickBot="1" x14ac:dyDescent="0.25">
      <c r="A13" s="52" t="s">
        <v>398</v>
      </c>
      <c r="B13" s="53">
        <v>18</v>
      </c>
      <c r="C13" s="53">
        <v>4</v>
      </c>
      <c r="D13" s="37">
        <v>5</v>
      </c>
      <c r="E13" s="54">
        <v>2</v>
      </c>
      <c r="F13" s="37">
        <f t="shared" si="4"/>
        <v>2</v>
      </c>
      <c r="G13" s="38">
        <v>4</v>
      </c>
      <c r="H13" s="55">
        <v>2</v>
      </c>
      <c r="I13" s="77">
        <f t="shared" si="1"/>
        <v>3</v>
      </c>
      <c r="J13" s="37">
        <v>6</v>
      </c>
      <c r="K13" s="54">
        <v>2</v>
      </c>
      <c r="L13" s="37">
        <f t="shared" si="2"/>
        <v>1</v>
      </c>
      <c r="M13" s="38">
        <v>6</v>
      </c>
      <c r="N13" s="55">
        <v>2</v>
      </c>
      <c r="O13" s="77">
        <f t="shared" si="3"/>
        <v>0</v>
      </c>
      <c r="P13" s="21"/>
    </row>
    <row r="14" spans="1:16" ht="13.5" thickBot="1" x14ac:dyDescent="0.25">
      <c r="A14" s="61" t="s">
        <v>412</v>
      </c>
      <c r="B14" s="62"/>
      <c r="C14" s="74">
        <f t="shared" ref="C14:O14" si="5">SUM(C5:C13)</f>
        <v>34</v>
      </c>
      <c r="D14" s="63">
        <f t="shared" si="5"/>
        <v>49</v>
      </c>
      <c r="E14" s="63">
        <f t="shared" si="5"/>
        <v>18</v>
      </c>
      <c r="F14" s="63">
        <f t="shared" si="5"/>
        <v>13</v>
      </c>
      <c r="G14" s="64">
        <f t="shared" si="5"/>
        <v>53</v>
      </c>
      <c r="H14" s="64">
        <f t="shared" si="5"/>
        <v>20</v>
      </c>
      <c r="I14" s="89">
        <f t="shared" si="5"/>
        <v>13</v>
      </c>
      <c r="J14" s="63">
        <f t="shared" si="5"/>
        <v>48</v>
      </c>
      <c r="K14" s="63">
        <f t="shared" si="5"/>
        <v>19</v>
      </c>
      <c r="L14" s="88">
        <f t="shared" si="5"/>
        <v>16</v>
      </c>
      <c r="M14" s="64">
        <f t="shared" si="5"/>
        <v>44</v>
      </c>
      <c r="N14" s="64">
        <f t="shared" si="5"/>
        <v>15</v>
      </c>
      <c r="O14" s="89">
        <f t="shared" si="5"/>
        <v>14</v>
      </c>
      <c r="P14" s="21"/>
    </row>
    <row r="15" spans="1:16" x14ac:dyDescent="0.2">
      <c r="A15" s="57" t="s">
        <v>399</v>
      </c>
      <c r="B15" s="58">
        <v>11</v>
      </c>
      <c r="C15" s="58">
        <v>3</v>
      </c>
      <c r="D15" s="37">
        <v>3</v>
      </c>
      <c r="E15" s="39">
        <v>2</v>
      </c>
      <c r="F15" s="37">
        <f t="shared" si="4"/>
        <v>3</v>
      </c>
      <c r="G15" s="38">
        <v>4</v>
      </c>
      <c r="H15" s="59">
        <v>1</v>
      </c>
      <c r="I15" s="82">
        <f t="shared" ref="I15:I23" si="6">IF(($C15+INT(G$3/18)+IF(((G$3-INT(G$3/18)*18)-$B15)&gt;=0,1,0)-G15+2)&lt;0, 0, $C15+INT(G$3/18)+IF(((G$3-INT(G$3/18)*18)-$B15)&gt;=0,1,0)-G15+2)</f>
        <v>2</v>
      </c>
      <c r="J15" s="37">
        <v>4</v>
      </c>
      <c r="K15" s="39">
        <v>2</v>
      </c>
      <c r="L15" s="37">
        <f t="shared" ref="L15:L23" si="7">IF(($C15+INT(J$3/18)+IF(((J$3-INT(J$3/18)*18)-$B15)&gt;=0,1,0)-J15+2)&lt;0, 0, $C15+INT(J$3/18)+IF(((J$3-INT(J$3/18)*18)-$B15)&gt;=0,1,0)-J15+2)</f>
        <v>2</v>
      </c>
      <c r="M15" s="38">
        <v>4</v>
      </c>
      <c r="N15" s="59">
        <v>2</v>
      </c>
      <c r="O15" s="82">
        <f t="shared" ref="O15:O23" si="8">IF(($C15+INT(M$3/18)+IF(((M$3-INT(M$3/18)*18)-$B15)&gt;=0,1,0)-M15+2)&lt;0, 0, $C15+INT(M$3/18)+IF(((M$3-INT(M$3/18)*18)-$B15)&gt;=0,1,0)-M15+2)</f>
        <v>1</v>
      </c>
      <c r="P15" s="21"/>
    </row>
    <row r="16" spans="1:16" x14ac:dyDescent="0.2">
      <c r="A16" s="42" t="s">
        <v>400</v>
      </c>
      <c r="B16" s="50">
        <v>17</v>
      </c>
      <c r="C16" s="50">
        <v>4</v>
      </c>
      <c r="D16" s="37">
        <v>4</v>
      </c>
      <c r="E16" s="37">
        <v>2</v>
      </c>
      <c r="F16" s="37">
        <f t="shared" si="4"/>
        <v>3</v>
      </c>
      <c r="G16" s="38">
        <v>6</v>
      </c>
      <c r="H16" s="38">
        <v>3</v>
      </c>
      <c r="I16" s="78">
        <f t="shared" si="6"/>
        <v>1</v>
      </c>
      <c r="J16" s="37">
        <v>5</v>
      </c>
      <c r="K16" s="37">
        <v>2</v>
      </c>
      <c r="L16" s="37">
        <f t="shared" si="7"/>
        <v>2</v>
      </c>
      <c r="M16" s="38">
        <v>4</v>
      </c>
      <c r="N16" s="38">
        <v>2</v>
      </c>
      <c r="O16" s="78">
        <f t="shared" si="8"/>
        <v>2</v>
      </c>
      <c r="P16" s="21"/>
    </row>
    <row r="17" spans="1:16" x14ac:dyDescent="0.2">
      <c r="A17" s="42" t="s">
        <v>401</v>
      </c>
      <c r="B17" s="50">
        <v>9</v>
      </c>
      <c r="C17" s="50">
        <v>4</v>
      </c>
      <c r="D17" s="37">
        <v>5</v>
      </c>
      <c r="E17" s="37">
        <v>2</v>
      </c>
      <c r="F17" s="37">
        <f t="shared" si="4"/>
        <v>2</v>
      </c>
      <c r="G17" s="38">
        <v>8</v>
      </c>
      <c r="H17" s="38">
        <v>2</v>
      </c>
      <c r="I17" s="78">
        <f t="shared" si="6"/>
        <v>0</v>
      </c>
      <c r="J17" s="37">
        <v>5</v>
      </c>
      <c r="K17" s="37">
        <v>2</v>
      </c>
      <c r="L17" s="37">
        <f t="shared" si="7"/>
        <v>2</v>
      </c>
      <c r="M17" s="38">
        <v>4</v>
      </c>
      <c r="N17" s="38">
        <v>1</v>
      </c>
      <c r="O17" s="78">
        <f t="shared" si="8"/>
        <v>2</v>
      </c>
      <c r="P17" s="21"/>
    </row>
    <row r="18" spans="1:16" x14ac:dyDescent="0.2">
      <c r="A18" s="42" t="s">
        <v>402</v>
      </c>
      <c r="B18" s="50">
        <v>1</v>
      </c>
      <c r="C18" s="50">
        <v>5</v>
      </c>
      <c r="D18" s="37">
        <v>6</v>
      </c>
      <c r="E18" s="37">
        <v>2</v>
      </c>
      <c r="F18" s="37">
        <f t="shared" si="4"/>
        <v>3</v>
      </c>
      <c r="G18" s="38">
        <v>8</v>
      </c>
      <c r="H18" s="38">
        <v>2</v>
      </c>
      <c r="I18" s="78">
        <f t="shared" si="6"/>
        <v>1</v>
      </c>
      <c r="J18" s="37">
        <v>6</v>
      </c>
      <c r="K18" s="37">
        <v>2</v>
      </c>
      <c r="L18" s="37">
        <f t="shared" si="7"/>
        <v>3</v>
      </c>
      <c r="M18" s="38">
        <v>5</v>
      </c>
      <c r="N18" s="38">
        <v>2</v>
      </c>
      <c r="O18" s="78">
        <f t="shared" si="8"/>
        <v>3</v>
      </c>
      <c r="P18" s="21"/>
    </row>
    <row r="19" spans="1:16" x14ac:dyDescent="0.2">
      <c r="A19" s="42" t="s">
        <v>403</v>
      </c>
      <c r="B19" s="50">
        <v>3</v>
      </c>
      <c r="C19" s="50">
        <v>4</v>
      </c>
      <c r="D19" s="37">
        <v>4</v>
      </c>
      <c r="E19" s="37">
        <v>1</v>
      </c>
      <c r="F19" s="37">
        <f t="shared" si="4"/>
        <v>3</v>
      </c>
      <c r="G19" s="38">
        <v>5</v>
      </c>
      <c r="H19" s="38">
        <v>2</v>
      </c>
      <c r="I19" s="78">
        <f t="shared" si="6"/>
        <v>3</v>
      </c>
      <c r="J19" s="37">
        <v>6</v>
      </c>
      <c r="K19" s="37">
        <v>1</v>
      </c>
      <c r="L19" s="37">
        <f t="shared" si="7"/>
        <v>2</v>
      </c>
      <c r="M19" s="38">
        <v>5</v>
      </c>
      <c r="N19" s="38">
        <v>2</v>
      </c>
      <c r="O19" s="78">
        <f t="shared" si="8"/>
        <v>2</v>
      </c>
      <c r="P19" s="21"/>
    </row>
    <row r="20" spans="1:16" x14ac:dyDescent="0.2">
      <c r="A20" s="42" t="s">
        <v>404</v>
      </c>
      <c r="B20" s="50">
        <v>13</v>
      </c>
      <c r="C20" s="50">
        <v>4</v>
      </c>
      <c r="D20" s="37">
        <v>6</v>
      </c>
      <c r="E20" s="37">
        <v>1</v>
      </c>
      <c r="F20" s="37">
        <f t="shared" si="4"/>
        <v>1</v>
      </c>
      <c r="G20" s="38">
        <v>5</v>
      </c>
      <c r="H20" s="38">
        <v>2</v>
      </c>
      <c r="I20" s="78">
        <f t="shared" si="6"/>
        <v>2</v>
      </c>
      <c r="J20" s="37">
        <v>5</v>
      </c>
      <c r="K20" s="37">
        <v>1</v>
      </c>
      <c r="L20" s="37">
        <f t="shared" si="7"/>
        <v>2</v>
      </c>
      <c r="M20" s="38">
        <v>4</v>
      </c>
      <c r="N20" s="38">
        <v>1</v>
      </c>
      <c r="O20" s="78">
        <f t="shared" si="8"/>
        <v>2</v>
      </c>
      <c r="P20" s="21"/>
    </row>
    <row r="21" spans="1:16" x14ac:dyDescent="0.2">
      <c r="A21" s="42" t="s">
        <v>405</v>
      </c>
      <c r="B21" s="50">
        <v>7</v>
      </c>
      <c r="C21" s="50">
        <v>4</v>
      </c>
      <c r="D21" s="37">
        <v>7</v>
      </c>
      <c r="E21" s="37">
        <v>2</v>
      </c>
      <c r="F21" s="37">
        <f t="shared" si="4"/>
        <v>0</v>
      </c>
      <c r="G21" s="38">
        <v>5</v>
      </c>
      <c r="H21" s="38">
        <v>2</v>
      </c>
      <c r="I21" s="78">
        <f t="shared" si="6"/>
        <v>2</v>
      </c>
      <c r="J21" s="37">
        <v>5</v>
      </c>
      <c r="K21" s="37">
        <v>1</v>
      </c>
      <c r="L21" s="37">
        <f t="shared" si="7"/>
        <v>3</v>
      </c>
      <c r="M21" s="38">
        <v>6</v>
      </c>
      <c r="N21" s="38">
        <v>2</v>
      </c>
      <c r="O21" s="78">
        <f t="shared" si="8"/>
        <v>0</v>
      </c>
      <c r="P21" s="21"/>
    </row>
    <row r="22" spans="1:16" x14ac:dyDescent="0.2">
      <c r="A22" s="42" t="s">
        <v>406</v>
      </c>
      <c r="B22" s="50">
        <v>5</v>
      </c>
      <c r="C22" s="50">
        <v>3</v>
      </c>
      <c r="D22" s="37">
        <v>5</v>
      </c>
      <c r="E22" s="37">
        <v>2</v>
      </c>
      <c r="F22" s="37">
        <f t="shared" si="4"/>
        <v>1</v>
      </c>
      <c r="G22" s="38">
        <v>7</v>
      </c>
      <c r="H22" s="38">
        <v>3</v>
      </c>
      <c r="I22" s="78">
        <f t="shared" si="6"/>
        <v>0</v>
      </c>
      <c r="J22" s="37">
        <v>7</v>
      </c>
      <c r="K22" s="37">
        <v>2</v>
      </c>
      <c r="L22" s="37">
        <f t="shared" si="7"/>
        <v>0</v>
      </c>
      <c r="M22" s="38">
        <v>7</v>
      </c>
      <c r="N22" s="38">
        <v>2</v>
      </c>
      <c r="O22" s="78">
        <f t="shared" si="8"/>
        <v>0</v>
      </c>
      <c r="P22" s="21"/>
    </row>
    <row r="23" spans="1:16" ht="13.5" thickBot="1" x14ac:dyDescent="0.25">
      <c r="A23" s="45" t="s">
        <v>407</v>
      </c>
      <c r="B23" s="51">
        <v>15</v>
      </c>
      <c r="C23" s="51">
        <v>3</v>
      </c>
      <c r="D23" s="37">
        <v>3</v>
      </c>
      <c r="E23" s="46">
        <v>2</v>
      </c>
      <c r="F23" s="37">
        <f t="shared" si="4"/>
        <v>3</v>
      </c>
      <c r="G23" s="38">
        <v>2</v>
      </c>
      <c r="H23" s="47">
        <v>1</v>
      </c>
      <c r="I23" s="84">
        <f t="shared" si="6"/>
        <v>4</v>
      </c>
      <c r="J23" s="37">
        <v>4</v>
      </c>
      <c r="K23" s="46">
        <v>2</v>
      </c>
      <c r="L23" s="37">
        <f t="shared" si="7"/>
        <v>2</v>
      </c>
      <c r="M23" s="38">
        <v>3</v>
      </c>
      <c r="N23" s="47">
        <v>2</v>
      </c>
      <c r="O23" s="84">
        <f t="shared" si="8"/>
        <v>2</v>
      </c>
      <c r="P23" s="21"/>
    </row>
    <row r="24" spans="1:16" ht="13.5" thickBot="1" x14ac:dyDescent="0.25">
      <c r="A24" s="66" t="s">
        <v>413</v>
      </c>
      <c r="B24" s="63"/>
      <c r="C24" s="63">
        <f t="shared" ref="C24:O24" si="9">SUM(C15:C23)</f>
        <v>34</v>
      </c>
      <c r="D24" s="63">
        <f t="shared" si="9"/>
        <v>43</v>
      </c>
      <c r="E24" s="63">
        <f t="shared" si="9"/>
        <v>16</v>
      </c>
      <c r="F24" s="63">
        <f t="shared" si="9"/>
        <v>19</v>
      </c>
      <c r="G24" s="64">
        <f t="shared" si="9"/>
        <v>50</v>
      </c>
      <c r="H24" s="64">
        <f t="shared" si="9"/>
        <v>18</v>
      </c>
      <c r="I24" s="64">
        <f t="shared" si="9"/>
        <v>15</v>
      </c>
      <c r="J24" s="63">
        <f t="shared" si="9"/>
        <v>47</v>
      </c>
      <c r="K24" s="63">
        <f t="shared" si="9"/>
        <v>15</v>
      </c>
      <c r="L24" s="63">
        <f t="shared" si="9"/>
        <v>18</v>
      </c>
      <c r="M24" s="64">
        <f t="shared" si="9"/>
        <v>42</v>
      </c>
      <c r="N24" s="64">
        <f t="shared" si="9"/>
        <v>16</v>
      </c>
      <c r="O24" s="64">
        <f t="shared" si="9"/>
        <v>14</v>
      </c>
    </row>
    <row r="25" spans="1:16" x14ac:dyDescent="0.2">
      <c r="A25" s="131" t="s">
        <v>414</v>
      </c>
      <c r="B25" s="132"/>
      <c r="C25" s="132">
        <f t="shared" ref="C25:O25" si="10">C24+C14</f>
        <v>68</v>
      </c>
      <c r="D25" s="132">
        <f t="shared" si="10"/>
        <v>92</v>
      </c>
      <c r="E25" s="132">
        <f t="shared" si="10"/>
        <v>34</v>
      </c>
      <c r="F25" s="132">
        <f t="shared" si="10"/>
        <v>32</v>
      </c>
      <c r="G25" s="133">
        <f t="shared" si="10"/>
        <v>103</v>
      </c>
      <c r="H25" s="133">
        <f t="shared" si="10"/>
        <v>38</v>
      </c>
      <c r="I25" s="133">
        <f t="shared" si="10"/>
        <v>28</v>
      </c>
      <c r="J25" s="132">
        <f t="shared" si="10"/>
        <v>95</v>
      </c>
      <c r="K25" s="132">
        <f t="shared" si="10"/>
        <v>34</v>
      </c>
      <c r="L25" s="132">
        <f t="shared" si="10"/>
        <v>34</v>
      </c>
      <c r="M25" s="133">
        <f t="shared" si="10"/>
        <v>86</v>
      </c>
      <c r="N25" s="133">
        <f t="shared" si="10"/>
        <v>31</v>
      </c>
      <c r="O25" s="133">
        <f t="shared" si="10"/>
        <v>28</v>
      </c>
    </row>
    <row r="26" spans="1:16" x14ac:dyDescent="0.2">
      <c r="A26" s="37" t="s">
        <v>350</v>
      </c>
      <c r="B26" s="37"/>
      <c r="C26" s="37"/>
      <c r="D26" s="510">
        <v>2</v>
      </c>
      <c r="E26" s="510"/>
      <c r="F26" s="510"/>
      <c r="G26" s="513">
        <v>3</v>
      </c>
      <c r="H26" s="513"/>
      <c r="I26" s="513"/>
      <c r="J26" s="510">
        <v>1</v>
      </c>
      <c r="K26" s="510"/>
      <c r="L26" s="510"/>
      <c r="M26" s="513">
        <v>4</v>
      </c>
      <c r="N26" s="513"/>
      <c r="O26" s="513"/>
    </row>
    <row r="27" spans="1:16" x14ac:dyDescent="0.2">
      <c r="A27" s="37" t="s">
        <v>509</v>
      </c>
      <c r="B27" s="37"/>
      <c r="C27" s="37"/>
      <c r="D27" s="134"/>
      <c r="E27" s="134"/>
      <c r="F27" s="134">
        <v>25</v>
      </c>
      <c r="G27" s="135"/>
      <c r="H27" s="135"/>
      <c r="I27" s="135">
        <v>26</v>
      </c>
      <c r="J27" s="134"/>
      <c r="K27" s="134"/>
      <c r="L27" s="134">
        <v>29</v>
      </c>
      <c r="M27" s="135"/>
      <c r="N27" s="135"/>
      <c r="O27" s="135">
        <v>32</v>
      </c>
    </row>
    <row r="28" spans="1:16" x14ac:dyDescent="0.2">
      <c r="A28" s="37" t="s">
        <v>688</v>
      </c>
      <c r="B28" s="37"/>
      <c r="C28" s="37"/>
      <c r="D28" s="134"/>
      <c r="E28" s="134"/>
      <c r="F28" s="134">
        <f>SUM(F25,F27)</f>
        <v>57</v>
      </c>
      <c r="G28" s="135"/>
      <c r="H28" s="135"/>
      <c r="I28" s="135">
        <f>SUM(I25,I27)</f>
        <v>54</v>
      </c>
      <c r="J28" s="134"/>
      <c r="K28" s="134"/>
      <c r="L28" s="134">
        <f>SUM(L25,L27)</f>
        <v>63</v>
      </c>
      <c r="M28" s="135"/>
      <c r="N28" s="135"/>
      <c r="O28" s="135">
        <f>SUM(O25,O27)</f>
        <v>60</v>
      </c>
    </row>
    <row r="29" spans="1:16" x14ac:dyDescent="0.2">
      <c r="A29" s="37" t="s">
        <v>350</v>
      </c>
      <c r="B29" s="37"/>
      <c r="C29" s="37"/>
      <c r="D29" s="510">
        <v>3</v>
      </c>
      <c r="E29" s="510"/>
      <c r="F29" s="510"/>
      <c r="G29" s="513">
        <v>4</v>
      </c>
      <c r="H29" s="513"/>
      <c r="I29" s="513"/>
      <c r="J29" s="510">
        <v>1</v>
      </c>
      <c r="K29" s="510"/>
      <c r="L29" s="510"/>
      <c r="M29" s="513">
        <v>2</v>
      </c>
      <c r="N29" s="513"/>
      <c r="O29" s="513"/>
    </row>
    <row r="30" spans="1:16" x14ac:dyDescent="0.2">
      <c r="A30" s="37" t="s">
        <v>415</v>
      </c>
      <c r="B30" s="37"/>
      <c r="C30" s="37"/>
      <c r="D30" s="510"/>
      <c r="E30" s="510"/>
      <c r="F30" s="510"/>
      <c r="G30" s="513"/>
      <c r="H30" s="513"/>
      <c r="I30" s="513"/>
      <c r="J30" s="510"/>
      <c r="K30" s="510"/>
      <c r="L30" s="510"/>
      <c r="M30" s="513"/>
      <c r="N30" s="513"/>
      <c r="O30" s="513"/>
    </row>
    <row r="32" spans="1:16" x14ac:dyDescent="0.2">
      <c r="A32" s="30" t="s">
        <v>537</v>
      </c>
    </row>
    <row r="33" spans="1:2" x14ac:dyDescent="0.2">
      <c r="A33" s="30" t="s">
        <v>533</v>
      </c>
    </row>
    <row r="35" spans="1:2" x14ac:dyDescent="0.2">
      <c r="A35" s="92"/>
      <c r="B35" s="30" t="s">
        <v>450</v>
      </c>
    </row>
    <row r="36" spans="1:2" x14ac:dyDescent="0.2">
      <c r="A36" s="97"/>
      <c r="B36" s="30" t="s">
        <v>603</v>
      </c>
    </row>
  </sheetData>
  <mergeCells count="20">
    <mergeCell ref="D26:F26"/>
    <mergeCell ref="G26:I26"/>
    <mergeCell ref="J26:L26"/>
    <mergeCell ref="M26:O26"/>
    <mergeCell ref="D29:F29"/>
    <mergeCell ref="G29:I29"/>
    <mergeCell ref="D30:F30"/>
    <mergeCell ref="G30:I30"/>
    <mergeCell ref="J30:L30"/>
    <mergeCell ref="M30:O30"/>
    <mergeCell ref="J29:L29"/>
    <mergeCell ref="M29:O29"/>
    <mergeCell ref="D2:F2"/>
    <mergeCell ref="G2:I2"/>
    <mergeCell ref="J2:L2"/>
    <mergeCell ref="M2:O2"/>
    <mergeCell ref="D3:F3"/>
    <mergeCell ref="G3:I3"/>
    <mergeCell ref="J3:L3"/>
    <mergeCell ref="M3:O3"/>
  </mergeCells>
  <phoneticPr fontId="21" type="noConversion"/>
  <conditionalFormatting sqref="G5:G13 G15:G23 M5:M13 M15:M23 D5:D13 D15:D23 J5:J13 J15:J23">
    <cfRule type="cellIs" dxfId="5" priority="1" stopIfTrue="1" operator="equal">
      <formula>$C5</formula>
    </cfRule>
    <cfRule type="cellIs" dxfId="4"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P33"/>
  <sheetViews>
    <sheetView workbookViewId="0">
      <selection activeCell="D27" sqref="D27:F27"/>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18.42578125" customWidth="1"/>
  </cols>
  <sheetData>
    <row r="1" spans="1:16" ht="13.5" thickBot="1" x14ac:dyDescent="0.25">
      <c r="A1" s="31"/>
      <c r="B1" s="32"/>
      <c r="C1" s="32"/>
      <c r="D1" s="32"/>
      <c r="E1" s="32"/>
      <c r="F1" s="32"/>
      <c r="G1" s="32" t="s">
        <v>532</v>
      </c>
      <c r="H1" s="32"/>
      <c r="I1" s="32"/>
      <c r="J1" s="32"/>
      <c r="K1" s="32"/>
      <c r="L1" s="32"/>
      <c r="M1" s="32"/>
      <c r="N1" s="32"/>
      <c r="O1" s="32"/>
      <c r="P1" s="68" t="s">
        <v>416</v>
      </c>
    </row>
    <row r="2" spans="1:16" x14ac:dyDescent="0.2">
      <c r="A2" s="40"/>
      <c r="B2" s="41"/>
      <c r="C2" s="41"/>
      <c r="D2" s="573" t="s">
        <v>469</v>
      </c>
      <c r="E2" s="573"/>
      <c r="F2" s="573"/>
      <c r="G2" s="572" t="s">
        <v>475</v>
      </c>
      <c r="H2" s="572"/>
      <c r="I2" s="572"/>
      <c r="J2" s="573" t="s">
        <v>352</v>
      </c>
      <c r="K2" s="573"/>
      <c r="L2" s="573"/>
      <c r="M2" s="572" t="s">
        <v>472</v>
      </c>
      <c r="N2" s="572"/>
      <c r="O2" s="572"/>
      <c r="P2" s="21"/>
    </row>
    <row r="3" spans="1:16" x14ac:dyDescent="0.2">
      <c r="A3" s="57"/>
      <c r="B3" s="69"/>
      <c r="C3" s="69"/>
      <c r="D3" s="568" t="s">
        <v>457</v>
      </c>
      <c r="E3" s="516"/>
      <c r="F3" s="524"/>
      <c r="G3" s="565" t="s">
        <v>418</v>
      </c>
      <c r="H3" s="566"/>
      <c r="I3" s="567"/>
      <c r="J3" s="568" t="s">
        <v>459</v>
      </c>
      <c r="K3" s="516"/>
      <c r="L3" s="524"/>
      <c r="M3" s="565" t="s">
        <v>447</v>
      </c>
      <c r="N3" s="566"/>
      <c r="O3" s="567"/>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13</v>
      </c>
      <c r="C5" s="50">
        <v>4</v>
      </c>
      <c r="D5" s="37">
        <v>5</v>
      </c>
      <c r="E5" s="37">
        <v>2</v>
      </c>
      <c r="F5" s="37">
        <v>1</v>
      </c>
      <c r="G5" s="38">
        <v>7</v>
      </c>
      <c r="H5" s="38">
        <v>2</v>
      </c>
      <c r="I5" s="78">
        <v>0</v>
      </c>
      <c r="J5" s="37">
        <v>7</v>
      </c>
      <c r="K5" s="37">
        <v>3</v>
      </c>
      <c r="L5" s="79">
        <v>0</v>
      </c>
      <c r="M5" s="38">
        <v>6</v>
      </c>
      <c r="N5" s="38">
        <v>1</v>
      </c>
      <c r="O5" s="78">
        <v>1</v>
      </c>
      <c r="P5" s="21"/>
    </row>
    <row r="6" spans="1:16" x14ac:dyDescent="0.2">
      <c r="A6" s="42" t="s">
        <v>391</v>
      </c>
      <c r="B6" s="50">
        <v>11</v>
      </c>
      <c r="C6" s="50">
        <v>4</v>
      </c>
      <c r="D6" s="37">
        <v>5</v>
      </c>
      <c r="E6" s="37">
        <v>2</v>
      </c>
      <c r="F6" s="37">
        <v>1</v>
      </c>
      <c r="G6" s="38">
        <v>6</v>
      </c>
      <c r="H6" s="38">
        <v>1</v>
      </c>
      <c r="I6" s="78">
        <v>1</v>
      </c>
      <c r="J6" s="37">
        <v>6</v>
      </c>
      <c r="K6" s="37">
        <v>2</v>
      </c>
      <c r="L6" s="79">
        <v>2</v>
      </c>
      <c r="M6" s="38">
        <v>5</v>
      </c>
      <c r="N6" s="38">
        <v>1</v>
      </c>
      <c r="O6" s="78">
        <v>2</v>
      </c>
      <c r="P6" s="21" t="s">
        <v>475</v>
      </c>
    </row>
    <row r="7" spans="1:16" x14ac:dyDescent="0.2">
      <c r="A7" s="42" t="s">
        <v>392</v>
      </c>
      <c r="B7" s="50">
        <v>9</v>
      </c>
      <c r="C7" s="50">
        <v>4</v>
      </c>
      <c r="D7" s="37">
        <v>4</v>
      </c>
      <c r="E7" s="37">
        <v>2</v>
      </c>
      <c r="F7" s="37">
        <v>2</v>
      </c>
      <c r="G7" s="38">
        <v>4</v>
      </c>
      <c r="H7" s="38">
        <v>2</v>
      </c>
      <c r="I7" s="78">
        <v>3</v>
      </c>
      <c r="J7" s="37">
        <v>6</v>
      </c>
      <c r="K7" s="37">
        <v>1</v>
      </c>
      <c r="L7" s="79">
        <v>2</v>
      </c>
      <c r="M7" s="38">
        <v>5</v>
      </c>
      <c r="N7" s="38">
        <v>2</v>
      </c>
      <c r="O7" s="78">
        <v>3</v>
      </c>
      <c r="P7" s="21"/>
    </row>
    <row r="8" spans="1:16" x14ac:dyDescent="0.2">
      <c r="A8" s="42" t="s">
        <v>393</v>
      </c>
      <c r="B8" s="50">
        <v>1</v>
      </c>
      <c r="C8" s="50">
        <v>5</v>
      </c>
      <c r="D8" s="37">
        <v>6</v>
      </c>
      <c r="E8" s="37">
        <v>1</v>
      </c>
      <c r="F8" s="37">
        <v>2</v>
      </c>
      <c r="G8" s="38">
        <v>6</v>
      </c>
      <c r="H8" s="38">
        <v>1</v>
      </c>
      <c r="I8" s="78">
        <v>3</v>
      </c>
      <c r="J8" s="37">
        <v>6</v>
      </c>
      <c r="K8" s="37">
        <v>2</v>
      </c>
      <c r="L8" s="79">
        <v>3</v>
      </c>
      <c r="M8" s="38">
        <v>7</v>
      </c>
      <c r="N8" s="38">
        <v>2</v>
      </c>
      <c r="O8" s="78">
        <v>2</v>
      </c>
      <c r="P8" s="21"/>
    </row>
    <row r="9" spans="1:16" x14ac:dyDescent="0.2">
      <c r="A9" s="42" t="s">
        <v>394</v>
      </c>
      <c r="B9" s="50">
        <v>15</v>
      </c>
      <c r="C9" s="50">
        <v>3</v>
      </c>
      <c r="D9" s="37">
        <v>3</v>
      </c>
      <c r="E9" s="37">
        <v>1</v>
      </c>
      <c r="F9" s="37">
        <v>2</v>
      </c>
      <c r="G9" s="38">
        <v>7</v>
      </c>
      <c r="H9" s="38">
        <v>2</v>
      </c>
      <c r="I9" s="78">
        <v>0</v>
      </c>
      <c r="J9" s="37">
        <v>4</v>
      </c>
      <c r="K9" s="37">
        <v>2</v>
      </c>
      <c r="L9" s="79">
        <v>2</v>
      </c>
      <c r="M9" s="38">
        <v>6</v>
      </c>
      <c r="N9" s="38">
        <v>2</v>
      </c>
      <c r="O9" s="78">
        <v>0</v>
      </c>
      <c r="P9" s="21" t="s">
        <v>472</v>
      </c>
    </row>
    <row r="10" spans="1:16" x14ac:dyDescent="0.2">
      <c r="A10" s="42" t="s">
        <v>395</v>
      </c>
      <c r="B10" s="50">
        <v>3</v>
      </c>
      <c r="C10" s="50">
        <v>4</v>
      </c>
      <c r="D10" s="37">
        <v>4</v>
      </c>
      <c r="E10" s="37">
        <v>0</v>
      </c>
      <c r="F10" s="37">
        <v>3</v>
      </c>
      <c r="G10" s="38">
        <v>10</v>
      </c>
      <c r="H10" s="38">
        <v>2</v>
      </c>
      <c r="I10" s="78">
        <v>0</v>
      </c>
      <c r="J10" s="37">
        <v>5</v>
      </c>
      <c r="K10" s="37">
        <v>1</v>
      </c>
      <c r="L10" s="79">
        <v>3</v>
      </c>
      <c r="M10" s="38">
        <v>10</v>
      </c>
      <c r="N10" s="38">
        <v>2</v>
      </c>
      <c r="O10" s="78">
        <v>0</v>
      </c>
      <c r="P10" s="21"/>
    </row>
    <row r="11" spans="1:16" x14ac:dyDescent="0.2">
      <c r="A11" s="42" t="s">
        <v>396</v>
      </c>
      <c r="B11" s="50">
        <v>7</v>
      </c>
      <c r="C11" s="50">
        <v>4</v>
      </c>
      <c r="D11" s="37">
        <v>4</v>
      </c>
      <c r="E11" s="37">
        <v>2</v>
      </c>
      <c r="F11" s="37">
        <v>3</v>
      </c>
      <c r="G11" s="38">
        <v>5</v>
      </c>
      <c r="H11" s="38">
        <v>2</v>
      </c>
      <c r="I11" s="78">
        <v>3</v>
      </c>
      <c r="J11" s="37">
        <v>6</v>
      </c>
      <c r="K11" s="37">
        <v>3</v>
      </c>
      <c r="L11" s="79">
        <v>2</v>
      </c>
      <c r="M11" s="38">
        <v>10</v>
      </c>
      <c r="N11" s="38">
        <v>2</v>
      </c>
      <c r="O11" s="78">
        <v>0</v>
      </c>
      <c r="P11" s="21"/>
    </row>
    <row r="12" spans="1:16" x14ac:dyDescent="0.2">
      <c r="A12" s="42" t="s">
        <v>397</v>
      </c>
      <c r="B12" s="50">
        <v>5</v>
      </c>
      <c r="C12" s="50">
        <v>4</v>
      </c>
      <c r="D12" s="37">
        <v>5</v>
      </c>
      <c r="E12" s="37">
        <v>2</v>
      </c>
      <c r="F12" s="37">
        <v>2</v>
      </c>
      <c r="G12" s="38">
        <v>6</v>
      </c>
      <c r="H12" s="38">
        <v>2</v>
      </c>
      <c r="I12" s="78">
        <v>2</v>
      </c>
      <c r="J12" s="37">
        <v>6</v>
      </c>
      <c r="K12" s="37">
        <v>2</v>
      </c>
      <c r="L12" s="79">
        <v>2</v>
      </c>
      <c r="M12" s="38">
        <v>5</v>
      </c>
      <c r="N12" s="38">
        <v>1</v>
      </c>
      <c r="O12" s="78">
        <v>3</v>
      </c>
      <c r="P12" s="21"/>
    </row>
    <row r="13" spans="1:16" ht="13.5" thickBot="1" x14ac:dyDescent="0.25">
      <c r="A13" s="52" t="s">
        <v>398</v>
      </c>
      <c r="B13" s="53">
        <v>17</v>
      </c>
      <c r="C13" s="53">
        <v>3</v>
      </c>
      <c r="D13" s="37">
        <v>4</v>
      </c>
      <c r="E13" s="54">
        <v>2</v>
      </c>
      <c r="F13" s="54">
        <v>1</v>
      </c>
      <c r="G13" s="38">
        <v>4</v>
      </c>
      <c r="H13" s="55">
        <v>2</v>
      </c>
      <c r="I13" s="77">
        <v>2</v>
      </c>
      <c r="J13" s="37">
        <v>5</v>
      </c>
      <c r="K13" s="54">
        <v>2</v>
      </c>
      <c r="L13" s="80">
        <v>1</v>
      </c>
      <c r="M13" s="38">
        <v>3</v>
      </c>
      <c r="N13" s="55">
        <v>2</v>
      </c>
      <c r="O13" s="77">
        <v>3</v>
      </c>
      <c r="P13" s="21"/>
    </row>
    <row r="14" spans="1:16" ht="13.5" thickBot="1" x14ac:dyDescent="0.25">
      <c r="A14" s="61" t="s">
        <v>412</v>
      </c>
      <c r="B14" s="62"/>
      <c r="C14" s="74">
        <f t="shared" ref="C14:O14" si="0">SUM(C5:C13)</f>
        <v>35</v>
      </c>
      <c r="D14" s="63">
        <f t="shared" si="0"/>
        <v>40</v>
      </c>
      <c r="E14" s="63">
        <f t="shared" si="0"/>
        <v>14</v>
      </c>
      <c r="F14" s="63">
        <f t="shared" si="0"/>
        <v>17</v>
      </c>
      <c r="G14" s="64">
        <f t="shared" si="0"/>
        <v>55</v>
      </c>
      <c r="H14" s="64">
        <f t="shared" si="0"/>
        <v>16</v>
      </c>
      <c r="I14" s="89">
        <f t="shared" si="0"/>
        <v>14</v>
      </c>
      <c r="J14" s="63">
        <f t="shared" si="0"/>
        <v>51</v>
      </c>
      <c r="K14" s="63">
        <f t="shared" si="0"/>
        <v>18</v>
      </c>
      <c r="L14" s="88">
        <f t="shared" si="0"/>
        <v>17</v>
      </c>
      <c r="M14" s="64">
        <f t="shared" si="0"/>
        <v>57</v>
      </c>
      <c r="N14" s="64">
        <f t="shared" si="0"/>
        <v>15</v>
      </c>
      <c r="O14" s="89">
        <f t="shared" si="0"/>
        <v>14</v>
      </c>
      <c r="P14" s="21"/>
    </row>
    <row r="15" spans="1:16" x14ac:dyDescent="0.2">
      <c r="A15" s="57" t="s">
        <v>399</v>
      </c>
      <c r="B15" s="58">
        <v>6</v>
      </c>
      <c r="C15" s="58">
        <v>4</v>
      </c>
      <c r="D15" s="37">
        <v>4</v>
      </c>
      <c r="E15" s="39">
        <v>1</v>
      </c>
      <c r="F15" s="39">
        <v>3</v>
      </c>
      <c r="G15" s="38">
        <v>8</v>
      </c>
      <c r="H15" s="59">
        <v>2</v>
      </c>
      <c r="I15" s="82">
        <v>0</v>
      </c>
      <c r="J15" s="37">
        <v>5</v>
      </c>
      <c r="K15" s="39">
        <v>1</v>
      </c>
      <c r="L15" s="81">
        <v>3</v>
      </c>
      <c r="M15" s="38">
        <v>6</v>
      </c>
      <c r="N15" s="59">
        <v>2</v>
      </c>
      <c r="O15" s="82">
        <v>2</v>
      </c>
      <c r="P15" s="21"/>
    </row>
    <row r="16" spans="1:16" x14ac:dyDescent="0.2">
      <c r="A16" s="42" t="s">
        <v>400</v>
      </c>
      <c r="B16" s="50">
        <v>10</v>
      </c>
      <c r="C16" s="50">
        <v>4</v>
      </c>
      <c r="D16" s="37">
        <v>5</v>
      </c>
      <c r="E16" s="37">
        <v>1</v>
      </c>
      <c r="F16" s="37">
        <v>1</v>
      </c>
      <c r="G16" s="38">
        <v>6</v>
      </c>
      <c r="H16" s="38">
        <v>2</v>
      </c>
      <c r="I16" s="78">
        <v>1</v>
      </c>
      <c r="J16" s="37">
        <v>8</v>
      </c>
      <c r="K16" s="37">
        <v>3</v>
      </c>
      <c r="L16" s="79">
        <v>0</v>
      </c>
      <c r="M16" s="38">
        <v>7</v>
      </c>
      <c r="N16" s="38">
        <v>3</v>
      </c>
      <c r="O16" s="78">
        <v>1</v>
      </c>
      <c r="P16" s="21"/>
    </row>
    <row r="17" spans="1:16" x14ac:dyDescent="0.2">
      <c r="A17" s="42" t="s">
        <v>401</v>
      </c>
      <c r="B17" s="50">
        <v>8</v>
      </c>
      <c r="C17" s="50">
        <v>4</v>
      </c>
      <c r="D17" s="37">
        <v>5</v>
      </c>
      <c r="E17" s="37">
        <v>2</v>
      </c>
      <c r="F17" s="37">
        <v>2</v>
      </c>
      <c r="G17" s="38">
        <v>6</v>
      </c>
      <c r="H17" s="38">
        <v>2</v>
      </c>
      <c r="I17" s="78">
        <v>1</v>
      </c>
      <c r="J17" s="37">
        <v>7</v>
      </c>
      <c r="K17" s="37">
        <v>3</v>
      </c>
      <c r="L17" s="79">
        <v>1</v>
      </c>
      <c r="M17" s="38">
        <v>10</v>
      </c>
      <c r="N17" s="38">
        <v>2</v>
      </c>
      <c r="O17" s="78">
        <v>0</v>
      </c>
      <c r="P17" s="21"/>
    </row>
    <row r="18" spans="1:16" x14ac:dyDescent="0.2">
      <c r="A18" s="42" t="s">
        <v>402</v>
      </c>
      <c r="B18" s="50">
        <v>18</v>
      </c>
      <c r="C18" s="50">
        <v>3</v>
      </c>
      <c r="D18" s="37">
        <v>3</v>
      </c>
      <c r="E18" s="37">
        <v>1</v>
      </c>
      <c r="F18" s="37">
        <v>2</v>
      </c>
      <c r="G18" s="38">
        <v>4</v>
      </c>
      <c r="H18" s="38">
        <v>2</v>
      </c>
      <c r="I18" s="78">
        <v>2</v>
      </c>
      <c r="J18" s="37">
        <v>3</v>
      </c>
      <c r="K18" s="37">
        <v>1</v>
      </c>
      <c r="L18" s="79">
        <v>3</v>
      </c>
      <c r="M18" s="38">
        <v>4</v>
      </c>
      <c r="N18" s="38">
        <v>3</v>
      </c>
      <c r="O18" s="78">
        <v>2</v>
      </c>
      <c r="P18" s="21"/>
    </row>
    <row r="19" spans="1:16" x14ac:dyDescent="0.2">
      <c r="A19" s="42" t="s">
        <v>403</v>
      </c>
      <c r="B19" s="50">
        <v>2</v>
      </c>
      <c r="C19" s="50">
        <v>4</v>
      </c>
      <c r="D19" s="37">
        <v>4</v>
      </c>
      <c r="E19" s="37">
        <v>1</v>
      </c>
      <c r="F19" s="37">
        <v>3</v>
      </c>
      <c r="G19" s="38">
        <v>7</v>
      </c>
      <c r="H19" s="38">
        <v>2</v>
      </c>
      <c r="I19" s="78">
        <v>1</v>
      </c>
      <c r="J19" s="37">
        <v>8</v>
      </c>
      <c r="K19" s="37">
        <v>2</v>
      </c>
      <c r="L19" s="79">
        <v>0</v>
      </c>
      <c r="M19" s="38">
        <v>10</v>
      </c>
      <c r="N19" s="38">
        <v>2</v>
      </c>
      <c r="O19" s="78">
        <v>0</v>
      </c>
      <c r="P19" s="21"/>
    </row>
    <row r="20" spans="1:16" x14ac:dyDescent="0.2">
      <c r="A20" s="42" t="s">
        <v>404</v>
      </c>
      <c r="B20" s="50">
        <v>16</v>
      </c>
      <c r="C20" s="50">
        <v>3</v>
      </c>
      <c r="D20" s="37">
        <v>4</v>
      </c>
      <c r="E20" s="37">
        <v>2</v>
      </c>
      <c r="F20" s="37">
        <v>1</v>
      </c>
      <c r="G20" s="38">
        <v>4</v>
      </c>
      <c r="H20" s="38">
        <v>1</v>
      </c>
      <c r="I20" s="78">
        <v>2</v>
      </c>
      <c r="J20" s="37">
        <v>5</v>
      </c>
      <c r="K20" s="37">
        <v>3</v>
      </c>
      <c r="L20" s="79">
        <v>1</v>
      </c>
      <c r="M20" s="38">
        <v>4</v>
      </c>
      <c r="N20" s="38">
        <v>2</v>
      </c>
      <c r="O20" s="78">
        <v>2</v>
      </c>
      <c r="P20" s="21"/>
    </row>
    <row r="21" spans="1:16" x14ac:dyDescent="0.2">
      <c r="A21" s="42" t="s">
        <v>405</v>
      </c>
      <c r="B21" s="50">
        <v>12</v>
      </c>
      <c r="C21" s="50">
        <v>4</v>
      </c>
      <c r="D21" s="37">
        <v>6</v>
      </c>
      <c r="E21" s="37">
        <v>3</v>
      </c>
      <c r="F21" s="37">
        <v>0</v>
      </c>
      <c r="G21" s="38">
        <v>5</v>
      </c>
      <c r="H21" s="38">
        <v>2</v>
      </c>
      <c r="I21" s="78">
        <v>2</v>
      </c>
      <c r="J21" s="37">
        <v>6</v>
      </c>
      <c r="K21" s="37">
        <v>2</v>
      </c>
      <c r="L21" s="79">
        <v>1</v>
      </c>
      <c r="M21" s="38">
        <v>6</v>
      </c>
      <c r="N21" s="38">
        <v>2</v>
      </c>
      <c r="O21" s="78">
        <v>1</v>
      </c>
      <c r="P21" s="21" t="s">
        <v>475</v>
      </c>
    </row>
    <row r="22" spans="1:16" x14ac:dyDescent="0.2">
      <c r="A22" s="42" t="s">
        <v>406</v>
      </c>
      <c r="B22" s="50">
        <v>14</v>
      </c>
      <c r="C22" s="50">
        <v>3</v>
      </c>
      <c r="D22" s="37">
        <v>4</v>
      </c>
      <c r="E22" s="37">
        <v>2</v>
      </c>
      <c r="F22" s="37">
        <v>1</v>
      </c>
      <c r="G22" s="38">
        <v>5</v>
      </c>
      <c r="H22" s="38">
        <v>2</v>
      </c>
      <c r="I22" s="78">
        <v>1</v>
      </c>
      <c r="J22" s="37">
        <v>6</v>
      </c>
      <c r="K22" s="37">
        <v>2</v>
      </c>
      <c r="L22" s="79">
        <v>0</v>
      </c>
      <c r="M22" s="38">
        <v>5</v>
      </c>
      <c r="N22" s="38">
        <v>2</v>
      </c>
      <c r="O22" s="78">
        <v>1</v>
      </c>
      <c r="P22" s="21"/>
    </row>
    <row r="23" spans="1:16" ht="13.5" thickBot="1" x14ac:dyDescent="0.25">
      <c r="A23" s="45" t="s">
        <v>407</v>
      </c>
      <c r="B23" s="51">
        <v>4</v>
      </c>
      <c r="C23" s="51">
        <v>5</v>
      </c>
      <c r="D23" s="37">
        <v>6</v>
      </c>
      <c r="E23" s="46">
        <v>1</v>
      </c>
      <c r="F23" s="46">
        <v>2</v>
      </c>
      <c r="G23" s="38">
        <v>8</v>
      </c>
      <c r="H23" s="47">
        <v>2</v>
      </c>
      <c r="I23" s="84">
        <v>1</v>
      </c>
      <c r="J23" s="37">
        <v>6</v>
      </c>
      <c r="K23" s="46">
        <v>1</v>
      </c>
      <c r="L23" s="83">
        <v>3</v>
      </c>
      <c r="M23" s="38">
        <v>6</v>
      </c>
      <c r="N23" s="47">
        <v>2</v>
      </c>
      <c r="O23" s="84">
        <v>3</v>
      </c>
      <c r="P23" s="21"/>
    </row>
    <row r="24" spans="1:16" ht="13.5" thickBot="1" x14ac:dyDescent="0.25">
      <c r="A24" s="66" t="s">
        <v>413</v>
      </c>
      <c r="B24" s="63"/>
      <c r="C24" s="63">
        <f t="shared" ref="C24:O24" si="1">SUM(C15:C23)</f>
        <v>34</v>
      </c>
      <c r="D24" s="63">
        <f t="shared" si="1"/>
        <v>41</v>
      </c>
      <c r="E24" s="63">
        <f t="shared" si="1"/>
        <v>14</v>
      </c>
      <c r="F24" s="63">
        <f t="shared" si="1"/>
        <v>15</v>
      </c>
      <c r="G24" s="64">
        <f t="shared" si="1"/>
        <v>53</v>
      </c>
      <c r="H24" s="64">
        <f t="shared" si="1"/>
        <v>17</v>
      </c>
      <c r="I24" s="64">
        <f t="shared" si="1"/>
        <v>11</v>
      </c>
      <c r="J24" s="63">
        <f t="shared" si="1"/>
        <v>54</v>
      </c>
      <c r="K24" s="63">
        <f t="shared" si="1"/>
        <v>18</v>
      </c>
      <c r="L24" s="63">
        <f t="shared" si="1"/>
        <v>12</v>
      </c>
      <c r="M24" s="64">
        <f t="shared" si="1"/>
        <v>58</v>
      </c>
      <c r="N24" s="64">
        <f t="shared" si="1"/>
        <v>20</v>
      </c>
      <c r="O24" s="64">
        <f t="shared" si="1"/>
        <v>12</v>
      </c>
    </row>
    <row r="25" spans="1:16" ht="13.5" thickBot="1" x14ac:dyDescent="0.25">
      <c r="A25" s="70" t="s">
        <v>414</v>
      </c>
      <c r="B25" s="71"/>
      <c r="C25" s="71">
        <f t="shared" ref="C25:O25" si="2">C24+C14</f>
        <v>69</v>
      </c>
      <c r="D25" s="71">
        <f t="shared" si="2"/>
        <v>81</v>
      </c>
      <c r="E25" s="71">
        <f t="shared" si="2"/>
        <v>28</v>
      </c>
      <c r="F25" s="71">
        <f t="shared" si="2"/>
        <v>32</v>
      </c>
      <c r="G25" s="72">
        <f t="shared" si="2"/>
        <v>108</v>
      </c>
      <c r="H25" s="72">
        <f t="shared" si="2"/>
        <v>33</v>
      </c>
      <c r="I25" s="72">
        <f t="shared" si="2"/>
        <v>25</v>
      </c>
      <c r="J25" s="71">
        <f t="shared" si="2"/>
        <v>105</v>
      </c>
      <c r="K25" s="71">
        <f t="shared" si="2"/>
        <v>36</v>
      </c>
      <c r="L25" s="71">
        <f t="shared" si="2"/>
        <v>29</v>
      </c>
      <c r="M25" s="72">
        <f t="shared" si="2"/>
        <v>115</v>
      </c>
      <c r="N25" s="72">
        <f t="shared" si="2"/>
        <v>35</v>
      </c>
      <c r="O25" s="72">
        <f t="shared" si="2"/>
        <v>26</v>
      </c>
    </row>
    <row r="26" spans="1:16" x14ac:dyDescent="0.2">
      <c r="A26" s="67" t="s">
        <v>350</v>
      </c>
      <c r="B26" s="39"/>
      <c r="C26" s="39"/>
      <c r="D26" s="568">
        <v>1</v>
      </c>
      <c r="E26" s="516"/>
      <c r="F26" s="524"/>
      <c r="G26" s="565">
        <v>4</v>
      </c>
      <c r="H26" s="566"/>
      <c r="I26" s="567"/>
      <c r="J26" s="568">
        <v>2</v>
      </c>
      <c r="K26" s="516"/>
      <c r="L26" s="524"/>
      <c r="M26" s="565">
        <v>3</v>
      </c>
      <c r="N26" s="566"/>
      <c r="O26" s="567"/>
    </row>
    <row r="27" spans="1:16" ht="13.5" thickBot="1" x14ac:dyDescent="0.25">
      <c r="A27" s="49" t="s">
        <v>415</v>
      </c>
      <c r="B27" s="46"/>
      <c r="C27" s="46"/>
      <c r="D27" s="492" t="s">
        <v>687</v>
      </c>
      <c r="E27" s="493"/>
      <c r="F27" s="494"/>
      <c r="G27" s="495" t="s">
        <v>687</v>
      </c>
      <c r="H27" s="496"/>
      <c r="I27" s="497"/>
      <c r="J27" s="492" t="s">
        <v>687</v>
      </c>
      <c r="K27" s="493"/>
      <c r="L27" s="494"/>
      <c r="M27" s="495" t="s">
        <v>687</v>
      </c>
      <c r="N27" s="496"/>
      <c r="O27" s="497"/>
    </row>
    <row r="29" spans="1:16" x14ac:dyDescent="0.2">
      <c r="A29" s="30" t="s">
        <v>537</v>
      </c>
    </row>
    <row r="30" spans="1:16" x14ac:dyDescent="0.2">
      <c r="A30" s="30" t="s">
        <v>533</v>
      </c>
    </row>
    <row r="32" spans="1:16" x14ac:dyDescent="0.2">
      <c r="A32" s="92"/>
      <c r="B32" s="30" t="s">
        <v>450</v>
      </c>
    </row>
    <row r="33" spans="1:2" x14ac:dyDescent="0.2">
      <c r="A33" s="97"/>
      <c r="B33" s="30" t="s">
        <v>603</v>
      </c>
    </row>
  </sheetData>
  <mergeCells count="16">
    <mergeCell ref="D2:F2"/>
    <mergeCell ref="G2:I2"/>
    <mergeCell ref="J2:L2"/>
    <mergeCell ref="M2:O2"/>
    <mergeCell ref="D3:F3"/>
    <mergeCell ref="G3:I3"/>
    <mergeCell ref="J3:L3"/>
    <mergeCell ref="M3:O3"/>
    <mergeCell ref="D26:F26"/>
    <mergeCell ref="G26:I26"/>
    <mergeCell ref="J26:L26"/>
    <mergeCell ref="M26:O26"/>
    <mergeCell ref="D27:F27"/>
    <mergeCell ref="G27:I27"/>
    <mergeCell ref="J27:L27"/>
    <mergeCell ref="M27:O27"/>
  </mergeCells>
  <phoneticPr fontId="21" type="noConversion"/>
  <conditionalFormatting sqref="G5:G13 G15:G23 M5:M13 M15:M23 D5:D13 D15:D23 J5:J13 J15:J23">
    <cfRule type="cellIs" dxfId="3" priority="1" stopIfTrue="1" operator="equal">
      <formula>$C5</formula>
    </cfRule>
    <cfRule type="cellIs" dxfId="2"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AO65"/>
  <sheetViews>
    <sheetView workbookViewId="0">
      <selection activeCell="A4" sqref="A4"/>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21" width="5.42578125" style="30" customWidth="1"/>
    <col min="22" max="22" width="18.42578125" customWidth="1"/>
    <col min="23" max="23" width="7.140625" customWidth="1"/>
    <col min="24" max="24" width="6.42578125" customWidth="1"/>
    <col min="25" max="25" width="5.5703125" customWidth="1"/>
    <col min="26" max="26" width="5.140625" customWidth="1"/>
    <col min="27" max="28" width="4.42578125" customWidth="1"/>
    <col min="29" max="29" width="5.5703125" customWidth="1"/>
    <col min="30" max="30" width="4" customWidth="1"/>
    <col min="31" max="31" width="4.42578125" customWidth="1"/>
    <col min="32" max="32" width="4.85546875" customWidth="1"/>
    <col min="33" max="33" width="4" customWidth="1"/>
    <col min="34" max="34" width="4.85546875" customWidth="1"/>
    <col min="35" max="35" width="5.42578125" customWidth="1"/>
    <col min="36" max="36" width="5.140625" customWidth="1"/>
    <col min="37" max="37" width="4.42578125" customWidth="1"/>
    <col min="38" max="39" width="4.85546875" customWidth="1"/>
    <col min="40" max="40" width="5.140625" customWidth="1"/>
  </cols>
  <sheetData>
    <row r="1" spans="1:41" ht="13.5" thickBot="1" x14ac:dyDescent="0.25">
      <c r="A1" s="31"/>
      <c r="B1" s="32"/>
      <c r="C1" s="32"/>
      <c r="D1" s="32"/>
      <c r="E1" s="32"/>
      <c r="F1" s="32"/>
      <c r="G1" s="32" t="s">
        <v>520</v>
      </c>
      <c r="H1" s="32"/>
      <c r="I1" s="32"/>
      <c r="J1" s="32"/>
      <c r="K1" s="32"/>
      <c r="L1" s="32"/>
      <c r="M1" s="32"/>
      <c r="N1" s="32"/>
      <c r="O1" s="32"/>
      <c r="P1" s="32"/>
      <c r="Q1" s="32"/>
      <c r="R1" s="121"/>
      <c r="S1" s="105"/>
      <c r="T1" s="105"/>
      <c r="U1" s="122"/>
      <c r="V1" s="68" t="s">
        <v>416</v>
      </c>
      <c r="W1" s="30"/>
      <c r="X1" s="106"/>
      <c r="Y1" s="106"/>
      <c r="Z1" s="106"/>
      <c r="AA1" s="106"/>
      <c r="AB1" s="106"/>
      <c r="AC1" s="106"/>
      <c r="AD1" s="106"/>
      <c r="AE1" s="106"/>
      <c r="AF1" s="106"/>
      <c r="AG1" s="106"/>
      <c r="AH1" s="106"/>
      <c r="AI1" s="106"/>
      <c r="AJ1" s="106"/>
      <c r="AK1" s="106"/>
      <c r="AL1" s="106"/>
      <c r="AM1" s="106"/>
      <c r="AN1" s="106"/>
      <c r="AO1" s="68"/>
    </row>
    <row r="2" spans="1:41" x14ac:dyDescent="0.2">
      <c r="A2" s="40"/>
      <c r="B2" s="41"/>
      <c r="C2" s="41"/>
      <c r="D2" s="573" t="s">
        <v>524</v>
      </c>
      <c r="E2" s="573"/>
      <c r="F2" s="573"/>
      <c r="G2" s="572" t="s">
        <v>525</v>
      </c>
      <c r="H2" s="572"/>
      <c r="I2" s="572"/>
      <c r="J2" s="573" t="s">
        <v>526</v>
      </c>
      <c r="K2" s="573"/>
      <c r="L2" s="573"/>
      <c r="M2" s="572" t="s">
        <v>527</v>
      </c>
      <c r="N2" s="572"/>
      <c r="O2" s="572"/>
      <c r="P2" s="573" t="s">
        <v>528</v>
      </c>
      <c r="Q2" s="573"/>
      <c r="R2" s="573"/>
      <c r="S2" s="479" t="s">
        <v>529</v>
      </c>
      <c r="T2" s="572"/>
      <c r="U2" s="575"/>
      <c r="V2" s="21"/>
      <c r="W2" s="30"/>
      <c r="X2" s="30"/>
      <c r="Y2" s="30"/>
      <c r="Z2" s="571"/>
      <c r="AA2" s="571"/>
      <c r="AB2" s="571"/>
      <c r="AC2" s="571"/>
      <c r="AD2" s="571"/>
      <c r="AE2" s="571"/>
      <c r="AF2" s="571"/>
      <c r="AG2" s="571"/>
      <c r="AH2" s="571"/>
      <c r="AI2" s="571"/>
      <c r="AJ2" s="571"/>
      <c r="AK2" s="571"/>
      <c r="AL2" s="571"/>
      <c r="AM2" s="571"/>
      <c r="AN2" s="571"/>
      <c r="AO2" s="21"/>
    </row>
    <row r="3" spans="1:41" x14ac:dyDescent="0.2">
      <c r="A3" s="57"/>
      <c r="B3" s="69"/>
      <c r="C3" s="69"/>
      <c r="D3" s="568" t="s">
        <v>609</v>
      </c>
      <c r="E3" s="516"/>
      <c r="F3" s="524"/>
      <c r="G3" s="565" t="s">
        <v>446</v>
      </c>
      <c r="H3" s="566"/>
      <c r="I3" s="567"/>
      <c r="J3" s="568" t="s">
        <v>618</v>
      </c>
      <c r="K3" s="516"/>
      <c r="L3" s="524"/>
      <c r="M3" s="565" t="s">
        <v>493</v>
      </c>
      <c r="N3" s="566"/>
      <c r="O3" s="567"/>
      <c r="P3" s="568" t="s">
        <v>459</v>
      </c>
      <c r="Q3" s="516"/>
      <c r="R3" s="524"/>
      <c r="S3" s="566" t="s">
        <v>492</v>
      </c>
      <c r="T3" s="566"/>
      <c r="U3" s="576"/>
      <c r="V3" s="21"/>
      <c r="W3" s="30"/>
      <c r="X3" s="30"/>
      <c r="Y3" s="30"/>
      <c r="Z3" s="571"/>
      <c r="AA3" s="571"/>
      <c r="AB3" s="571"/>
      <c r="AC3" s="571"/>
      <c r="AD3" s="571"/>
      <c r="AE3" s="571"/>
      <c r="AF3" s="571"/>
      <c r="AG3" s="571"/>
      <c r="AH3" s="571"/>
      <c r="AI3" s="571"/>
      <c r="AJ3" s="571"/>
      <c r="AK3" s="571"/>
      <c r="AL3" s="571"/>
      <c r="AM3" s="571"/>
      <c r="AN3" s="571"/>
      <c r="AO3" s="21"/>
    </row>
    <row r="4" spans="1:41"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114" t="s">
        <v>409</v>
      </c>
      <c r="T4" s="36" t="s">
        <v>410</v>
      </c>
      <c r="U4" s="123" t="s">
        <v>363</v>
      </c>
      <c r="V4" s="21"/>
      <c r="W4" s="30"/>
      <c r="X4" s="107"/>
      <c r="Y4" s="107"/>
      <c r="Z4" s="108"/>
      <c r="AA4" s="108"/>
      <c r="AB4" s="108"/>
      <c r="AC4" s="108"/>
      <c r="AD4" s="108"/>
      <c r="AE4" s="108"/>
      <c r="AF4" s="108"/>
      <c r="AG4" s="108"/>
      <c r="AH4" s="108"/>
      <c r="AI4" s="108"/>
      <c r="AJ4" s="108"/>
      <c r="AK4" s="108"/>
      <c r="AL4" s="108"/>
      <c r="AM4" s="108"/>
      <c r="AN4" s="108"/>
      <c r="AO4" s="21"/>
    </row>
    <row r="5" spans="1:41" x14ac:dyDescent="0.2">
      <c r="A5" s="42" t="s">
        <v>390</v>
      </c>
      <c r="B5" s="50">
        <v>7</v>
      </c>
      <c r="C5" s="50">
        <v>5</v>
      </c>
      <c r="D5" s="90">
        <v>5</v>
      </c>
      <c r="E5" s="37">
        <v>2</v>
      </c>
      <c r="F5" s="37">
        <v>3</v>
      </c>
      <c r="G5" s="37">
        <v>7</v>
      </c>
      <c r="H5" s="37">
        <v>1</v>
      </c>
      <c r="I5" s="79">
        <v>1</v>
      </c>
      <c r="J5" s="37">
        <v>8</v>
      </c>
      <c r="K5" s="37">
        <v>2</v>
      </c>
      <c r="L5" s="79">
        <v>1</v>
      </c>
      <c r="M5" s="37">
        <v>6</v>
      </c>
      <c r="N5" s="37">
        <v>2</v>
      </c>
      <c r="O5" s="79">
        <v>3</v>
      </c>
      <c r="P5" s="37">
        <v>7</v>
      </c>
      <c r="Q5" s="37">
        <v>2</v>
      </c>
      <c r="R5" s="37">
        <v>1</v>
      </c>
      <c r="S5" s="115">
        <v>5</v>
      </c>
      <c r="T5" s="37">
        <v>1</v>
      </c>
      <c r="U5" s="124">
        <v>4</v>
      </c>
      <c r="V5" s="21"/>
      <c r="W5" s="30"/>
      <c r="X5" s="109"/>
      <c r="Y5" s="109"/>
      <c r="Z5" s="30"/>
      <c r="AA5" s="30"/>
      <c r="AB5" s="30"/>
      <c r="AC5" s="30"/>
      <c r="AD5" s="30"/>
      <c r="AE5" s="110"/>
      <c r="AF5" s="30"/>
      <c r="AG5" s="30"/>
      <c r="AH5" s="110"/>
      <c r="AI5" s="30"/>
      <c r="AJ5" s="30"/>
      <c r="AK5" s="110"/>
      <c r="AL5" s="30"/>
      <c r="AM5" s="30"/>
      <c r="AN5" s="30"/>
      <c r="AO5" s="21"/>
    </row>
    <row r="6" spans="1:41" x14ac:dyDescent="0.2">
      <c r="A6" s="42" t="s">
        <v>391</v>
      </c>
      <c r="B6" s="50">
        <v>3</v>
      </c>
      <c r="C6" s="50">
        <v>4</v>
      </c>
      <c r="D6" s="37">
        <v>5</v>
      </c>
      <c r="E6" s="37">
        <v>2</v>
      </c>
      <c r="F6" s="37">
        <v>2</v>
      </c>
      <c r="G6" s="37">
        <v>6</v>
      </c>
      <c r="H6" s="37">
        <v>2</v>
      </c>
      <c r="I6" s="79">
        <v>2</v>
      </c>
      <c r="J6" s="37">
        <v>7</v>
      </c>
      <c r="K6" s="37">
        <v>2</v>
      </c>
      <c r="L6" s="79">
        <v>1</v>
      </c>
      <c r="M6" s="37">
        <v>6</v>
      </c>
      <c r="N6" s="37">
        <v>2</v>
      </c>
      <c r="O6" s="79">
        <v>2</v>
      </c>
      <c r="P6" s="37">
        <v>6</v>
      </c>
      <c r="Q6" s="37">
        <v>2</v>
      </c>
      <c r="R6" s="37">
        <v>0</v>
      </c>
      <c r="S6" s="116">
        <v>5</v>
      </c>
      <c r="T6" s="37">
        <v>1</v>
      </c>
      <c r="U6" s="124">
        <v>3</v>
      </c>
      <c r="V6" s="21"/>
      <c r="W6" s="30"/>
      <c r="X6" s="109"/>
      <c r="Y6" s="109"/>
      <c r="Z6" s="30"/>
      <c r="AA6" s="30"/>
      <c r="AB6" s="30"/>
      <c r="AC6" s="30"/>
      <c r="AD6" s="30"/>
      <c r="AE6" s="110"/>
      <c r="AF6" s="30"/>
      <c r="AG6" s="30"/>
      <c r="AH6" s="110"/>
      <c r="AI6" s="30"/>
      <c r="AJ6" s="30"/>
      <c r="AK6" s="110"/>
      <c r="AL6" s="30"/>
      <c r="AM6" s="30"/>
      <c r="AN6" s="30"/>
      <c r="AO6" s="21"/>
    </row>
    <row r="7" spans="1:41" x14ac:dyDescent="0.2">
      <c r="A7" s="42" t="s">
        <v>392</v>
      </c>
      <c r="B7" s="50">
        <v>17</v>
      </c>
      <c r="C7" s="50">
        <v>3</v>
      </c>
      <c r="D7" s="90">
        <v>3</v>
      </c>
      <c r="E7" s="37">
        <v>2</v>
      </c>
      <c r="F7" s="37">
        <v>2</v>
      </c>
      <c r="G7" s="90">
        <v>3</v>
      </c>
      <c r="H7" s="37">
        <v>1</v>
      </c>
      <c r="I7" s="79">
        <v>3</v>
      </c>
      <c r="J7" s="90">
        <v>3</v>
      </c>
      <c r="K7" s="37">
        <v>2</v>
      </c>
      <c r="L7" s="79">
        <v>3</v>
      </c>
      <c r="M7" s="37" t="s">
        <v>521</v>
      </c>
      <c r="N7" s="37" t="s">
        <v>521</v>
      </c>
      <c r="O7" s="79">
        <v>0</v>
      </c>
      <c r="P7" s="37">
        <v>5</v>
      </c>
      <c r="Q7" s="37">
        <v>2</v>
      </c>
      <c r="R7" s="37">
        <v>1</v>
      </c>
      <c r="S7" s="116">
        <v>4</v>
      </c>
      <c r="T7" s="37">
        <v>2</v>
      </c>
      <c r="U7" s="124">
        <v>2</v>
      </c>
      <c r="V7" s="21"/>
      <c r="W7" s="30"/>
      <c r="X7" s="109"/>
      <c r="Y7" s="109"/>
      <c r="Z7" s="30"/>
      <c r="AA7" s="30"/>
      <c r="AB7" s="30"/>
      <c r="AC7" s="30"/>
      <c r="AD7" s="30"/>
      <c r="AE7" s="110"/>
      <c r="AF7" s="30"/>
      <c r="AG7" s="30"/>
      <c r="AH7" s="110"/>
      <c r="AI7" s="30"/>
      <c r="AJ7" s="30"/>
      <c r="AK7" s="110"/>
      <c r="AL7" s="30"/>
      <c r="AM7" s="30"/>
      <c r="AN7" s="30"/>
      <c r="AO7" s="21"/>
    </row>
    <row r="8" spans="1:41" x14ac:dyDescent="0.2">
      <c r="A8" s="42" t="s">
        <v>393</v>
      </c>
      <c r="B8" s="50">
        <v>5</v>
      </c>
      <c r="C8" s="50">
        <v>5</v>
      </c>
      <c r="D8" s="37">
        <v>6</v>
      </c>
      <c r="E8" s="37">
        <v>2</v>
      </c>
      <c r="F8" s="37">
        <v>2</v>
      </c>
      <c r="G8" s="37">
        <v>7</v>
      </c>
      <c r="H8" s="37">
        <v>2</v>
      </c>
      <c r="I8" s="79">
        <v>2</v>
      </c>
      <c r="J8" s="37">
        <v>7</v>
      </c>
      <c r="K8" s="37">
        <v>2</v>
      </c>
      <c r="L8" s="79">
        <v>2</v>
      </c>
      <c r="M8" s="37">
        <v>8</v>
      </c>
      <c r="N8" s="37">
        <v>2</v>
      </c>
      <c r="O8" s="79">
        <v>1</v>
      </c>
      <c r="P8" s="30">
        <v>8</v>
      </c>
      <c r="Q8" s="37">
        <v>2</v>
      </c>
      <c r="R8" s="37">
        <v>0</v>
      </c>
      <c r="S8" s="116">
        <v>6</v>
      </c>
      <c r="T8" s="37">
        <v>2</v>
      </c>
      <c r="U8" s="124">
        <v>3</v>
      </c>
      <c r="V8" s="21"/>
      <c r="W8" s="30"/>
      <c r="X8" s="109"/>
      <c r="Y8" s="109"/>
      <c r="Z8" s="30"/>
      <c r="AA8" s="30"/>
      <c r="AB8" s="30"/>
      <c r="AC8" s="30"/>
      <c r="AD8" s="30"/>
      <c r="AE8" s="110"/>
      <c r="AF8" s="30"/>
      <c r="AG8" s="30"/>
      <c r="AH8" s="110"/>
      <c r="AI8" s="30"/>
      <c r="AJ8" s="30"/>
      <c r="AK8" s="110"/>
      <c r="AL8" s="30"/>
      <c r="AM8" s="30"/>
      <c r="AN8" s="30"/>
      <c r="AO8" s="21"/>
    </row>
    <row r="9" spans="1:41" x14ac:dyDescent="0.2">
      <c r="A9" s="42" t="s">
        <v>394</v>
      </c>
      <c r="B9" s="50">
        <v>1</v>
      </c>
      <c r="C9" s="50">
        <v>4</v>
      </c>
      <c r="D9" s="37">
        <v>5</v>
      </c>
      <c r="E9" s="37">
        <v>2</v>
      </c>
      <c r="F9" s="37">
        <v>2</v>
      </c>
      <c r="G9" s="37">
        <v>7</v>
      </c>
      <c r="H9" s="37">
        <v>2</v>
      </c>
      <c r="I9" s="79">
        <v>1</v>
      </c>
      <c r="J9" s="30">
        <v>8</v>
      </c>
      <c r="K9" s="37">
        <v>1</v>
      </c>
      <c r="L9" s="79">
        <v>0</v>
      </c>
      <c r="M9" s="37">
        <v>6</v>
      </c>
      <c r="N9" s="37">
        <v>2</v>
      </c>
      <c r="O9" s="79">
        <v>2</v>
      </c>
      <c r="P9" s="37">
        <v>7</v>
      </c>
      <c r="Q9" s="37">
        <v>2</v>
      </c>
      <c r="R9" s="37">
        <v>1</v>
      </c>
      <c r="S9" s="116">
        <v>7</v>
      </c>
      <c r="T9" s="37">
        <v>2</v>
      </c>
      <c r="U9" s="124">
        <v>1</v>
      </c>
      <c r="V9" s="21"/>
      <c r="W9" s="30"/>
      <c r="X9" s="109"/>
      <c r="Y9" s="109"/>
      <c r="Z9" s="30"/>
      <c r="AA9" s="30"/>
      <c r="AB9" s="30"/>
      <c r="AC9" s="30"/>
      <c r="AD9" s="30"/>
      <c r="AE9" s="110"/>
      <c r="AF9" s="30"/>
      <c r="AG9" s="30"/>
      <c r="AH9" s="110"/>
      <c r="AI9" s="30"/>
      <c r="AJ9" s="30"/>
      <c r="AK9" s="110"/>
      <c r="AL9" s="30"/>
      <c r="AM9" s="30"/>
      <c r="AN9" s="30"/>
      <c r="AO9" s="21"/>
    </row>
    <row r="10" spans="1:41" x14ac:dyDescent="0.2">
      <c r="A10" s="42" t="s">
        <v>395</v>
      </c>
      <c r="B10" s="50">
        <v>11</v>
      </c>
      <c r="C10" s="50">
        <v>3</v>
      </c>
      <c r="D10" s="37">
        <v>4</v>
      </c>
      <c r="E10" s="37">
        <v>2</v>
      </c>
      <c r="F10" s="37">
        <v>1</v>
      </c>
      <c r="G10" s="37">
        <v>4</v>
      </c>
      <c r="H10" s="37">
        <v>2</v>
      </c>
      <c r="I10" s="79">
        <v>2</v>
      </c>
      <c r="J10" s="37">
        <v>5</v>
      </c>
      <c r="K10" s="37">
        <v>2</v>
      </c>
      <c r="L10" s="79">
        <v>1</v>
      </c>
      <c r="M10" s="37">
        <v>5</v>
      </c>
      <c r="N10" s="37">
        <v>3</v>
      </c>
      <c r="O10" s="79">
        <v>2</v>
      </c>
      <c r="P10" s="30">
        <v>5</v>
      </c>
      <c r="Q10" s="37">
        <v>2</v>
      </c>
      <c r="R10" s="37">
        <v>0</v>
      </c>
      <c r="S10" s="116">
        <v>5</v>
      </c>
      <c r="T10" s="37">
        <v>3</v>
      </c>
      <c r="U10" s="124">
        <v>1</v>
      </c>
      <c r="V10" s="21"/>
      <c r="W10" s="30"/>
      <c r="X10" s="109"/>
      <c r="Y10" s="109"/>
      <c r="Z10" s="30"/>
      <c r="AA10" s="30"/>
      <c r="AB10" s="30"/>
      <c r="AC10" s="30"/>
      <c r="AD10" s="30"/>
      <c r="AE10" s="110"/>
      <c r="AF10" s="30"/>
      <c r="AG10" s="30"/>
      <c r="AH10" s="110"/>
      <c r="AI10" s="30"/>
      <c r="AJ10" s="30"/>
      <c r="AK10" s="110"/>
      <c r="AL10" s="30"/>
      <c r="AM10" s="30"/>
      <c r="AN10" s="30"/>
      <c r="AO10" s="21"/>
    </row>
    <row r="11" spans="1:41" x14ac:dyDescent="0.2">
      <c r="A11" s="42" t="s">
        <v>396</v>
      </c>
      <c r="B11" s="50">
        <v>13</v>
      </c>
      <c r="C11" s="50">
        <v>5</v>
      </c>
      <c r="D11" s="92">
        <v>4</v>
      </c>
      <c r="E11" s="37">
        <v>1</v>
      </c>
      <c r="F11" s="37">
        <v>3</v>
      </c>
      <c r="G11" s="37">
        <v>7</v>
      </c>
      <c r="H11" s="37">
        <v>3</v>
      </c>
      <c r="I11" s="79">
        <v>1</v>
      </c>
      <c r="J11" s="37">
        <v>8</v>
      </c>
      <c r="K11" s="37">
        <v>3</v>
      </c>
      <c r="L11" s="79">
        <v>0</v>
      </c>
      <c r="M11" s="37">
        <v>7</v>
      </c>
      <c r="N11" s="37">
        <v>3</v>
      </c>
      <c r="O11" s="79">
        <v>2</v>
      </c>
      <c r="P11" s="37">
        <v>8</v>
      </c>
      <c r="Q11" s="37">
        <v>2</v>
      </c>
      <c r="R11" s="37">
        <v>2</v>
      </c>
      <c r="S11" s="116">
        <v>8</v>
      </c>
      <c r="T11" s="37">
        <v>2</v>
      </c>
      <c r="U11" s="124">
        <v>0</v>
      </c>
      <c r="V11" s="21"/>
      <c r="W11" s="30"/>
      <c r="X11" s="109"/>
      <c r="Y11" s="109"/>
      <c r="Z11" s="30"/>
      <c r="AA11" s="30"/>
      <c r="AB11" s="30"/>
      <c r="AC11" s="30"/>
      <c r="AD11" s="30"/>
      <c r="AE11" s="110"/>
      <c r="AF11" s="30"/>
      <c r="AG11" s="30"/>
      <c r="AH11" s="110"/>
      <c r="AI11" s="30"/>
      <c r="AJ11" s="30"/>
      <c r="AK11" s="110"/>
      <c r="AL11" s="30"/>
      <c r="AM11" s="30"/>
      <c r="AN11" s="30"/>
      <c r="AO11" s="21"/>
    </row>
    <row r="12" spans="1:41" x14ac:dyDescent="0.2">
      <c r="A12" s="42" t="s">
        <v>397</v>
      </c>
      <c r="B12" s="50">
        <v>15</v>
      </c>
      <c r="C12" s="50">
        <v>3</v>
      </c>
      <c r="D12" s="90">
        <v>3</v>
      </c>
      <c r="E12" s="37">
        <v>3</v>
      </c>
      <c r="F12" s="37">
        <v>2</v>
      </c>
      <c r="G12" s="37">
        <v>4</v>
      </c>
      <c r="H12" s="37">
        <v>2</v>
      </c>
      <c r="I12" s="79">
        <v>2</v>
      </c>
      <c r="J12" s="37">
        <v>4</v>
      </c>
      <c r="K12" s="37">
        <v>3</v>
      </c>
      <c r="L12" s="79">
        <v>2</v>
      </c>
      <c r="M12" s="37">
        <v>5</v>
      </c>
      <c r="N12" s="37">
        <v>2</v>
      </c>
      <c r="O12" s="79">
        <v>1</v>
      </c>
      <c r="P12" s="37">
        <v>6</v>
      </c>
      <c r="Q12" s="37">
        <v>2</v>
      </c>
      <c r="R12" s="37">
        <v>1</v>
      </c>
      <c r="S12" s="116">
        <v>6</v>
      </c>
      <c r="T12" s="37">
        <v>2</v>
      </c>
      <c r="U12" s="124">
        <v>0</v>
      </c>
      <c r="V12" s="21"/>
      <c r="W12" s="30"/>
      <c r="X12" s="109"/>
      <c r="Y12" s="109"/>
      <c r="Z12" s="30"/>
      <c r="AA12" s="30"/>
      <c r="AB12" s="30"/>
      <c r="AC12" s="30"/>
      <c r="AD12" s="30"/>
      <c r="AE12" s="110"/>
      <c r="AF12" s="30"/>
      <c r="AG12" s="30"/>
      <c r="AH12" s="110"/>
      <c r="AI12" s="30"/>
      <c r="AJ12" s="30"/>
      <c r="AK12" s="110"/>
      <c r="AL12" s="30"/>
      <c r="AM12" s="30"/>
      <c r="AN12" s="30"/>
      <c r="AO12" s="21"/>
    </row>
    <row r="13" spans="1:41" ht="13.5" thickBot="1" x14ac:dyDescent="0.25">
      <c r="A13" s="52" t="s">
        <v>398</v>
      </c>
      <c r="B13" s="53">
        <v>9</v>
      </c>
      <c r="C13" s="53">
        <v>4</v>
      </c>
      <c r="D13" s="30">
        <v>5</v>
      </c>
      <c r="E13" s="54">
        <v>2</v>
      </c>
      <c r="F13" s="54">
        <v>1</v>
      </c>
      <c r="G13" s="30">
        <v>5</v>
      </c>
      <c r="H13" s="54">
        <v>2</v>
      </c>
      <c r="I13" s="80">
        <v>2</v>
      </c>
      <c r="J13" s="30">
        <v>6</v>
      </c>
      <c r="K13" s="54">
        <v>2</v>
      </c>
      <c r="L13" s="80">
        <v>2</v>
      </c>
      <c r="M13" s="30">
        <v>5</v>
      </c>
      <c r="N13" s="54">
        <v>2</v>
      </c>
      <c r="O13" s="80">
        <v>3</v>
      </c>
      <c r="P13" s="99">
        <v>6</v>
      </c>
      <c r="Q13" s="54">
        <v>2</v>
      </c>
      <c r="R13" s="54">
        <v>2</v>
      </c>
      <c r="S13" s="30">
        <v>6</v>
      </c>
      <c r="T13" s="54">
        <v>2</v>
      </c>
      <c r="U13" s="125">
        <v>1</v>
      </c>
      <c r="V13" s="21"/>
      <c r="W13" s="30"/>
      <c r="X13" s="109"/>
      <c r="Y13" s="109"/>
      <c r="Z13" s="30"/>
      <c r="AA13" s="30"/>
      <c r="AB13" s="30"/>
      <c r="AC13" s="30"/>
      <c r="AD13" s="30"/>
      <c r="AE13" s="110"/>
      <c r="AF13" s="30"/>
      <c r="AG13" s="30"/>
      <c r="AH13" s="110"/>
      <c r="AI13" s="30"/>
      <c r="AJ13" s="30"/>
      <c r="AK13" s="110"/>
      <c r="AL13" s="30"/>
      <c r="AM13" s="30"/>
      <c r="AN13" s="30"/>
      <c r="AO13" s="21"/>
    </row>
    <row r="14" spans="1:41" ht="13.5" thickBot="1" x14ac:dyDescent="0.25">
      <c r="A14" s="61" t="s">
        <v>412</v>
      </c>
      <c r="B14" s="62"/>
      <c r="C14" s="74">
        <f t="shared" ref="C14:R14" si="0">SUM(C5:C13)</f>
        <v>36</v>
      </c>
      <c r="D14" s="63">
        <f t="shared" si="0"/>
        <v>40</v>
      </c>
      <c r="E14" s="63">
        <f t="shared" si="0"/>
        <v>18</v>
      </c>
      <c r="F14" s="63">
        <f t="shared" si="0"/>
        <v>18</v>
      </c>
      <c r="G14" s="64">
        <f t="shared" si="0"/>
        <v>50</v>
      </c>
      <c r="H14" s="64">
        <f t="shared" si="0"/>
        <v>17</v>
      </c>
      <c r="I14" s="89">
        <f t="shared" si="0"/>
        <v>16</v>
      </c>
      <c r="J14" s="63">
        <f t="shared" si="0"/>
        <v>56</v>
      </c>
      <c r="K14" s="63">
        <f t="shared" si="0"/>
        <v>19</v>
      </c>
      <c r="L14" s="88">
        <f t="shared" si="0"/>
        <v>12</v>
      </c>
      <c r="M14" s="64">
        <f t="shared" si="0"/>
        <v>48</v>
      </c>
      <c r="N14" s="64">
        <f t="shared" si="0"/>
        <v>18</v>
      </c>
      <c r="O14" s="89">
        <f t="shared" si="0"/>
        <v>16</v>
      </c>
      <c r="P14" s="63">
        <f t="shared" si="0"/>
        <v>58</v>
      </c>
      <c r="Q14" s="63">
        <f t="shared" si="0"/>
        <v>18</v>
      </c>
      <c r="R14" s="63">
        <f t="shared" si="0"/>
        <v>8</v>
      </c>
      <c r="S14" s="117">
        <f>SUM(S5:S13)</f>
        <v>52</v>
      </c>
      <c r="T14" s="64">
        <f>SUM(T5:T13)</f>
        <v>17</v>
      </c>
      <c r="U14" s="126">
        <f>SUM(U5:U13)</f>
        <v>15</v>
      </c>
      <c r="V14" s="21"/>
      <c r="W14" s="106"/>
      <c r="X14" s="111"/>
      <c r="Y14" s="106"/>
      <c r="Z14" s="106"/>
      <c r="AA14" s="106"/>
      <c r="AB14" s="106"/>
      <c r="AC14" s="106"/>
      <c r="AD14" s="106"/>
      <c r="AE14" s="112"/>
      <c r="AF14" s="106"/>
      <c r="AG14" s="106"/>
      <c r="AH14" s="112"/>
      <c r="AI14" s="106"/>
      <c r="AJ14" s="106"/>
      <c r="AK14" s="112"/>
      <c r="AL14" s="106"/>
      <c r="AM14" s="106"/>
      <c r="AN14" s="106"/>
      <c r="AO14" s="21"/>
    </row>
    <row r="15" spans="1:41" x14ac:dyDescent="0.2">
      <c r="A15" s="57" t="s">
        <v>399</v>
      </c>
      <c r="B15" s="58">
        <v>16</v>
      </c>
      <c r="C15" s="58">
        <v>4</v>
      </c>
      <c r="D15" s="39">
        <v>5</v>
      </c>
      <c r="E15" s="39">
        <v>2</v>
      </c>
      <c r="F15" s="39">
        <v>1</v>
      </c>
      <c r="G15" s="39">
        <v>7</v>
      </c>
      <c r="H15" s="39">
        <v>1</v>
      </c>
      <c r="I15" s="81">
        <v>0</v>
      </c>
      <c r="J15" s="39">
        <v>5</v>
      </c>
      <c r="K15" s="39">
        <v>1</v>
      </c>
      <c r="L15" s="81">
        <v>2</v>
      </c>
      <c r="M15" s="39">
        <v>7</v>
      </c>
      <c r="N15" s="39">
        <v>2</v>
      </c>
      <c r="O15" s="81">
        <v>0</v>
      </c>
      <c r="P15" s="30">
        <v>6</v>
      </c>
      <c r="Q15" s="39">
        <v>2</v>
      </c>
      <c r="R15" s="39">
        <v>2</v>
      </c>
      <c r="S15" s="118">
        <v>7</v>
      </c>
      <c r="T15" s="39">
        <v>2</v>
      </c>
      <c r="U15" s="127">
        <v>0</v>
      </c>
      <c r="V15" s="21"/>
      <c r="W15" s="30"/>
      <c r="X15" s="109"/>
      <c r="Y15" s="109"/>
      <c r="Z15" s="30"/>
      <c r="AA15" s="30"/>
      <c r="AB15" s="30"/>
      <c r="AC15" s="30"/>
      <c r="AD15" s="30"/>
      <c r="AE15" s="110"/>
      <c r="AF15" s="30"/>
      <c r="AG15" s="30"/>
      <c r="AH15" s="110"/>
      <c r="AI15" s="30"/>
      <c r="AJ15" s="30"/>
      <c r="AK15" s="110"/>
      <c r="AL15" s="30"/>
      <c r="AM15" s="30"/>
      <c r="AN15" s="30"/>
      <c r="AO15" s="21"/>
    </row>
    <row r="16" spans="1:41" x14ac:dyDescent="0.2">
      <c r="A16" s="42" t="s">
        <v>400</v>
      </c>
      <c r="B16" s="50">
        <v>6</v>
      </c>
      <c r="C16" s="50">
        <v>4</v>
      </c>
      <c r="D16" s="37">
        <v>7</v>
      </c>
      <c r="E16" s="37">
        <v>1</v>
      </c>
      <c r="F16" s="37">
        <v>0</v>
      </c>
      <c r="G16" s="37">
        <v>5</v>
      </c>
      <c r="H16" s="37">
        <v>2</v>
      </c>
      <c r="I16" s="79">
        <v>3</v>
      </c>
      <c r="J16" s="37">
        <v>5</v>
      </c>
      <c r="K16" s="37">
        <v>1</v>
      </c>
      <c r="L16" s="79">
        <v>3</v>
      </c>
      <c r="M16" s="37">
        <v>6</v>
      </c>
      <c r="N16" s="37">
        <v>2</v>
      </c>
      <c r="O16" s="79">
        <v>2</v>
      </c>
      <c r="P16" s="37">
        <v>8</v>
      </c>
      <c r="Q16" s="37">
        <v>2</v>
      </c>
      <c r="R16" s="37">
        <v>0</v>
      </c>
      <c r="S16" s="116">
        <v>6</v>
      </c>
      <c r="T16" s="37">
        <v>2</v>
      </c>
      <c r="U16" s="124">
        <v>2</v>
      </c>
      <c r="V16" s="21"/>
      <c r="W16" s="30"/>
      <c r="X16" s="109"/>
      <c r="Y16" s="109"/>
      <c r="Z16" s="30"/>
      <c r="AA16" s="30"/>
      <c r="AB16" s="30"/>
      <c r="AC16" s="30"/>
      <c r="AD16" s="30"/>
      <c r="AE16" s="110"/>
      <c r="AF16" s="30"/>
      <c r="AG16" s="30"/>
      <c r="AH16" s="110"/>
      <c r="AI16" s="30"/>
      <c r="AJ16" s="30"/>
      <c r="AK16" s="110"/>
      <c r="AL16" s="30"/>
      <c r="AM16" s="30"/>
      <c r="AN16" s="30"/>
      <c r="AO16" s="21"/>
    </row>
    <row r="17" spans="1:41" x14ac:dyDescent="0.2">
      <c r="A17" s="42" t="s">
        <v>401</v>
      </c>
      <c r="B17" s="50">
        <v>14</v>
      </c>
      <c r="C17" s="50">
        <v>5</v>
      </c>
      <c r="D17" s="30">
        <v>6</v>
      </c>
      <c r="E17" s="37">
        <v>2</v>
      </c>
      <c r="F17" s="37">
        <v>1</v>
      </c>
      <c r="G17" s="37">
        <v>7</v>
      </c>
      <c r="H17" s="37">
        <v>2</v>
      </c>
      <c r="I17" s="79">
        <v>1</v>
      </c>
      <c r="J17" s="37">
        <v>10</v>
      </c>
      <c r="K17" s="37">
        <v>2</v>
      </c>
      <c r="L17" s="79">
        <v>0</v>
      </c>
      <c r="M17" s="37">
        <v>7</v>
      </c>
      <c r="N17" s="37">
        <v>2</v>
      </c>
      <c r="O17" s="79">
        <v>2</v>
      </c>
      <c r="P17" s="37">
        <v>7</v>
      </c>
      <c r="Q17" s="37">
        <v>2</v>
      </c>
      <c r="R17" s="37">
        <v>1</v>
      </c>
      <c r="S17" s="116">
        <v>6</v>
      </c>
      <c r="T17" s="37">
        <v>2</v>
      </c>
      <c r="U17" s="124">
        <v>2</v>
      </c>
      <c r="V17" s="21"/>
      <c r="W17" s="30"/>
      <c r="X17" s="109"/>
      <c r="Y17" s="109"/>
      <c r="Z17" s="30"/>
      <c r="AA17" s="30"/>
      <c r="AB17" s="30"/>
      <c r="AC17" s="30"/>
      <c r="AD17" s="30"/>
      <c r="AE17" s="110"/>
      <c r="AF17" s="30"/>
      <c r="AG17" s="30"/>
      <c r="AH17" s="110"/>
      <c r="AI17" s="30"/>
      <c r="AJ17" s="30"/>
      <c r="AK17" s="110"/>
      <c r="AL17" s="30"/>
      <c r="AM17" s="30"/>
      <c r="AN17" s="30"/>
      <c r="AO17" s="21"/>
    </row>
    <row r="18" spans="1:41" x14ac:dyDescent="0.2">
      <c r="A18" s="42" t="s">
        <v>402</v>
      </c>
      <c r="B18" s="50">
        <v>10</v>
      </c>
      <c r="C18" s="50">
        <v>4</v>
      </c>
      <c r="D18" s="37">
        <v>5</v>
      </c>
      <c r="E18" s="37">
        <v>3</v>
      </c>
      <c r="F18" s="37">
        <v>1</v>
      </c>
      <c r="G18" s="37">
        <v>6</v>
      </c>
      <c r="H18" s="37">
        <v>2</v>
      </c>
      <c r="I18" s="79">
        <v>1</v>
      </c>
      <c r="J18" s="37">
        <v>10</v>
      </c>
      <c r="K18" s="37">
        <v>2</v>
      </c>
      <c r="L18" s="79">
        <v>0</v>
      </c>
      <c r="M18" s="37">
        <v>7</v>
      </c>
      <c r="N18" s="37">
        <v>2</v>
      </c>
      <c r="O18" s="79">
        <v>1</v>
      </c>
      <c r="P18" s="37">
        <v>9</v>
      </c>
      <c r="Q18" s="37">
        <v>2</v>
      </c>
      <c r="R18" s="37">
        <v>2</v>
      </c>
      <c r="S18" s="116">
        <v>6</v>
      </c>
      <c r="T18" s="37">
        <v>2</v>
      </c>
      <c r="U18" s="124">
        <v>2</v>
      </c>
      <c r="V18" s="21"/>
      <c r="W18" s="30"/>
      <c r="X18" s="109"/>
      <c r="Y18" s="109"/>
      <c r="Z18" s="30"/>
      <c r="AA18" s="30"/>
      <c r="AB18" s="30"/>
      <c r="AC18" s="30"/>
      <c r="AD18" s="30"/>
      <c r="AE18" s="110"/>
      <c r="AF18" s="30"/>
      <c r="AG18" s="30"/>
      <c r="AH18" s="110"/>
      <c r="AI18" s="30"/>
      <c r="AJ18" s="30"/>
      <c r="AK18" s="110"/>
      <c r="AL18" s="30"/>
      <c r="AM18" s="30"/>
      <c r="AN18" s="30"/>
      <c r="AO18" s="21"/>
    </row>
    <row r="19" spans="1:41" x14ac:dyDescent="0.2">
      <c r="A19" s="42" t="s">
        <v>403</v>
      </c>
      <c r="B19" s="50">
        <v>4</v>
      </c>
      <c r="C19" s="50">
        <v>4</v>
      </c>
      <c r="D19" s="37">
        <v>5</v>
      </c>
      <c r="E19" s="37">
        <v>1</v>
      </c>
      <c r="F19" s="37">
        <v>2</v>
      </c>
      <c r="G19" s="37">
        <v>7</v>
      </c>
      <c r="H19" s="37">
        <v>2</v>
      </c>
      <c r="I19" s="79">
        <v>1</v>
      </c>
      <c r="J19" s="37">
        <v>10</v>
      </c>
      <c r="K19" s="37">
        <v>2</v>
      </c>
      <c r="L19" s="79">
        <v>0</v>
      </c>
      <c r="M19" s="37">
        <v>10</v>
      </c>
      <c r="N19" s="37">
        <v>2</v>
      </c>
      <c r="O19" s="79">
        <v>0</v>
      </c>
      <c r="P19" s="37">
        <v>7</v>
      </c>
      <c r="Q19" s="37">
        <v>2</v>
      </c>
      <c r="R19" s="37">
        <v>1</v>
      </c>
      <c r="S19" s="116">
        <v>8</v>
      </c>
      <c r="T19" s="37">
        <v>2</v>
      </c>
      <c r="U19" s="124">
        <v>0</v>
      </c>
      <c r="V19" s="21"/>
      <c r="W19" s="30"/>
      <c r="X19" s="109"/>
      <c r="Y19" s="109"/>
      <c r="Z19" s="30"/>
      <c r="AA19" s="30"/>
      <c r="AB19" s="30"/>
      <c r="AC19" s="30"/>
      <c r="AD19" s="30"/>
      <c r="AE19" s="110"/>
      <c r="AF19" s="30"/>
      <c r="AG19" s="30"/>
      <c r="AH19" s="110"/>
      <c r="AI19" s="30"/>
      <c r="AJ19" s="30"/>
      <c r="AK19" s="110"/>
      <c r="AL19" s="30"/>
      <c r="AM19" s="30"/>
      <c r="AN19" s="30"/>
      <c r="AO19" s="21"/>
    </row>
    <row r="20" spans="1:41" x14ac:dyDescent="0.2">
      <c r="A20" s="42" t="s">
        <v>404</v>
      </c>
      <c r="B20" s="50">
        <v>12</v>
      </c>
      <c r="C20" s="50">
        <v>4</v>
      </c>
      <c r="D20" s="37">
        <v>5</v>
      </c>
      <c r="E20" s="37">
        <v>2</v>
      </c>
      <c r="F20" s="37">
        <v>1</v>
      </c>
      <c r="G20" s="37">
        <v>7</v>
      </c>
      <c r="H20" s="37">
        <v>2</v>
      </c>
      <c r="I20" s="79">
        <v>0</v>
      </c>
      <c r="J20" s="37">
        <v>10</v>
      </c>
      <c r="K20" s="37">
        <v>2</v>
      </c>
      <c r="L20" s="79">
        <v>0</v>
      </c>
      <c r="M20" s="37">
        <v>6</v>
      </c>
      <c r="N20" s="37">
        <v>1</v>
      </c>
      <c r="O20" s="79">
        <v>2</v>
      </c>
      <c r="P20" s="37">
        <v>10</v>
      </c>
      <c r="Q20" s="37">
        <v>2</v>
      </c>
      <c r="R20" s="37">
        <v>0</v>
      </c>
      <c r="S20" s="116">
        <v>5</v>
      </c>
      <c r="T20" s="37">
        <v>2</v>
      </c>
      <c r="U20" s="124">
        <v>2</v>
      </c>
      <c r="V20" s="21"/>
      <c r="W20" s="30"/>
      <c r="X20" s="109"/>
      <c r="Y20" s="109"/>
      <c r="Z20" s="30"/>
      <c r="AA20" s="30"/>
      <c r="AB20" s="30"/>
      <c r="AC20" s="30"/>
      <c r="AD20" s="30"/>
      <c r="AE20" s="110"/>
      <c r="AF20" s="30"/>
      <c r="AG20" s="30"/>
      <c r="AH20" s="110"/>
      <c r="AI20" s="30"/>
      <c r="AJ20" s="30"/>
      <c r="AK20" s="110"/>
      <c r="AL20" s="30"/>
      <c r="AM20" s="30"/>
      <c r="AN20" s="30"/>
      <c r="AO20" s="21"/>
    </row>
    <row r="21" spans="1:41" x14ac:dyDescent="0.2">
      <c r="A21" s="42" t="s">
        <v>405</v>
      </c>
      <c r="B21" s="50">
        <v>8</v>
      </c>
      <c r="C21" s="50">
        <v>3</v>
      </c>
      <c r="D21" s="90">
        <v>3</v>
      </c>
      <c r="E21" s="37">
        <v>2</v>
      </c>
      <c r="F21" s="37">
        <v>2</v>
      </c>
      <c r="G21" s="37">
        <v>5</v>
      </c>
      <c r="H21" s="37">
        <v>2</v>
      </c>
      <c r="I21" s="79">
        <v>2</v>
      </c>
      <c r="J21" s="37">
        <v>4</v>
      </c>
      <c r="K21" s="37">
        <v>2</v>
      </c>
      <c r="L21" s="79">
        <v>3</v>
      </c>
      <c r="M21" s="37">
        <v>10</v>
      </c>
      <c r="N21" s="37">
        <v>2</v>
      </c>
      <c r="O21" s="79">
        <v>0</v>
      </c>
      <c r="P21" s="37">
        <v>5</v>
      </c>
      <c r="Q21" s="37">
        <v>3</v>
      </c>
      <c r="R21" s="37">
        <v>1</v>
      </c>
      <c r="S21" s="116">
        <v>5</v>
      </c>
      <c r="T21" s="37">
        <v>3</v>
      </c>
      <c r="U21" s="124">
        <v>2</v>
      </c>
      <c r="V21" s="21"/>
      <c r="W21" s="30"/>
      <c r="X21" s="109"/>
      <c r="Y21" s="109"/>
      <c r="Z21" s="30"/>
      <c r="AA21" s="30"/>
      <c r="AB21" s="30"/>
      <c r="AC21" s="30"/>
      <c r="AD21" s="30"/>
      <c r="AE21" s="110"/>
      <c r="AF21" s="30"/>
      <c r="AG21" s="30"/>
      <c r="AH21" s="110"/>
      <c r="AI21" s="30"/>
      <c r="AJ21" s="30"/>
      <c r="AK21" s="110"/>
      <c r="AL21" s="30"/>
      <c r="AM21" s="30"/>
      <c r="AN21" s="30"/>
      <c r="AO21" s="21"/>
    </row>
    <row r="22" spans="1:41" x14ac:dyDescent="0.2">
      <c r="A22" s="42" t="s">
        <v>406</v>
      </c>
      <c r="B22" s="50">
        <v>2</v>
      </c>
      <c r="C22" s="50">
        <v>4</v>
      </c>
      <c r="D22" s="37">
        <v>5</v>
      </c>
      <c r="E22" s="37">
        <v>1</v>
      </c>
      <c r="F22" s="37">
        <v>2</v>
      </c>
      <c r="G22" s="37">
        <v>10</v>
      </c>
      <c r="H22" s="37">
        <v>2</v>
      </c>
      <c r="I22" s="79">
        <v>0</v>
      </c>
      <c r="J22" s="37">
        <v>6</v>
      </c>
      <c r="K22" s="37">
        <v>2</v>
      </c>
      <c r="L22" s="79">
        <v>2</v>
      </c>
      <c r="M22" s="37">
        <v>10</v>
      </c>
      <c r="N22" s="37">
        <v>2</v>
      </c>
      <c r="O22" s="79">
        <v>0</v>
      </c>
      <c r="P22" s="30">
        <v>7</v>
      </c>
      <c r="Q22" s="37">
        <v>1</v>
      </c>
      <c r="R22" s="37">
        <v>2</v>
      </c>
      <c r="S22" s="116">
        <v>7</v>
      </c>
      <c r="T22" s="37">
        <v>2</v>
      </c>
      <c r="U22" s="124">
        <v>1</v>
      </c>
      <c r="V22" s="21"/>
      <c r="W22" s="30"/>
      <c r="X22" s="109"/>
      <c r="Y22" s="109"/>
      <c r="Z22" s="30"/>
      <c r="AA22" s="30"/>
      <c r="AB22" s="30"/>
      <c r="AC22" s="30"/>
      <c r="AD22" s="30"/>
      <c r="AE22" s="110"/>
      <c r="AF22" s="30"/>
      <c r="AG22" s="30"/>
      <c r="AH22" s="110"/>
      <c r="AI22" s="30"/>
      <c r="AJ22" s="30"/>
      <c r="AK22" s="110"/>
      <c r="AL22" s="30"/>
      <c r="AM22" s="30"/>
      <c r="AN22" s="30"/>
      <c r="AO22" s="21"/>
    </row>
    <row r="23" spans="1:41" ht="13.5" thickBot="1" x14ac:dyDescent="0.25">
      <c r="A23" s="45" t="s">
        <v>407</v>
      </c>
      <c r="B23" s="51">
        <v>18</v>
      </c>
      <c r="C23" s="51">
        <v>3</v>
      </c>
      <c r="D23" s="91">
        <v>3</v>
      </c>
      <c r="E23" s="46">
        <v>3</v>
      </c>
      <c r="F23" s="46">
        <v>2</v>
      </c>
      <c r="G23" s="46">
        <v>5</v>
      </c>
      <c r="H23" s="46">
        <v>1</v>
      </c>
      <c r="I23" s="83">
        <v>1</v>
      </c>
      <c r="J23" s="46">
        <v>6</v>
      </c>
      <c r="K23" s="46">
        <v>2</v>
      </c>
      <c r="L23" s="83">
        <v>0</v>
      </c>
      <c r="M23" s="46">
        <v>4</v>
      </c>
      <c r="N23" s="46">
        <v>2</v>
      </c>
      <c r="O23" s="83">
        <v>2</v>
      </c>
      <c r="P23" s="46">
        <v>4</v>
      </c>
      <c r="Q23" s="46">
        <v>3</v>
      </c>
      <c r="R23" s="46">
        <v>2</v>
      </c>
      <c r="S23" s="119">
        <v>4</v>
      </c>
      <c r="T23" s="46">
        <v>2</v>
      </c>
      <c r="U23" s="128">
        <v>2</v>
      </c>
      <c r="V23" s="21"/>
      <c r="W23" s="30"/>
      <c r="X23" s="109"/>
      <c r="Y23" s="109"/>
      <c r="Z23" s="30"/>
      <c r="AA23" s="30"/>
      <c r="AB23" s="30"/>
      <c r="AC23" s="30"/>
      <c r="AD23" s="30"/>
      <c r="AE23" s="110"/>
      <c r="AF23" s="30"/>
      <c r="AG23" s="30"/>
      <c r="AH23" s="110"/>
      <c r="AI23" s="30"/>
      <c r="AJ23" s="30"/>
      <c r="AK23" s="110"/>
      <c r="AL23" s="30"/>
      <c r="AM23" s="30"/>
      <c r="AN23" s="30"/>
      <c r="AO23" s="21"/>
    </row>
    <row r="24" spans="1:41" ht="13.5" thickBot="1" x14ac:dyDescent="0.25">
      <c r="A24" s="66" t="s">
        <v>413</v>
      </c>
      <c r="B24" s="63"/>
      <c r="C24" s="63">
        <f t="shared" ref="C24:R24" si="1">SUM(C15:C23)</f>
        <v>35</v>
      </c>
      <c r="D24" s="63">
        <f t="shared" si="1"/>
        <v>44</v>
      </c>
      <c r="E24" s="63">
        <f t="shared" si="1"/>
        <v>17</v>
      </c>
      <c r="F24" s="63">
        <f t="shared" si="1"/>
        <v>12</v>
      </c>
      <c r="G24" s="64">
        <f t="shared" si="1"/>
        <v>59</v>
      </c>
      <c r="H24" s="64">
        <f t="shared" si="1"/>
        <v>16</v>
      </c>
      <c r="I24" s="64">
        <f t="shared" si="1"/>
        <v>9</v>
      </c>
      <c r="J24" s="63">
        <f t="shared" si="1"/>
        <v>66</v>
      </c>
      <c r="K24" s="63">
        <f t="shared" si="1"/>
        <v>16</v>
      </c>
      <c r="L24" s="63">
        <f t="shared" si="1"/>
        <v>10</v>
      </c>
      <c r="M24" s="64">
        <f t="shared" si="1"/>
        <v>67</v>
      </c>
      <c r="N24" s="64">
        <f t="shared" si="1"/>
        <v>17</v>
      </c>
      <c r="O24" s="64">
        <f t="shared" si="1"/>
        <v>9</v>
      </c>
      <c r="P24" s="100">
        <f t="shared" si="1"/>
        <v>63</v>
      </c>
      <c r="Q24" s="63">
        <f t="shared" si="1"/>
        <v>19</v>
      </c>
      <c r="R24" s="63">
        <f t="shared" si="1"/>
        <v>11</v>
      </c>
      <c r="S24" s="117">
        <f>SUM(S15:S23)</f>
        <v>54</v>
      </c>
      <c r="T24" s="64">
        <f>SUM(T15:T23)</f>
        <v>19</v>
      </c>
      <c r="U24" s="129">
        <f>SUM(U15:U23)</f>
        <v>13</v>
      </c>
      <c r="W24" s="106"/>
      <c r="X24" s="106"/>
      <c r="Y24" s="106"/>
      <c r="Z24" s="106"/>
      <c r="AA24" s="106"/>
      <c r="AB24" s="106"/>
      <c r="AC24" s="106"/>
      <c r="AD24" s="106"/>
      <c r="AE24" s="106"/>
      <c r="AF24" s="106"/>
      <c r="AG24" s="106"/>
      <c r="AH24" s="106"/>
      <c r="AI24" s="106"/>
      <c r="AJ24" s="106"/>
      <c r="AK24" s="106"/>
      <c r="AL24" s="106"/>
      <c r="AM24" s="106"/>
      <c r="AN24" s="106"/>
    </row>
    <row r="25" spans="1:41" ht="13.5" thickBot="1" x14ac:dyDescent="0.25">
      <c r="A25" s="70" t="s">
        <v>414</v>
      </c>
      <c r="B25" s="71"/>
      <c r="C25" s="71">
        <f t="shared" ref="C25:R25" si="2">C24+C14</f>
        <v>71</v>
      </c>
      <c r="D25" s="71">
        <f t="shared" si="2"/>
        <v>84</v>
      </c>
      <c r="E25" s="71">
        <f t="shared" si="2"/>
        <v>35</v>
      </c>
      <c r="F25" s="71">
        <f t="shared" si="2"/>
        <v>30</v>
      </c>
      <c r="G25" s="72">
        <f t="shared" si="2"/>
        <v>109</v>
      </c>
      <c r="H25" s="72">
        <f t="shared" si="2"/>
        <v>33</v>
      </c>
      <c r="I25" s="72">
        <f t="shared" si="2"/>
        <v>25</v>
      </c>
      <c r="J25" s="71">
        <f t="shared" si="2"/>
        <v>122</v>
      </c>
      <c r="K25" s="71">
        <f t="shared" si="2"/>
        <v>35</v>
      </c>
      <c r="L25" s="71">
        <f t="shared" si="2"/>
        <v>22</v>
      </c>
      <c r="M25" s="72">
        <f t="shared" si="2"/>
        <v>115</v>
      </c>
      <c r="N25" s="72">
        <f t="shared" si="2"/>
        <v>35</v>
      </c>
      <c r="O25" s="72">
        <f t="shared" si="2"/>
        <v>25</v>
      </c>
      <c r="P25" s="71">
        <f t="shared" si="2"/>
        <v>121</v>
      </c>
      <c r="Q25" s="71">
        <f t="shared" si="2"/>
        <v>37</v>
      </c>
      <c r="R25" s="71">
        <f t="shared" si="2"/>
        <v>19</v>
      </c>
      <c r="S25" s="120">
        <f>S24+S14</f>
        <v>106</v>
      </c>
      <c r="T25" s="72">
        <f>T24+T14</f>
        <v>36</v>
      </c>
      <c r="U25" s="130">
        <f>U24+U14</f>
        <v>28</v>
      </c>
      <c r="W25" s="113"/>
      <c r="X25" s="113"/>
      <c r="Y25" s="113"/>
      <c r="Z25" s="113"/>
      <c r="AA25" s="113"/>
      <c r="AB25" s="113"/>
      <c r="AC25" s="113"/>
      <c r="AD25" s="113"/>
      <c r="AE25" s="113"/>
      <c r="AF25" s="113"/>
      <c r="AG25" s="113"/>
      <c r="AH25" s="113"/>
      <c r="AI25" s="113"/>
      <c r="AJ25" s="113"/>
      <c r="AK25" s="113"/>
      <c r="AL25" s="113"/>
      <c r="AM25" s="113"/>
      <c r="AN25" s="113"/>
    </row>
    <row r="26" spans="1:41" x14ac:dyDescent="0.2">
      <c r="A26" s="67" t="s">
        <v>350</v>
      </c>
      <c r="B26" s="39"/>
      <c r="C26" s="39"/>
      <c r="D26" s="568">
        <v>1</v>
      </c>
      <c r="E26" s="516"/>
      <c r="F26" s="524"/>
      <c r="G26" s="565">
        <v>3</v>
      </c>
      <c r="H26" s="566"/>
      <c r="I26" s="567"/>
      <c r="J26" s="568">
        <v>5</v>
      </c>
      <c r="K26" s="516"/>
      <c r="L26" s="524"/>
      <c r="M26" s="565">
        <v>4</v>
      </c>
      <c r="N26" s="566"/>
      <c r="O26" s="567"/>
      <c r="P26" s="568">
        <v>6</v>
      </c>
      <c r="Q26" s="516"/>
      <c r="R26" s="524"/>
      <c r="S26" s="566">
        <v>2</v>
      </c>
      <c r="T26" s="566"/>
      <c r="U26" s="576"/>
      <c r="W26" s="30"/>
      <c r="X26" s="30"/>
      <c r="Y26" s="30"/>
      <c r="Z26" s="571"/>
      <c r="AA26" s="571"/>
      <c r="AB26" s="571"/>
      <c r="AC26" s="571"/>
      <c r="AD26" s="571"/>
      <c r="AE26" s="571"/>
      <c r="AF26" s="571"/>
      <c r="AG26" s="571"/>
      <c r="AH26" s="571"/>
      <c r="AI26" s="571"/>
      <c r="AJ26" s="571"/>
      <c r="AK26" s="571"/>
      <c r="AL26" s="571"/>
      <c r="AM26" s="571"/>
      <c r="AN26" s="571"/>
    </row>
    <row r="27" spans="1:41" ht="13.5" thickBot="1" x14ac:dyDescent="0.25">
      <c r="A27" s="49" t="s">
        <v>415</v>
      </c>
      <c r="B27" s="46"/>
      <c r="C27" s="46"/>
      <c r="D27" s="492">
        <v>16</v>
      </c>
      <c r="E27" s="493"/>
      <c r="F27" s="494"/>
      <c r="G27" s="495">
        <v>7</v>
      </c>
      <c r="H27" s="496"/>
      <c r="I27" s="497"/>
      <c r="J27" s="492">
        <v>2</v>
      </c>
      <c r="K27" s="493"/>
      <c r="L27" s="494"/>
      <c r="M27" s="495">
        <v>4</v>
      </c>
      <c r="N27" s="496"/>
      <c r="O27" s="497"/>
      <c r="P27" s="492">
        <v>1</v>
      </c>
      <c r="Q27" s="493"/>
      <c r="R27" s="494"/>
      <c r="S27" s="496">
        <v>11</v>
      </c>
      <c r="T27" s="496"/>
      <c r="U27" s="508"/>
      <c r="W27" s="30"/>
      <c r="X27" s="30"/>
      <c r="Y27" s="30"/>
      <c r="Z27" s="571"/>
      <c r="AA27" s="571"/>
      <c r="AB27" s="571"/>
      <c r="AC27" s="571"/>
      <c r="AD27" s="571"/>
      <c r="AE27" s="571"/>
      <c r="AF27" s="571"/>
      <c r="AG27" s="571"/>
      <c r="AH27" s="571"/>
      <c r="AI27" s="571"/>
      <c r="AJ27" s="571"/>
      <c r="AK27" s="571"/>
      <c r="AL27" s="571"/>
      <c r="AM27" s="571"/>
      <c r="AN27" s="571"/>
    </row>
    <row r="28" spans="1:41" x14ac:dyDescent="0.2">
      <c r="W28" s="30"/>
      <c r="X28" s="30"/>
      <c r="Y28" s="30"/>
      <c r="Z28" s="30"/>
      <c r="AA28" s="30"/>
      <c r="AB28" s="30"/>
      <c r="AC28" s="30"/>
      <c r="AD28" s="30"/>
      <c r="AE28" s="30"/>
      <c r="AF28" s="30"/>
      <c r="AG28" s="30"/>
      <c r="AH28" s="30"/>
      <c r="AI28" s="30"/>
      <c r="AJ28" s="30"/>
      <c r="AK28" s="30"/>
      <c r="AL28" s="30"/>
      <c r="AM28" s="30"/>
      <c r="AN28" s="30"/>
    </row>
    <row r="29" spans="1:41" x14ac:dyDescent="0.2">
      <c r="A29" s="30" t="s">
        <v>522</v>
      </c>
      <c r="W29" s="30"/>
      <c r="X29" s="30"/>
      <c r="Y29" s="30"/>
      <c r="Z29" s="30"/>
      <c r="AA29" s="30"/>
      <c r="AB29" s="30"/>
      <c r="AC29" s="30"/>
      <c r="AD29" s="30"/>
      <c r="AE29" s="30"/>
      <c r="AF29" s="30"/>
      <c r="AG29" s="30"/>
      <c r="AH29" s="30"/>
      <c r="AI29" s="30"/>
      <c r="AJ29" s="30"/>
      <c r="AK29" s="30"/>
      <c r="AL29" s="30"/>
      <c r="AM29" s="30"/>
      <c r="AN29" s="30"/>
    </row>
    <row r="30" spans="1:41" x14ac:dyDescent="0.2">
      <c r="W30" s="30"/>
      <c r="X30" s="30"/>
      <c r="Y30" s="30"/>
      <c r="Z30" s="30"/>
      <c r="AA30" s="30"/>
      <c r="AB30" s="30"/>
      <c r="AC30" s="30"/>
      <c r="AD30" s="30"/>
      <c r="AE30" s="30"/>
      <c r="AF30" s="30"/>
      <c r="AG30" s="30"/>
      <c r="AH30" s="30"/>
      <c r="AI30" s="30"/>
      <c r="AJ30" s="30"/>
      <c r="AK30" s="30"/>
      <c r="AL30" s="30"/>
      <c r="AM30" s="30"/>
      <c r="AN30" s="30"/>
    </row>
    <row r="31" spans="1:41" x14ac:dyDescent="0.2">
      <c r="A31" s="92"/>
      <c r="B31" s="30" t="s">
        <v>450</v>
      </c>
      <c r="L31"/>
      <c r="M31"/>
      <c r="W31" s="92"/>
      <c r="X31" s="30" t="s">
        <v>450</v>
      </c>
      <c r="Y31" s="30"/>
      <c r="Z31" s="30"/>
      <c r="AA31" s="30"/>
      <c r="AB31" s="30"/>
      <c r="AC31" s="30"/>
      <c r="AD31" s="30"/>
      <c r="AE31" s="30"/>
      <c r="AF31" s="30"/>
      <c r="AG31" s="30"/>
      <c r="AH31" s="30"/>
      <c r="AI31" s="30"/>
      <c r="AJ31" s="30"/>
      <c r="AK31" s="30"/>
      <c r="AL31" s="30"/>
      <c r="AM31" s="30"/>
      <c r="AN31" s="30"/>
    </row>
    <row r="32" spans="1:41" x14ac:dyDescent="0.2">
      <c r="A32" s="97"/>
      <c r="B32" s="30" t="s">
        <v>603</v>
      </c>
      <c r="L32"/>
      <c r="M32"/>
      <c r="W32" s="97"/>
      <c r="X32" s="30" t="s">
        <v>603</v>
      </c>
      <c r="Y32" s="30"/>
      <c r="Z32" s="30"/>
      <c r="AA32" s="30"/>
      <c r="AB32" s="30"/>
      <c r="AC32" s="30"/>
      <c r="AD32" s="30"/>
      <c r="AE32" s="30"/>
      <c r="AF32" s="30"/>
      <c r="AG32" s="30"/>
      <c r="AH32" s="30"/>
      <c r="AI32" s="30"/>
      <c r="AJ32" s="30"/>
      <c r="AK32" s="30"/>
      <c r="AL32" s="30"/>
      <c r="AM32" s="30"/>
      <c r="AN32" s="30"/>
    </row>
    <row r="33" spans="1:21" x14ac:dyDescent="0.2">
      <c r="L33"/>
      <c r="M33"/>
    </row>
    <row r="34" spans="1:21" x14ac:dyDescent="0.2">
      <c r="A34"/>
      <c r="B34"/>
      <c r="C34"/>
      <c r="D34"/>
      <c r="E34"/>
      <c r="F34"/>
      <c r="G34"/>
      <c r="H34"/>
      <c r="I34"/>
      <c r="J34"/>
      <c r="K34"/>
      <c r="L34"/>
      <c r="M34"/>
      <c r="N34"/>
      <c r="O34"/>
      <c r="P34"/>
      <c r="Q34"/>
      <c r="R34"/>
      <c r="S34"/>
      <c r="T34"/>
      <c r="U34"/>
    </row>
    <row r="35" spans="1:21" x14ac:dyDescent="0.2">
      <c r="A35"/>
      <c r="B35"/>
      <c r="C35"/>
      <c r="D35"/>
      <c r="E35"/>
      <c r="F35"/>
      <c r="G35"/>
      <c r="H35"/>
      <c r="I35"/>
      <c r="J35"/>
      <c r="L35"/>
      <c r="M35"/>
      <c r="N35"/>
      <c r="O35"/>
      <c r="P35"/>
      <c r="Q35"/>
      <c r="R35"/>
      <c r="S35"/>
      <c r="T35"/>
      <c r="U35"/>
    </row>
    <row r="36" spans="1:21" x14ac:dyDescent="0.2">
      <c r="A36"/>
      <c r="B36"/>
      <c r="C36"/>
      <c r="D36"/>
      <c r="E36"/>
      <c r="F36"/>
      <c r="G36"/>
      <c r="H36"/>
      <c r="I36"/>
      <c r="J36"/>
      <c r="L36"/>
      <c r="M36"/>
      <c r="N36"/>
      <c r="O36"/>
      <c r="P36"/>
      <c r="Q36"/>
      <c r="R36"/>
      <c r="S36"/>
      <c r="T36"/>
      <c r="U36"/>
    </row>
    <row r="37" spans="1:21" x14ac:dyDescent="0.2">
      <c r="A37"/>
      <c r="B37"/>
      <c r="C37"/>
      <c r="D37"/>
      <c r="E37"/>
      <c r="F37"/>
      <c r="G37"/>
      <c r="H37"/>
      <c r="I37"/>
      <c r="J37"/>
      <c r="L37"/>
      <c r="M37"/>
      <c r="N37"/>
      <c r="O37"/>
      <c r="P37"/>
      <c r="Q37"/>
      <c r="R37"/>
      <c r="S37"/>
      <c r="T37"/>
      <c r="U37"/>
    </row>
    <row r="38" spans="1:21" x14ac:dyDescent="0.2">
      <c r="A38"/>
      <c r="B38"/>
      <c r="C38"/>
      <c r="D38"/>
      <c r="E38"/>
      <c r="F38"/>
      <c r="G38"/>
      <c r="H38"/>
      <c r="I38"/>
      <c r="J38"/>
      <c r="K38"/>
      <c r="L38"/>
      <c r="M38"/>
      <c r="N38"/>
      <c r="O38"/>
      <c r="P38"/>
      <c r="Q38"/>
      <c r="R38"/>
      <c r="S38"/>
      <c r="T38"/>
      <c r="U38"/>
    </row>
    <row r="39" spans="1:21" x14ac:dyDescent="0.2">
      <c r="A39"/>
      <c r="B39"/>
      <c r="C39"/>
      <c r="D39"/>
      <c r="E39"/>
      <c r="F39"/>
      <c r="G39"/>
      <c r="H39"/>
      <c r="I39"/>
      <c r="J39"/>
      <c r="K39"/>
      <c r="L39"/>
      <c r="M39"/>
      <c r="N39"/>
      <c r="O39"/>
      <c r="P39"/>
      <c r="Q39"/>
      <c r="R39"/>
      <c r="S39"/>
      <c r="T39"/>
      <c r="U39"/>
    </row>
    <row r="40" spans="1:21" x14ac:dyDescent="0.2">
      <c r="A40"/>
      <c r="B40"/>
      <c r="C40"/>
      <c r="D40"/>
      <c r="E40"/>
      <c r="F40"/>
      <c r="G40"/>
      <c r="H40"/>
      <c r="I40"/>
      <c r="J40"/>
      <c r="K40"/>
      <c r="L40"/>
      <c r="M40"/>
      <c r="N40"/>
      <c r="O40"/>
      <c r="P40"/>
      <c r="Q40"/>
      <c r="R40"/>
      <c r="S40"/>
      <c r="T40"/>
      <c r="U40"/>
    </row>
    <row r="41" spans="1:21" x14ac:dyDescent="0.2">
      <c r="A41"/>
      <c r="B41"/>
      <c r="C41"/>
      <c r="D41"/>
      <c r="E41"/>
      <c r="F41"/>
      <c r="G41"/>
      <c r="H41"/>
      <c r="I41"/>
      <c r="J41"/>
      <c r="K41"/>
      <c r="L41"/>
      <c r="M41"/>
      <c r="N41"/>
      <c r="O41"/>
      <c r="P41"/>
      <c r="Q41"/>
      <c r="R41"/>
      <c r="S41"/>
      <c r="T41"/>
      <c r="U41"/>
    </row>
    <row r="42" spans="1:21" x14ac:dyDescent="0.2">
      <c r="A42"/>
      <c r="B42"/>
      <c r="C42"/>
      <c r="D42"/>
      <c r="E42"/>
      <c r="F42"/>
      <c r="G42"/>
      <c r="H42"/>
      <c r="I42"/>
      <c r="J42"/>
      <c r="K42"/>
      <c r="L42"/>
      <c r="M42"/>
      <c r="N42"/>
      <c r="O42"/>
      <c r="P42"/>
      <c r="Q42"/>
      <c r="R42"/>
      <c r="S42"/>
      <c r="T42"/>
      <c r="U42"/>
    </row>
    <row r="43" spans="1:21" x14ac:dyDescent="0.2">
      <c r="A43"/>
      <c r="B43"/>
      <c r="C43"/>
      <c r="D43"/>
      <c r="E43"/>
      <c r="F43"/>
      <c r="G43"/>
      <c r="H43"/>
      <c r="I43"/>
      <c r="J43"/>
      <c r="K43"/>
      <c r="L43"/>
      <c r="M43"/>
      <c r="N43"/>
      <c r="O43"/>
      <c r="P43"/>
      <c r="Q43"/>
      <c r="R43"/>
      <c r="S43"/>
      <c r="T43"/>
      <c r="U43"/>
    </row>
    <row r="44" spans="1:21" x14ac:dyDescent="0.2">
      <c r="A44"/>
      <c r="B44"/>
      <c r="C44"/>
      <c r="D44"/>
      <c r="E44"/>
      <c r="F44"/>
      <c r="G44"/>
      <c r="H44"/>
      <c r="I44"/>
      <c r="J44"/>
      <c r="K44"/>
      <c r="L44"/>
      <c r="M44"/>
      <c r="N44"/>
      <c r="O44"/>
      <c r="P44"/>
      <c r="Q44"/>
      <c r="R44"/>
      <c r="S44"/>
      <c r="T44"/>
      <c r="U44"/>
    </row>
    <row r="45" spans="1:21" x14ac:dyDescent="0.2">
      <c r="A45"/>
      <c r="B45"/>
      <c r="C45"/>
      <c r="D45"/>
      <c r="E45"/>
      <c r="F45"/>
      <c r="G45"/>
      <c r="H45"/>
      <c r="I45"/>
      <c r="J45"/>
      <c r="K45"/>
      <c r="L45"/>
      <c r="M45"/>
      <c r="N45"/>
      <c r="O45"/>
      <c r="P45"/>
      <c r="Q45"/>
      <c r="R45"/>
      <c r="S45"/>
      <c r="T45"/>
      <c r="U45"/>
    </row>
    <row r="46" spans="1:21" x14ac:dyDescent="0.2">
      <c r="A46"/>
      <c r="B46"/>
      <c r="C46"/>
      <c r="D46"/>
      <c r="E46"/>
      <c r="F46"/>
      <c r="G46"/>
      <c r="H46"/>
      <c r="I46"/>
      <c r="J46"/>
      <c r="K46"/>
      <c r="L46"/>
      <c r="M46"/>
      <c r="N46"/>
      <c r="O46"/>
      <c r="P46"/>
      <c r="Q46"/>
      <c r="R46"/>
      <c r="S46"/>
      <c r="T46"/>
      <c r="U46"/>
    </row>
    <row r="47" spans="1:21" x14ac:dyDescent="0.2">
      <c r="A47"/>
      <c r="B47"/>
      <c r="C47"/>
      <c r="D47"/>
      <c r="E47"/>
      <c r="F47"/>
      <c r="G47"/>
      <c r="H47"/>
      <c r="I47"/>
      <c r="J47"/>
      <c r="K47"/>
      <c r="L47"/>
      <c r="M47"/>
      <c r="N47"/>
      <c r="O47"/>
      <c r="P47"/>
      <c r="Q47"/>
      <c r="R47"/>
      <c r="S47"/>
      <c r="T47"/>
      <c r="U47"/>
    </row>
    <row r="48" spans="1:21" x14ac:dyDescent="0.2">
      <c r="A48"/>
      <c r="B48"/>
      <c r="C48"/>
      <c r="D48"/>
      <c r="E48"/>
      <c r="F48"/>
      <c r="G48"/>
      <c r="H48"/>
      <c r="I48"/>
      <c r="J48"/>
      <c r="K48"/>
      <c r="L48"/>
      <c r="M48"/>
      <c r="N48"/>
      <c r="O48"/>
      <c r="P48"/>
      <c r="Q48"/>
      <c r="R48"/>
      <c r="S48"/>
      <c r="T48"/>
      <c r="U48"/>
    </row>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sheetData>
  <mergeCells count="44">
    <mergeCell ref="S2:U2"/>
    <mergeCell ref="S3:U3"/>
    <mergeCell ref="S26:U26"/>
    <mergeCell ref="AI2:AK2"/>
    <mergeCell ref="Z26:AB26"/>
    <mergeCell ref="AC26:AE26"/>
    <mergeCell ref="AL2:AN2"/>
    <mergeCell ref="Z3:AB3"/>
    <mergeCell ref="AC3:AE3"/>
    <mergeCell ref="AF3:AH3"/>
    <mergeCell ref="AI3:AK3"/>
    <mergeCell ref="AL3:AN3"/>
    <mergeCell ref="Z2:AB2"/>
    <mergeCell ref="AC2:AE2"/>
    <mergeCell ref="AF2:AH2"/>
    <mergeCell ref="AL26:AN26"/>
    <mergeCell ref="Z27:AB27"/>
    <mergeCell ref="AC27:AE27"/>
    <mergeCell ref="AF27:AH27"/>
    <mergeCell ref="AI27:AK27"/>
    <mergeCell ref="AL27:AN27"/>
    <mergeCell ref="S27:U27"/>
    <mergeCell ref="AF26:AH26"/>
    <mergeCell ref="AI26:AK26"/>
    <mergeCell ref="M26:O26"/>
    <mergeCell ref="M27:O27"/>
    <mergeCell ref="P27:R27"/>
    <mergeCell ref="P26:R26"/>
    <mergeCell ref="P2:R2"/>
    <mergeCell ref="D3:F3"/>
    <mergeCell ref="G3:I3"/>
    <mergeCell ref="J3:L3"/>
    <mergeCell ref="M3:O3"/>
    <mergeCell ref="P3:R3"/>
    <mergeCell ref="D2:F2"/>
    <mergeCell ref="G2:I2"/>
    <mergeCell ref="J2:L2"/>
    <mergeCell ref="M2:O2"/>
    <mergeCell ref="D26:F26"/>
    <mergeCell ref="D27:F27"/>
    <mergeCell ref="J26:L26"/>
    <mergeCell ref="J27:L27"/>
    <mergeCell ref="G26:I26"/>
    <mergeCell ref="G27:I27"/>
  </mergeCells>
  <phoneticPr fontId="21" type="noConversion"/>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V31"/>
  <sheetViews>
    <sheetView topLeftCell="AC1" workbookViewId="0">
      <selection activeCell="C31" sqref="C31"/>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7.5703125" style="30" customWidth="1"/>
    <col min="20" max="20" width="4" style="30" customWidth="1"/>
    <col min="21" max="21" width="5.42578125" style="30" customWidth="1"/>
    <col min="22" max="22" width="17.42578125" customWidth="1"/>
  </cols>
  <sheetData>
    <row r="1" spans="1:22" ht="13.5" thickBot="1" x14ac:dyDescent="0.25">
      <c r="A1" s="31"/>
      <c r="B1" s="32"/>
      <c r="C1" s="32"/>
      <c r="D1" s="32"/>
      <c r="E1" s="32"/>
      <c r="F1" s="32"/>
      <c r="G1" s="32" t="s">
        <v>540</v>
      </c>
      <c r="H1" s="32"/>
      <c r="I1" s="32"/>
      <c r="J1" s="32"/>
      <c r="K1" s="32"/>
      <c r="L1" s="32"/>
      <c r="M1" s="32"/>
      <c r="N1" s="32"/>
      <c r="O1" s="32"/>
      <c r="P1" s="32"/>
      <c r="Q1" s="32"/>
      <c r="R1" s="32"/>
      <c r="S1" s="32"/>
      <c r="T1" s="32"/>
      <c r="U1" s="32"/>
      <c r="V1" s="68" t="s">
        <v>416</v>
      </c>
    </row>
    <row r="2" spans="1:22" x14ac:dyDescent="0.2">
      <c r="A2" s="40"/>
      <c r="B2" s="41"/>
      <c r="C2" s="41"/>
      <c r="D2" s="573" t="s">
        <v>524</v>
      </c>
      <c r="E2" s="573"/>
      <c r="F2" s="573"/>
      <c r="G2" s="572" t="s">
        <v>525</v>
      </c>
      <c r="H2" s="572"/>
      <c r="I2" s="572"/>
      <c r="J2" s="573" t="s">
        <v>526</v>
      </c>
      <c r="K2" s="573"/>
      <c r="L2" s="573"/>
      <c r="M2" s="572" t="s">
        <v>527</v>
      </c>
      <c r="N2" s="572"/>
      <c r="O2" s="572"/>
      <c r="P2" s="573" t="s">
        <v>528</v>
      </c>
      <c r="Q2" s="573"/>
      <c r="R2" s="573"/>
      <c r="S2" s="479" t="s">
        <v>529</v>
      </c>
      <c r="T2" s="572"/>
      <c r="U2" s="575"/>
    </row>
    <row r="3" spans="1:22" x14ac:dyDescent="0.2">
      <c r="A3" s="57"/>
      <c r="B3" s="69"/>
      <c r="C3" s="69" t="s">
        <v>538</v>
      </c>
      <c r="D3" s="480">
        <v>7</v>
      </c>
      <c r="E3" s="481"/>
      <c r="F3" s="482"/>
      <c r="G3" s="483">
        <v>23</v>
      </c>
      <c r="H3" s="484"/>
      <c r="I3" s="485"/>
      <c r="J3" s="480">
        <v>26</v>
      </c>
      <c r="K3" s="481"/>
      <c r="L3" s="482"/>
      <c r="M3" s="483">
        <v>31</v>
      </c>
      <c r="N3" s="484"/>
      <c r="O3" s="485"/>
      <c r="P3" s="480">
        <v>28</v>
      </c>
      <c r="Q3" s="481"/>
      <c r="R3" s="482"/>
      <c r="S3" s="483">
        <v>25</v>
      </c>
      <c r="T3" s="484"/>
      <c r="U3" s="485"/>
    </row>
    <row r="4" spans="1:22"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36" t="s">
        <v>409</v>
      </c>
      <c r="T4" s="36" t="s">
        <v>410</v>
      </c>
      <c r="U4" s="36" t="s">
        <v>363</v>
      </c>
    </row>
    <row r="5" spans="1:22" x14ac:dyDescent="0.2">
      <c r="A5" s="42" t="s">
        <v>390</v>
      </c>
      <c r="B5" s="50">
        <v>11</v>
      </c>
      <c r="C5" s="50">
        <v>4</v>
      </c>
      <c r="D5" s="37">
        <v>5</v>
      </c>
      <c r="E5" s="37">
        <v>2</v>
      </c>
      <c r="F5" s="37">
        <f t="shared" ref="F5:F13" si="0">IF(($C5+INT(D$3/18)+IF(((D$3-INT(D$3/18)*18)-$B5)&gt;=0,1,0)-D5+2)&lt;0, 0, $C5+INT(D$3/18)+IF(((D$3-INT(D$3/18)*18)-$B5)&gt;=0,1,0)-D5+2)</f>
        <v>1</v>
      </c>
      <c r="G5" s="38">
        <v>7</v>
      </c>
      <c r="H5" s="38">
        <v>2</v>
      </c>
      <c r="I5" s="78">
        <f t="shared" ref="I5:I13" si="1">IF(($C5+INT(G$3/18)+IF(((G$3-INT(G$3/18)*18)-$B5)&gt;=0,1,0)-G5+2)&lt;0, 0, $C5+INT(G$3/18)+IF(((G$3-INT(G$3/18)*18)-$B5)&gt;=0,1,0)-G5+2)</f>
        <v>0</v>
      </c>
      <c r="J5" s="37">
        <v>7</v>
      </c>
      <c r="K5" s="37">
        <v>1</v>
      </c>
      <c r="L5" s="37">
        <f t="shared" ref="L5:L13" si="2">IF(($C5+INT(J$3/18)+IF(((J$3-INT(J$3/18)*18)-$B5)&gt;=0,1,0)-J5+2)&lt;0, 0, $C5+INT(J$3/18)+IF(((J$3-INT(J$3/18)*18)-$B5)&gt;=0,1,0)-J5+2)</f>
        <v>0</v>
      </c>
      <c r="M5" s="38">
        <v>8</v>
      </c>
      <c r="N5" s="38">
        <v>2</v>
      </c>
      <c r="O5" s="78">
        <f t="shared" ref="O5:O13" si="3">IF(($C5+INT(M$3/18)+IF(((M$3-INT(M$3/18)*18)-$B5)&gt;=0,1,0)-M5+2)&lt;0, 0, $C5+INT(M$3/18)+IF(((M$3-INT(M$3/18)*18)-$B5)&gt;=0,1,0)-M5+2)</f>
        <v>0</v>
      </c>
      <c r="P5" s="37">
        <v>9</v>
      </c>
      <c r="Q5" s="37">
        <v>2</v>
      </c>
      <c r="R5" s="37">
        <f t="shared" ref="R5:R13" si="4">IF(($C5+INT(P$3/18)+IF(((P$3-INT(P$3/18)*18)-$B5)&gt;=0,1,0)-P5+2)&lt;0, 0, $C5+INT(P$3/18)+IF(((P$3-INT(P$3/18)*18)-$B5)&gt;=0,1,0)-P5+2)</f>
        <v>0</v>
      </c>
      <c r="S5" s="38">
        <v>7</v>
      </c>
      <c r="T5" s="38">
        <v>2</v>
      </c>
      <c r="U5" s="78">
        <f t="shared" ref="U5:U13" si="5">IF(($C5+INT(S$3/18)+IF(((S$3-INT(S$3/18)*18)-$B5)&gt;=0,1,0)-S5+2)&lt;0, 0, $C5+INT(S$3/18)+IF(((S$3-INT(S$3/18)*18)-$B5)&gt;=0,1,0)-S5+2)</f>
        <v>0</v>
      </c>
      <c r="V5" t="s">
        <v>527</v>
      </c>
    </row>
    <row r="6" spans="1:22" x14ac:dyDescent="0.2">
      <c r="A6" s="42" t="s">
        <v>391</v>
      </c>
      <c r="B6" s="50">
        <v>5</v>
      </c>
      <c r="C6" s="50">
        <v>4</v>
      </c>
      <c r="D6" s="37">
        <v>7</v>
      </c>
      <c r="E6" s="37">
        <v>2</v>
      </c>
      <c r="F6" s="37">
        <f t="shared" si="0"/>
        <v>0</v>
      </c>
      <c r="G6" s="38">
        <v>5</v>
      </c>
      <c r="H6" s="38">
        <v>1</v>
      </c>
      <c r="I6" s="78">
        <f t="shared" si="1"/>
        <v>3</v>
      </c>
      <c r="J6" s="37">
        <v>4</v>
      </c>
      <c r="K6" s="37">
        <v>2</v>
      </c>
      <c r="L6" s="37">
        <f t="shared" si="2"/>
        <v>4</v>
      </c>
      <c r="M6" s="38">
        <v>5</v>
      </c>
      <c r="N6" s="38">
        <v>1</v>
      </c>
      <c r="O6" s="78">
        <f t="shared" si="3"/>
        <v>3</v>
      </c>
      <c r="P6" s="37">
        <v>9</v>
      </c>
      <c r="Q6" s="37">
        <v>2</v>
      </c>
      <c r="R6" s="37">
        <f t="shared" si="4"/>
        <v>0</v>
      </c>
      <c r="S6" s="38">
        <v>9</v>
      </c>
      <c r="T6" s="38">
        <v>3</v>
      </c>
      <c r="U6" s="78">
        <f t="shared" si="5"/>
        <v>0</v>
      </c>
    </row>
    <row r="7" spans="1:22" x14ac:dyDescent="0.2">
      <c r="A7" s="42" t="s">
        <v>392</v>
      </c>
      <c r="B7" s="50">
        <v>3</v>
      </c>
      <c r="C7" s="50">
        <v>4</v>
      </c>
      <c r="D7" s="37">
        <v>5</v>
      </c>
      <c r="E7" s="37">
        <v>3</v>
      </c>
      <c r="F7" s="37">
        <f t="shared" si="0"/>
        <v>2</v>
      </c>
      <c r="G7" s="38">
        <v>5</v>
      </c>
      <c r="H7" s="38">
        <v>2</v>
      </c>
      <c r="I7" s="78">
        <f t="shared" si="1"/>
        <v>3</v>
      </c>
      <c r="J7" s="37">
        <v>5</v>
      </c>
      <c r="K7" s="37">
        <v>2</v>
      </c>
      <c r="L7" s="37">
        <f t="shared" si="2"/>
        <v>3</v>
      </c>
      <c r="M7" s="38">
        <v>5</v>
      </c>
      <c r="N7" s="38">
        <v>2</v>
      </c>
      <c r="O7" s="78">
        <f t="shared" si="3"/>
        <v>3</v>
      </c>
      <c r="P7" s="37">
        <v>6</v>
      </c>
      <c r="Q7" s="37">
        <v>3</v>
      </c>
      <c r="R7" s="37">
        <f t="shared" si="4"/>
        <v>2</v>
      </c>
      <c r="S7" s="38">
        <v>10</v>
      </c>
      <c r="T7" s="38">
        <v>2</v>
      </c>
      <c r="U7" s="78">
        <f t="shared" si="5"/>
        <v>0</v>
      </c>
    </row>
    <row r="8" spans="1:22" x14ac:dyDescent="0.2">
      <c r="A8" s="42" t="s">
        <v>393</v>
      </c>
      <c r="B8" s="50">
        <v>1</v>
      </c>
      <c r="C8" s="50">
        <v>4</v>
      </c>
      <c r="D8" s="37">
        <v>5</v>
      </c>
      <c r="E8" s="37">
        <v>2</v>
      </c>
      <c r="F8" s="37">
        <f t="shared" si="0"/>
        <v>2</v>
      </c>
      <c r="G8" s="38">
        <v>7</v>
      </c>
      <c r="H8" s="38">
        <v>2</v>
      </c>
      <c r="I8" s="78">
        <f t="shared" si="1"/>
        <v>1</v>
      </c>
      <c r="J8" s="37">
        <v>8</v>
      </c>
      <c r="K8" s="37">
        <v>2</v>
      </c>
      <c r="L8" s="37">
        <f t="shared" si="2"/>
        <v>0</v>
      </c>
      <c r="M8" s="38">
        <v>9</v>
      </c>
      <c r="N8" s="38">
        <v>2</v>
      </c>
      <c r="O8" s="78">
        <f t="shared" si="3"/>
        <v>0</v>
      </c>
      <c r="P8" s="37">
        <v>10</v>
      </c>
      <c r="Q8" s="37">
        <v>2</v>
      </c>
      <c r="R8" s="37">
        <f t="shared" si="4"/>
        <v>0</v>
      </c>
      <c r="S8" s="38">
        <v>8</v>
      </c>
      <c r="T8" s="38">
        <v>1</v>
      </c>
      <c r="U8" s="78">
        <f t="shared" si="5"/>
        <v>0</v>
      </c>
    </row>
    <row r="9" spans="1:22" x14ac:dyDescent="0.2">
      <c r="A9" s="42" t="s">
        <v>394</v>
      </c>
      <c r="B9" s="50">
        <v>13</v>
      </c>
      <c r="C9" s="50">
        <v>5</v>
      </c>
      <c r="D9" s="37">
        <v>5</v>
      </c>
      <c r="E9" s="37">
        <v>2</v>
      </c>
      <c r="F9" s="37">
        <f t="shared" si="0"/>
        <v>2</v>
      </c>
      <c r="G9" s="38">
        <v>7</v>
      </c>
      <c r="H9" s="38">
        <v>2</v>
      </c>
      <c r="I9" s="78">
        <f t="shared" si="1"/>
        <v>1</v>
      </c>
      <c r="J9" s="37">
        <v>8</v>
      </c>
      <c r="K9" s="37">
        <v>3</v>
      </c>
      <c r="L9" s="37">
        <f t="shared" si="2"/>
        <v>0</v>
      </c>
      <c r="M9" s="38">
        <v>9</v>
      </c>
      <c r="N9" s="38">
        <v>2</v>
      </c>
      <c r="O9" s="78">
        <f t="shared" si="3"/>
        <v>0</v>
      </c>
      <c r="P9" s="37">
        <v>6</v>
      </c>
      <c r="Q9" s="37">
        <v>1</v>
      </c>
      <c r="R9" s="37">
        <f t="shared" si="4"/>
        <v>2</v>
      </c>
      <c r="S9" s="38">
        <v>7</v>
      </c>
      <c r="T9" s="38">
        <v>2</v>
      </c>
      <c r="U9" s="78">
        <f t="shared" si="5"/>
        <v>1</v>
      </c>
      <c r="V9" t="s">
        <v>528</v>
      </c>
    </row>
    <row r="10" spans="1:22" x14ac:dyDescent="0.2">
      <c r="A10" s="42" t="s">
        <v>395</v>
      </c>
      <c r="B10" s="50">
        <v>7</v>
      </c>
      <c r="C10" s="50">
        <v>4</v>
      </c>
      <c r="D10" s="37">
        <v>5</v>
      </c>
      <c r="E10" s="37">
        <v>2</v>
      </c>
      <c r="F10" s="37">
        <f t="shared" si="0"/>
        <v>2</v>
      </c>
      <c r="G10" s="38">
        <v>6</v>
      </c>
      <c r="H10" s="38">
        <v>2</v>
      </c>
      <c r="I10" s="78">
        <f t="shared" si="1"/>
        <v>1</v>
      </c>
      <c r="J10" s="37">
        <v>8</v>
      </c>
      <c r="K10" s="37">
        <v>2</v>
      </c>
      <c r="L10" s="37">
        <f t="shared" si="2"/>
        <v>0</v>
      </c>
      <c r="M10" s="38">
        <v>6</v>
      </c>
      <c r="N10" s="38">
        <v>2</v>
      </c>
      <c r="O10" s="78">
        <f t="shared" si="3"/>
        <v>2</v>
      </c>
      <c r="P10" s="37">
        <v>5</v>
      </c>
      <c r="Q10" s="37">
        <v>2</v>
      </c>
      <c r="R10" s="37">
        <f t="shared" si="4"/>
        <v>3</v>
      </c>
      <c r="S10" s="38">
        <v>4</v>
      </c>
      <c r="T10" s="38">
        <v>2</v>
      </c>
      <c r="U10" s="78">
        <f t="shared" si="5"/>
        <v>4</v>
      </c>
    </row>
    <row r="11" spans="1:22" x14ac:dyDescent="0.2">
      <c r="A11" s="42" t="s">
        <v>396</v>
      </c>
      <c r="B11" s="50">
        <v>17</v>
      </c>
      <c r="C11" s="50">
        <v>3</v>
      </c>
      <c r="D11" s="37">
        <v>3</v>
      </c>
      <c r="E11" s="37">
        <v>2</v>
      </c>
      <c r="F11" s="37">
        <f t="shared" si="0"/>
        <v>2</v>
      </c>
      <c r="G11" s="38">
        <v>5</v>
      </c>
      <c r="H11" s="38">
        <v>3</v>
      </c>
      <c r="I11" s="78">
        <f t="shared" si="1"/>
        <v>1</v>
      </c>
      <c r="J11" s="37">
        <v>6</v>
      </c>
      <c r="K11" s="37">
        <v>3</v>
      </c>
      <c r="L11" s="37">
        <f t="shared" si="2"/>
        <v>0</v>
      </c>
      <c r="M11" s="38">
        <v>4</v>
      </c>
      <c r="N11" s="38">
        <v>2</v>
      </c>
      <c r="O11" s="78">
        <f t="shared" si="3"/>
        <v>2</v>
      </c>
      <c r="P11" s="37">
        <v>4</v>
      </c>
      <c r="Q11" s="37">
        <v>2</v>
      </c>
      <c r="R11" s="37">
        <f t="shared" si="4"/>
        <v>2</v>
      </c>
      <c r="S11" s="38">
        <v>5</v>
      </c>
      <c r="T11" s="38">
        <v>3</v>
      </c>
      <c r="U11" s="78">
        <f t="shared" si="5"/>
        <v>1</v>
      </c>
    </row>
    <row r="12" spans="1:22" x14ac:dyDescent="0.2">
      <c r="A12" s="42" t="s">
        <v>397</v>
      </c>
      <c r="B12" s="50">
        <v>9</v>
      </c>
      <c r="C12" s="50">
        <v>4</v>
      </c>
      <c r="D12" s="37">
        <v>4</v>
      </c>
      <c r="E12" s="37">
        <v>1</v>
      </c>
      <c r="F12" s="37">
        <f t="shared" si="0"/>
        <v>2</v>
      </c>
      <c r="G12" s="38">
        <v>6</v>
      </c>
      <c r="H12" s="38">
        <v>2</v>
      </c>
      <c r="I12" s="78">
        <f t="shared" si="1"/>
        <v>1</v>
      </c>
      <c r="J12" s="37">
        <v>5</v>
      </c>
      <c r="K12" s="37">
        <v>1</v>
      </c>
      <c r="L12" s="37">
        <f t="shared" si="2"/>
        <v>2</v>
      </c>
      <c r="M12" s="38">
        <v>4</v>
      </c>
      <c r="N12" s="38">
        <v>2</v>
      </c>
      <c r="O12" s="78">
        <f t="shared" si="3"/>
        <v>4</v>
      </c>
      <c r="P12" s="37">
        <v>7</v>
      </c>
      <c r="Q12" s="37">
        <v>2</v>
      </c>
      <c r="R12" s="37">
        <f t="shared" si="4"/>
        <v>1</v>
      </c>
      <c r="S12" s="38">
        <v>6</v>
      </c>
      <c r="T12" s="38">
        <v>2</v>
      </c>
      <c r="U12" s="78">
        <f t="shared" si="5"/>
        <v>1</v>
      </c>
    </row>
    <row r="13" spans="1:22" ht="13.5" thickBot="1" x14ac:dyDescent="0.25">
      <c r="A13" s="52" t="s">
        <v>398</v>
      </c>
      <c r="B13" s="53">
        <v>15</v>
      </c>
      <c r="C13" s="53">
        <v>4</v>
      </c>
      <c r="D13" s="37">
        <v>5</v>
      </c>
      <c r="E13" s="54">
        <v>2</v>
      </c>
      <c r="F13" s="37">
        <f t="shared" si="0"/>
        <v>1</v>
      </c>
      <c r="G13" s="38">
        <v>6</v>
      </c>
      <c r="H13" s="55">
        <v>2</v>
      </c>
      <c r="I13" s="77">
        <f t="shared" si="1"/>
        <v>1</v>
      </c>
      <c r="J13" s="37">
        <v>5</v>
      </c>
      <c r="K13" s="54">
        <v>1</v>
      </c>
      <c r="L13" s="37">
        <f t="shared" si="2"/>
        <v>2</v>
      </c>
      <c r="M13" s="38">
        <v>6</v>
      </c>
      <c r="N13" s="55">
        <v>2</v>
      </c>
      <c r="O13" s="77">
        <f t="shared" si="3"/>
        <v>1</v>
      </c>
      <c r="P13" s="37">
        <v>5</v>
      </c>
      <c r="Q13" s="54">
        <v>1</v>
      </c>
      <c r="R13" s="37">
        <f t="shared" si="4"/>
        <v>2</v>
      </c>
      <c r="S13" s="38">
        <v>4</v>
      </c>
      <c r="T13" s="55">
        <v>1</v>
      </c>
      <c r="U13" s="77">
        <f t="shared" si="5"/>
        <v>3</v>
      </c>
    </row>
    <row r="14" spans="1:22" ht="13.5" thickBot="1" x14ac:dyDescent="0.25">
      <c r="A14" s="61" t="s">
        <v>412</v>
      </c>
      <c r="B14" s="62"/>
      <c r="C14" s="74">
        <f t="shared" ref="C14:O14" si="6">SUM(C5:C13)</f>
        <v>36</v>
      </c>
      <c r="D14" s="63">
        <f t="shared" si="6"/>
        <v>44</v>
      </c>
      <c r="E14" s="63">
        <f t="shared" si="6"/>
        <v>18</v>
      </c>
      <c r="F14" s="63">
        <f t="shared" si="6"/>
        <v>14</v>
      </c>
      <c r="G14" s="64">
        <f t="shared" si="6"/>
        <v>54</v>
      </c>
      <c r="H14" s="64">
        <f t="shared" si="6"/>
        <v>18</v>
      </c>
      <c r="I14" s="89">
        <f t="shared" si="6"/>
        <v>12</v>
      </c>
      <c r="J14" s="63">
        <f t="shared" si="6"/>
        <v>56</v>
      </c>
      <c r="K14" s="63">
        <f t="shared" si="6"/>
        <v>17</v>
      </c>
      <c r="L14" s="88">
        <f t="shared" si="6"/>
        <v>11</v>
      </c>
      <c r="M14" s="64">
        <f t="shared" si="6"/>
        <v>56</v>
      </c>
      <c r="N14" s="64">
        <f t="shared" si="6"/>
        <v>17</v>
      </c>
      <c r="O14" s="89">
        <f t="shared" si="6"/>
        <v>15</v>
      </c>
      <c r="P14" s="63">
        <f t="shared" ref="P14:U14" si="7">SUM(P5:P13)</f>
        <v>61</v>
      </c>
      <c r="Q14" s="63">
        <f t="shared" si="7"/>
        <v>17</v>
      </c>
      <c r="R14" s="88">
        <f t="shared" si="7"/>
        <v>12</v>
      </c>
      <c r="S14" s="64">
        <f t="shared" si="7"/>
        <v>60</v>
      </c>
      <c r="T14" s="64">
        <f t="shared" si="7"/>
        <v>18</v>
      </c>
      <c r="U14" s="89">
        <f t="shared" si="7"/>
        <v>10</v>
      </c>
    </row>
    <row r="15" spans="1:22" x14ac:dyDescent="0.2">
      <c r="A15" s="57" t="s">
        <v>399</v>
      </c>
      <c r="B15" s="58">
        <v>10</v>
      </c>
      <c r="C15" s="58">
        <v>5</v>
      </c>
      <c r="D15" s="37">
        <v>8</v>
      </c>
      <c r="E15" s="39">
        <v>2</v>
      </c>
      <c r="F15" s="37">
        <f t="shared" ref="F15:F23" si="8">IF(($C15+INT(D$3/18)+IF(((D$3-INT(D$3/18)*18)-$B15)&gt;=0,1,0)-D15+2)&lt;0, 0, $C15+INT(D$3/18)+IF(((D$3-INT(D$3/18)*18)-$B15)&gt;=0,1,0)-D15+2)</f>
        <v>0</v>
      </c>
      <c r="G15" s="38">
        <v>6</v>
      </c>
      <c r="H15" s="59">
        <v>2</v>
      </c>
      <c r="I15" s="82">
        <f t="shared" ref="I15:I23" si="9">IF(($C15+INT(G$3/18)+IF(((G$3-INT(G$3/18)*18)-$B15)&gt;=0,1,0)-G15+2)&lt;0, 0, $C15+INT(G$3/18)+IF(((G$3-INT(G$3/18)*18)-$B15)&gt;=0,1,0)-G15+2)</f>
        <v>2</v>
      </c>
      <c r="J15" s="37">
        <v>6</v>
      </c>
      <c r="K15" s="39">
        <v>1</v>
      </c>
      <c r="L15" s="37">
        <f t="shared" ref="L15:L23" si="10">IF(($C15+INT(J$3/18)+IF(((J$3-INT(J$3/18)*18)-$B15)&gt;=0,1,0)-J15+2)&lt;0, 0, $C15+INT(J$3/18)+IF(((J$3-INT(J$3/18)*18)-$B15)&gt;=0,1,0)-J15+2)</f>
        <v>2</v>
      </c>
      <c r="M15" s="38">
        <v>9</v>
      </c>
      <c r="N15" s="59">
        <v>2</v>
      </c>
      <c r="O15" s="82">
        <f t="shared" ref="O15:O23" si="11">IF(($C15+INT(M$3/18)+IF(((M$3-INT(M$3/18)*18)-$B15)&gt;=0,1,0)-M15+2)&lt;0, 0, $C15+INT(M$3/18)+IF(((M$3-INT(M$3/18)*18)-$B15)&gt;=0,1,0)-M15+2)</f>
        <v>0</v>
      </c>
      <c r="P15" s="37">
        <v>8</v>
      </c>
      <c r="Q15" s="39">
        <v>3</v>
      </c>
      <c r="R15" s="37">
        <f t="shared" ref="R15:R23" si="12">IF(($C15+INT(P$3/18)+IF(((P$3-INT(P$3/18)*18)-$B15)&gt;=0,1,0)-P15+2)&lt;0, 0, $C15+INT(P$3/18)+IF(((P$3-INT(P$3/18)*18)-$B15)&gt;=0,1,0)-P15+2)</f>
        <v>1</v>
      </c>
      <c r="S15" s="38">
        <v>4</v>
      </c>
      <c r="T15" s="59">
        <v>1</v>
      </c>
      <c r="U15" s="82">
        <f t="shared" ref="U15:U23" si="13">IF(($C15+INT(S$3/18)+IF(((S$3-INT(S$3/18)*18)-$B15)&gt;=0,1,0)-S15+2)&lt;0, 0, $C15+INT(S$3/18)+IF(((S$3-INT(S$3/18)*18)-$B15)&gt;=0,1,0)-S15+2)</f>
        <v>4</v>
      </c>
    </row>
    <row r="16" spans="1:22" x14ac:dyDescent="0.2">
      <c r="A16" s="42" t="s">
        <v>400</v>
      </c>
      <c r="B16" s="50">
        <v>14</v>
      </c>
      <c r="C16" s="50">
        <v>4</v>
      </c>
      <c r="D16" s="37">
        <v>3</v>
      </c>
      <c r="E16" s="37">
        <v>1</v>
      </c>
      <c r="F16" s="37">
        <f t="shared" si="8"/>
        <v>3</v>
      </c>
      <c r="G16" s="38">
        <v>10</v>
      </c>
      <c r="H16" s="38">
        <v>2</v>
      </c>
      <c r="I16" s="78">
        <f t="shared" si="9"/>
        <v>0</v>
      </c>
      <c r="J16" s="37">
        <v>4</v>
      </c>
      <c r="K16" s="37">
        <v>1</v>
      </c>
      <c r="L16" s="37">
        <f t="shared" si="10"/>
        <v>3</v>
      </c>
      <c r="M16" s="38">
        <v>5</v>
      </c>
      <c r="N16" s="38">
        <v>2</v>
      </c>
      <c r="O16" s="78">
        <f t="shared" si="11"/>
        <v>2</v>
      </c>
      <c r="P16" s="37">
        <v>5</v>
      </c>
      <c r="Q16" s="37">
        <v>2</v>
      </c>
      <c r="R16" s="37">
        <f t="shared" si="12"/>
        <v>2</v>
      </c>
      <c r="S16" s="38">
        <v>4</v>
      </c>
      <c r="T16" s="38">
        <v>2</v>
      </c>
      <c r="U16" s="78">
        <f t="shared" si="13"/>
        <v>3</v>
      </c>
    </row>
    <row r="17" spans="1:22" x14ac:dyDescent="0.2">
      <c r="A17" s="42" t="s">
        <v>401</v>
      </c>
      <c r="B17" s="50">
        <v>6</v>
      </c>
      <c r="C17" s="50">
        <v>3</v>
      </c>
      <c r="D17" s="37">
        <v>4</v>
      </c>
      <c r="E17" s="37">
        <v>2</v>
      </c>
      <c r="F17" s="37">
        <f t="shared" si="8"/>
        <v>2</v>
      </c>
      <c r="G17" s="38">
        <v>4</v>
      </c>
      <c r="H17" s="38">
        <v>2</v>
      </c>
      <c r="I17" s="78">
        <f t="shared" si="9"/>
        <v>2</v>
      </c>
      <c r="J17" s="37">
        <v>10</v>
      </c>
      <c r="K17" s="37">
        <v>2</v>
      </c>
      <c r="L17" s="37">
        <f t="shared" si="10"/>
        <v>0</v>
      </c>
      <c r="M17" s="38">
        <v>5</v>
      </c>
      <c r="N17" s="38">
        <v>2</v>
      </c>
      <c r="O17" s="78">
        <f t="shared" si="11"/>
        <v>2</v>
      </c>
      <c r="P17" s="37">
        <v>6</v>
      </c>
      <c r="Q17" s="37">
        <v>3</v>
      </c>
      <c r="R17" s="37">
        <f t="shared" si="12"/>
        <v>1</v>
      </c>
      <c r="S17" s="38">
        <v>6</v>
      </c>
      <c r="T17" s="38">
        <v>2</v>
      </c>
      <c r="U17" s="78">
        <f t="shared" si="13"/>
        <v>1</v>
      </c>
    </row>
    <row r="18" spans="1:22" x14ac:dyDescent="0.2">
      <c r="A18" s="42" t="s">
        <v>402</v>
      </c>
      <c r="B18" s="50">
        <v>4</v>
      </c>
      <c r="C18" s="50">
        <v>4</v>
      </c>
      <c r="D18" s="37">
        <v>5</v>
      </c>
      <c r="E18" s="37">
        <v>1</v>
      </c>
      <c r="F18" s="37">
        <f t="shared" si="8"/>
        <v>2</v>
      </c>
      <c r="G18" s="38">
        <v>4</v>
      </c>
      <c r="H18" s="38">
        <v>2</v>
      </c>
      <c r="I18" s="78">
        <f t="shared" si="9"/>
        <v>4</v>
      </c>
      <c r="J18" s="37">
        <v>7</v>
      </c>
      <c r="K18" s="37">
        <v>2</v>
      </c>
      <c r="L18" s="37">
        <f t="shared" si="10"/>
        <v>1</v>
      </c>
      <c r="M18" s="38">
        <v>6</v>
      </c>
      <c r="N18" s="38">
        <v>2</v>
      </c>
      <c r="O18" s="78">
        <f t="shared" si="11"/>
        <v>2</v>
      </c>
      <c r="P18" s="37">
        <v>5</v>
      </c>
      <c r="Q18" s="37">
        <v>2</v>
      </c>
      <c r="R18" s="37">
        <f t="shared" si="12"/>
        <v>3</v>
      </c>
      <c r="S18" s="38">
        <v>5</v>
      </c>
      <c r="T18" s="38">
        <v>3</v>
      </c>
      <c r="U18" s="78">
        <f t="shared" si="13"/>
        <v>3</v>
      </c>
      <c r="V18" t="s">
        <v>526</v>
      </c>
    </row>
    <row r="19" spans="1:22" x14ac:dyDescent="0.2">
      <c r="A19" s="42" t="s">
        <v>403</v>
      </c>
      <c r="B19" s="50">
        <v>8</v>
      </c>
      <c r="C19" s="50">
        <v>4</v>
      </c>
      <c r="D19" s="37">
        <v>5</v>
      </c>
      <c r="E19" s="37">
        <v>1</v>
      </c>
      <c r="F19" s="37">
        <f t="shared" si="8"/>
        <v>1</v>
      </c>
      <c r="G19" s="38">
        <v>5</v>
      </c>
      <c r="H19" s="38">
        <v>2</v>
      </c>
      <c r="I19" s="78">
        <f t="shared" si="9"/>
        <v>2</v>
      </c>
      <c r="J19" s="37">
        <v>5</v>
      </c>
      <c r="K19" s="37">
        <v>1</v>
      </c>
      <c r="L19" s="37">
        <f t="shared" si="10"/>
        <v>3</v>
      </c>
      <c r="M19" s="38">
        <v>4</v>
      </c>
      <c r="N19" s="38">
        <v>1</v>
      </c>
      <c r="O19" s="78">
        <f t="shared" si="11"/>
        <v>4</v>
      </c>
      <c r="P19" s="37">
        <v>4</v>
      </c>
      <c r="Q19" s="37">
        <v>1</v>
      </c>
      <c r="R19" s="37">
        <f t="shared" si="12"/>
        <v>4</v>
      </c>
      <c r="S19" s="38">
        <v>4</v>
      </c>
      <c r="T19" s="38">
        <v>1</v>
      </c>
      <c r="U19" s="78">
        <f t="shared" si="13"/>
        <v>3</v>
      </c>
    </row>
    <row r="20" spans="1:22" x14ac:dyDescent="0.2">
      <c r="A20" s="42" t="s">
        <v>404</v>
      </c>
      <c r="B20" s="50">
        <v>2</v>
      </c>
      <c r="C20" s="50">
        <v>4</v>
      </c>
      <c r="D20" s="37">
        <v>5</v>
      </c>
      <c r="E20" s="37">
        <v>2</v>
      </c>
      <c r="F20" s="37">
        <f t="shared" si="8"/>
        <v>2</v>
      </c>
      <c r="G20" s="38">
        <v>7</v>
      </c>
      <c r="H20" s="38">
        <v>2</v>
      </c>
      <c r="I20" s="78">
        <f t="shared" si="9"/>
        <v>1</v>
      </c>
      <c r="J20" s="37">
        <v>8</v>
      </c>
      <c r="K20" s="37">
        <v>2</v>
      </c>
      <c r="L20" s="37">
        <f t="shared" si="10"/>
        <v>0</v>
      </c>
      <c r="M20" s="38">
        <v>8</v>
      </c>
      <c r="N20" s="38">
        <v>2</v>
      </c>
      <c r="O20" s="78">
        <f t="shared" si="11"/>
        <v>0</v>
      </c>
      <c r="P20" s="37">
        <v>6</v>
      </c>
      <c r="Q20" s="37">
        <v>2</v>
      </c>
      <c r="R20" s="37">
        <f t="shared" si="12"/>
        <v>2</v>
      </c>
      <c r="S20" s="38">
        <v>5</v>
      </c>
      <c r="T20" s="38">
        <v>2</v>
      </c>
      <c r="U20" s="78">
        <f t="shared" si="13"/>
        <v>3</v>
      </c>
      <c r="V20" t="s">
        <v>541</v>
      </c>
    </row>
    <row r="21" spans="1:22" x14ac:dyDescent="0.2">
      <c r="A21" s="42" t="s">
        <v>405</v>
      </c>
      <c r="B21" s="50">
        <v>18</v>
      </c>
      <c r="C21" s="50">
        <v>3</v>
      </c>
      <c r="D21" s="37">
        <v>4</v>
      </c>
      <c r="E21" s="37">
        <v>1</v>
      </c>
      <c r="F21" s="37">
        <f t="shared" si="8"/>
        <v>1</v>
      </c>
      <c r="G21" s="38">
        <v>5</v>
      </c>
      <c r="H21" s="38">
        <v>2</v>
      </c>
      <c r="I21" s="78">
        <f t="shared" si="9"/>
        <v>1</v>
      </c>
      <c r="J21" s="37">
        <v>6</v>
      </c>
      <c r="K21" s="37">
        <v>2</v>
      </c>
      <c r="L21" s="37">
        <f t="shared" si="10"/>
        <v>0</v>
      </c>
      <c r="M21" s="38">
        <v>7</v>
      </c>
      <c r="N21" s="38">
        <v>2</v>
      </c>
      <c r="O21" s="78">
        <f t="shared" si="11"/>
        <v>0</v>
      </c>
      <c r="P21" s="37">
        <v>5</v>
      </c>
      <c r="Q21" s="37">
        <v>2</v>
      </c>
      <c r="R21" s="37">
        <f t="shared" si="12"/>
        <v>1</v>
      </c>
      <c r="S21" s="38">
        <v>5</v>
      </c>
      <c r="T21" s="38">
        <v>2</v>
      </c>
      <c r="U21" s="78">
        <f t="shared" si="13"/>
        <v>1</v>
      </c>
    </row>
    <row r="22" spans="1:22" x14ac:dyDescent="0.2">
      <c r="A22" s="42" t="s">
        <v>406</v>
      </c>
      <c r="B22" s="50">
        <v>12</v>
      </c>
      <c r="C22" s="50">
        <v>4</v>
      </c>
      <c r="D22" s="37">
        <v>6</v>
      </c>
      <c r="E22" s="37">
        <v>2</v>
      </c>
      <c r="F22" s="37">
        <f t="shared" si="8"/>
        <v>0</v>
      </c>
      <c r="G22" s="38">
        <v>5</v>
      </c>
      <c r="H22" s="38">
        <v>2</v>
      </c>
      <c r="I22" s="78">
        <f t="shared" si="9"/>
        <v>2</v>
      </c>
      <c r="J22" s="37">
        <v>10</v>
      </c>
      <c r="K22" s="37">
        <v>2</v>
      </c>
      <c r="L22" s="37">
        <f t="shared" si="10"/>
        <v>0</v>
      </c>
      <c r="M22" s="38">
        <v>6</v>
      </c>
      <c r="N22" s="38">
        <v>1</v>
      </c>
      <c r="O22" s="78">
        <f t="shared" si="11"/>
        <v>2</v>
      </c>
      <c r="P22" s="37">
        <v>7</v>
      </c>
      <c r="Q22" s="37">
        <v>2</v>
      </c>
      <c r="R22" s="37">
        <f t="shared" si="12"/>
        <v>0</v>
      </c>
      <c r="S22" s="38">
        <v>6</v>
      </c>
      <c r="T22" s="38">
        <v>2</v>
      </c>
      <c r="U22" s="78">
        <f t="shared" si="13"/>
        <v>1</v>
      </c>
    </row>
    <row r="23" spans="1:22" ht="13.5" thickBot="1" x14ac:dyDescent="0.25">
      <c r="A23" s="45" t="s">
        <v>407</v>
      </c>
      <c r="B23" s="51">
        <v>16</v>
      </c>
      <c r="C23" s="51">
        <v>3</v>
      </c>
      <c r="D23" s="37">
        <v>4</v>
      </c>
      <c r="E23" s="46">
        <v>2</v>
      </c>
      <c r="F23" s="37">
        <f t="shared" si="8"/>
        <v>1</v>
      </c>
      <c r="G23" s="38">
        <v>4</v>
      </c>
      <c r="H23" s="47">
        <v>2</v>
      </c>
      <c r="I23" s="84">
        <f t="shared" si="9"/>
        <v>2</v>
      </c>
      <c r="J23" s="37">
        <v>4</v>
      </c>
      <c r="K23" s="46">
        <v>2</v>
      </c>
      <c r="L23" s="37">
        <f t="shared" si="10"/>
        <v>2</v>
      </c>
      <c r="M23" s="38">
        <v>5</v>
      </c>
      <c r="N23" s="47">
        <v>2</v>
      </c>
      <c r="O23" s="84">
        <f t="shared" si="11"/>
        <v>1</v>
      </c>
      <c r="P23" s="37">
        <v>3</v>
      </c>
      <c r="Q23" s="46">
        <v>2</v>
      </c>
      <c r="R23" s="37">
        <f t="shared" si="12"/>
        <v>3</v>
      </c>
      <c r="S23" s="38">
        <v>5</v>
      </c>
      <c r="T23" s="47">
        <v>2</v>
      </c>
      <c r="U23" s="84">
        <f t="shared" si="13"/>
        <v>1</v>
      </c>
    </row>
    <row r="24" spans="1:22" ht="13.5" thickBot="1" x14ac:dyDescent="0.25">
      <c r="A24" s="66" t="s">
        <v>413</v>
      </c>
      <c r="B24" s="63"/>
      <c r="C24" s="63">
        <f t="shared" ref="C24:O24" si="14">SUM(C15:C23)</f>
        <v>34</v>
      </c>
      <c r="D24" s="63">
        <f t="shared" si="14"/>
        <v>44</v>
      </c>
      <c r="E24" s="63">
        <f t="shared" si="14"/>
        <v>14</v>
      </c>
      <c r="F24" s="63">
        <f t="shared" si="14"/>
        <v>12</v>
      </c>
      <c r="G24" s="64">
        <f t="shared" si="14"/>
        <v>50</v>
      </c>
      <c r="H24" s="64">
        <f t="shared" si="14"/>
        <v>18</v>
      </c>
      <c r="I24" s="64">
        <f t="shared" si="14"/>
        <v>16</v>
      </c>
      <c r="J24" s="63">
        <f t="shared" si="14"/>
        <v>60</v>
      </c>
      <c r="K24" s="63">
        <f t="shared" si="14"/>
        <v>15</v>
      </c>
      <c r="L24" s="63">
        <f t="shared" si="14"/>
        <v>11</v>
      </c>
      <c r="M24" s="64">
        <f t="shared" si="14"/>
        <v>55</v>
      </c>
      <c r="N24" s="64">
        <f t="shared" si="14"/>
        <v>16</v>
      </c>
      <c r="O24" s="64">
        <f t="shared" si="14"/>
        <v>13</v>
      </c>
      <c r="P24" s="63">
        <f t="shared" ref="P24:U24" si="15">SUM(P15:P23)</f>
        <v>49</v>
      </c>
      <c r="Q24" s="63">
        <f t="shared" si="15"/>
        <v>19</v>
      </c>
      <c r="R24" s="63">
        <f t="shared" si="15"/>
        <v>17</v>
      </c>
      <c r="S24" s="64">
        <f t="shared" si="15"/>
        <v>44</v>
      </c>
      <c r="T24" s="64">
        <f t="shared" si="15"/>
        <v>17</v>
      </c>
      <c r="U24" s="64">
        <f t="shared" si="15"/>
        <v>20</v>
      </c>
    </row>
    <row r="25" spans="1:22" ht="13.5" thickBot="1" x14ac:dyDescent="0.25">
      <c r="A25" s="70" t="s">
        <v>414</v>
      </c>
      <c r="B25" s="71"/>
      <c r="C25" s="71">
        <f t="shared" ref="C25:O25" si="16">C24+C14</f>
        <v>70</v>
      </c>
      <c r="D25" s="71">
        <f t="shared" si="16"/>
        <v>88</v>
      </c>
      <c r="E25" s="71">
        <f t="shared" si="16"/>
        <v>32</v>
      </c>
      <c r="F25" s="71">
        <f t="shared" si="16"/>
        <v>26</v>
      </c>
      <c r="G25" s="72">
        <f t="shared" si="16"/>
        <v>104</v>
      </c>
      <c r="H25" s="72">
        <f t="shared" si="16"/>
        <v>36</v>
      </c>
      <c r="I25" s="72">
        <f t="shared" si="16"/>
        <v>28</v>
      </c>
      <c r="J25" s="71">
        <f t="shared" si="16"/>
        <v>116</v>
      </c>
      <c r="K25" s="71">
        <f t="shared" si="16"/>
        <v>32</v>
      </c>
      <c r="L25" s="71">
        <f t="shared" si="16"/>
        <v>22</v>
      </c>
      <c r="M25" s="72">
        <f t="shared" si="16"/>
        <v>111</v>
      </c>
      <c r="N25" s="72">
        <f t="shared" si="16"/>
        <v>33</v>
      </c>
      <c r="O25" s="72">
        <f t="shared" si="16"/>
        <v>28</v>
      </c>
      <c r="P25" s="71">
        <f t="shared" ref="P25:U25" si="17">P24+P14</f>
        <v>110</v>
      </c>
      <c r="Q25" s="71">
        <f t="shared" si="17"/>
        <v>36</v>
      </c>
      <c r="R25" s="71">
        <f t="shared" si="17"/>
        <v>29</v>
      </c>
      <c r="S25" s="72">
        <f t="shared" si="17"/>
        <v>104</v>
      </c>
      <c r="T25" s="72">
        <f t="shared" si="17"/>
        <v>35</v>
      </c>
      <c r="U25" s="72">
        <f t="shared" si="17"/>
        <v>30</v>
      </c>
    </row>
    <row r="26" spans="1:22" x14ac:dyDescent="0.2">
      <c r="A26" s="67" t="s">
        <v>350</v>
      </c>
      <c r="B26" s="39"/>
      <c r="C26" s="39"/>
      <c r="D26" s="474">
        <v>5</v>
      </c>
      <c r="E26" s="475"/>
      <c r="F26" s="476"/>
      <c r="G26" s="477">
        <v>3</v>
      </c>
      <c r="H26" s="478"/>
      <c r="I26" s="479"/>
      <c r="J26" s="474">
        <v>6</v>
      </c>
      <c r="K26" s="475"/>
      <c r="L26" s="476"/>
      <c r="M26" s="477">
        <v>4</v>
      </c>
      <c r="N26" s="478"/>
      <c r="O26" s="479"/>
      <c r="P26" s="474">
        <v>2</v>
      </c>
      <c r="Q26" s="475"/>
      <c r="R26" s="476"/>
      <c r="S26" s="477">
        <v>1</v>
      </c>
      <c r="T26" s="478"/>
      <c r="U26" s="479"/>
    </row>
    <row r="27" spans="1:22" ht="13.5" thickBot="1" x14ac:dyDescent="0.25">
      <c r="A27" s="49" t="s">
        <v>415</v>
      </c>
      <c r="B27" s="46"/>
      <c r="C27" s="46"/>
      <c r="D27" s="492">
        <v>2</v>
      </c>
      <c r="E27" s="493"/>
      <c r="F27" s="494"/>
      <c r="G27" s="495">
        <v>7</v>
      </c>
      <c r="H27" s="496"/>
      <c r="I27" s="497"/>
      <c r="J27" s="492">
        <v>1</v>
      </c>
      <c r="K27" s="493"/>
      <c r="L27" s="494"/>
      <c r="M27" s="495">
        <v>4</v>
      </c>
      <c r="N27" s="496"/>
      <c r="O27" s="497"/>
      <c r="P27" s="492">
        <v>11</v>
      </c>
      <c r="Q27" s="493"/>
      <c r="R27" s="494"/>
      <c r="S27" s="495">
        <v>16</v>
      </c>
      <c r="T27" s="496"/>
      <c r="U27" s="497"/>
    </row>
    <row r="30" spans="1:22" x14ac:dyDescent="0.2">
      <c r="A30" s="92"/>
      <c r="B30" s="30" t="s">
        <v>450</v>
      </c>
    </row>
    <row r="31" spans="1:22" x14ac:dyDescent="0.2">
      <c r="A31" s="97"/>
      <c r="B31" s="30" t="s">
        <v>603</v>
      </c>
    </row>
  </sheetData>
  <mergeCells count="24">
    <mergeCell ref="P26:R26"/>
    <mergeCell ref="S26:U26"/>
    <mergeCell ref="P27:R27"/>
    <mergeCell ref="S27:U27"/>
    <mergeCell ref="P2:R2"/>
    <mergeCell ref="S2:U2"/>
    <mergeCell ref="P3:R3"/>
    <mergeCell ref="S3:U3"/>
    <mergeCell ref="D27:F27"/>
    <mergeCell ref="G27:I27"/>
    <mergeCell ref="J27:L27"/>
    <mergeCell ref="M27:O27"/>
    <mergeCell ref="D26:F26"/>
    <mergeCell ref="G26:I26"/>
    <mergeCell ref="J26:L26"/>
    <mergeCell ref="M26:O26"/>
    <mergeCell ref="D3:F3"/>
    <mergeCell ref="G3:I3"/>
    <mergeCell ref="J3:L3"/>
    <mergeCell ref="M3:O3"/>
    <mergeCell ref="D2:F2"/>
    <mergeCell ref="G2:I2"/>
    <mergeCell ref="J2:L2"/>
    <mergeCell ref="M2:O2"/>
  </mergeCells>
  <phoneticPr fontId="21" type="noConversion"/>
  <conditionalFormatting sqref="G5:G13 G15:G23 M5:M13 M15:M23 D5:D13 D15:D23 J5:J13 J15:J23 S5:S13 S15:S23 P5:P13 P15:P23">
    <cfRule type="cellIs" dxfId="1" priority="1" stopIfTrue="1" operator="equal">
      <formula>$C5</formula>
    </cfRule>
    <cfRule type="cellIs" dxfId="0" priority="2" stopIfTrue="1" operator="equal">
      <formula>$C5-1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2:F37"/>
  <sheetViews>
    <sheetView topLeftCell="A3" workbookViewId="0">
      <selection activeCell="A23" sqref="A23"/>
    </sheetView>
  </sheetViews>
  <sheetFormatPr defaultColWidth="8.85546875" defaultRowHeight="12.75" x14ac:dyDescent="0.2"/>
  <cols>
    <col min="2" max="2" width="26.85546875" customWidth="1"/>
    <col min="3" max="3" width="29.85546875" customWidth="1"/>
    <col min="4" max="4" width="15.5703125" customWidth="1"/>
    <col min="5" max="5" width="27.42578125" customWidth="1"/>
  </cols>
  <sheetData>
    <row r="2" spans="1:5" x14ac:dyDescent="0.2">
      <c r="A2" s="19" t="s">
        <v>426</v>
      </c>
      <c r="B2" s="20"/>
      <c r="C2" s="20"/>
      <c r="D2" s="20"/>
      <c r="E2" s="20"/>
    </row>
    <row r="3" spans="1:5" x14ac:dyDescent="0.2">
      <c r="C3" s="21" t="s">
        <v>355</v>
      </c>
    </row>
    <row r="4" spans="1:5" x14ac:dyDescent="0.2">
      <c r="A4" t="s">
        <v>615</v>
      </c>
      <c r="B4" t="s">
        <v>469</v>
      </c>
      <c r="C4">
        <v>6.5</v>
      </c>
    </row>
    <row r="5" spans="1:5" x14ac:dyDescent="0.2">
      <c r="A5" t="s">
        <v>470</v>
      </c>
      <c r="B5" t="s">
        <v>340</v>
      </c>
      <c r="C5">
        <v>21.2</v>
      </c>
    </row>
    <row r="6" spans="1:5" x14ac:dyDescent="0.2">
      <c r="A6" t="s">
        <v>471</v>
      </c>
      <c r="B6" t="s">
        <v>472</v>
      </c>
      <c r="C6">
        <v>25.6</v>
      </c>
    </row>
    <row r="7" spans="1:5" x14ac:dyDescent="0.2">
      <c r="A7" t="s">
        <v>473</v>
      </c>
      <c r="B7" t="s">
        <v>352</v>
      </c>
      <c r="C7">
        <v>31.5</v>
      </c>
    </row>
    <row r="8" spans="1:5" x14ac:dyDescent="0.2">
      <c r="A8" t="s">
        <v>474</v>
      </c>
      <c r="B8" t="s">
        <v>475</v>
      </c>
      <c r="C8">
        <v>25.6</v>
      </c>
    </row>
    <row r="9" spans="1:5" x14ac:dyDescent="0.2">
      <c r="A9" t="s">
        <v>476</v>
      </c>
      <c r="B9" t="s">
        <v>460</v>
      </c>
      <c r="C9">
        <v>24.5</v>
      </c>
    </row>
    <row r="11" spans="1:5" x14ac:dyDescent="0.2">
      <c r="A11" s="19" t="s">
        <v>427</v>
      </c>
      <c r="B11" s="20"/>
      <c r="C11" s="20"/>
      <c r="D11" s="20"/>
      <c r="E11" s="20"/>
    </row>
    <row r="13" spans="1:5" x14ac:dyDescent="0.2">
      <c r="A13" s="3" t="s">
        <v>478</v>
      </c>
      <c r="B13" s="1"/>
      <c r="C13" s="1"/>
      <c r="D13" s="1"/>
      <c r="E13" s="1"/>
    </row>
    <row r="14" spans="1:5" x14ac:dyDescent="0.2">
      <c r="C14" t="s">
        <v>479</v>
      </c>
      <c r="D14" t="s">
        <v>481</v>
      </c>
      <c r="E14" t="s">
        <v>483</v>
      </c>
    </row>
    <row r="15" spans="1:5" x14ac:dyDescent="0.2">
      <c r="A15" s="21">
        <v>1</v>
      </c>
      <c r="B15" t="s">
        <v>433</v>
      </c>
      <c r="C15" s="86" t="s">
        <v>438</v>
      </c>
      <c r="D15" t="s">
        <v>475</v>
      </c>
      <c r="E15" t="s">
        <v>440</v>
      </c>
    </row>
    <row r="16" spans="1:5" x14ac:dyDescent="0.2">
      <c r="A16" s="21">
        <v>2</v>
      </c>
      <c r="B16" s="2" t="s">
        <v>430</v>
      </c>
      <c r="C16" s="86" t="s">
        <v>428</v>
      </c>
      <c r="D16" t="s">
        <v>469</v>
      </c>
      <c r="E16" t="s">
        <v>429</v>
      </c>
    </row>
    <row r="17" spans="1:6" x14ac:dyDescent="0.2">
      <c r="A17" s="21">
        <v>3</v>
      </c>
      <c r="B17" s="2" t="s">
        <v>434</v>
      </c>
      <c r="C17" s="86" t="s">
        <v>441</v>
      </c>
      <c r="D17" t="s">
        <v>352</v>
      </c>
      <c r="E17" t="s">
        <v>461</v>
      </c>
    </row>
    <row r="18" spans="1:6" x14ac:dyDescent="0.2">
      <c r="A18" s="21">
        <v>4</v>
      </c>
      <c r="B18" s="2" t="s">
        <v>612</v>
      </c>
      <c r="C18" s="86" t="s">
        <v>442</v>
      </c>
      <c r="D18" t="s">
        <v>340</v>
      </c>
      <c r="E18" t="s">
        <v>462</v>
      </c>
      <c r="F18" t="s">
        <v>605</v>
      </c>
    </row>
    <row r="19" spans="1:6" x14ac:dyDescent="0.2">
      <c r="A19" s="21">
        <v>5</v>
      </c>
      <c r="B19" s="2" t="s">
        <v>614</v>
      </c>
      <c r="C19" s="86" t="s">
        <v>439</v>
      </c>
      <c r="D19" t="s">
        <v>472</v>
      </c>
      <c r="E19" t="s">
        <v>613</v>
      </c>
    </row>
    <row r="20" spans="1:6" x14ac:dyDescent="0.2">
      <c r="A20" s="21">
        <v>6</v>
      </c>
      <c r="B20" s="2" t="s">
        <v>431</v>
      </c>
      <c r="C20" s="87" t="s">
        <v>437</v>
      </c>
      <c r="D20" t="s">
        <v>352</v>
      </c>
      <c r="E20" t="s">
        <v>616</v>
      </c>
    </row>
    <row r="22" spans="1:6" x14ac:dyDescent="0.2">
      <c r="A22" s="3" t="s">
        <v>482</v>
      </c>
      <c r="B22" s="1"/>
      <c r="C22" s="1"/>
      <c r="D22" s="1"/>
      <c r="E22" s="1"/>
    </row>
    <row r="24" spans="1:6" x14ac:dyDescent="0.2">
      <c r="A24" s="21">
        <v>1</v>
      </c>
      <c r="B24" t="s">
        <v>436</v>
      </c>
      <c r="C24" s="2" t="s">
        <v>435</v>
      </c>
      <c r="D24" t="s">
        <v>432</v>
      </c>
      <c r="E24" t="s">
        <v>432</v>
      </c>
    </row>
    <row r="27" spans="1:6" x14ac:dyDescent="0.2">
      <c r="A27" s="19" t="s">
        <v>356</v>
      </c>
      <c r="B27" s="20"/>
      <c r="C27" s="20"/>
      <c r="D27" s="20"/>
      <c r="E27" s="20"/>
    </row>
    <row r="29" spans="1:6" x14ac:dyDescent="0.2">
      <c r="A29" s="4">
        <v>1</v>
      </c>
      <c r="B29" s="1" t="s">
        <v>357</v>
      </c>
      <c r="C29" s="1"/>
      <c r="D29" s="1"/>
      <c r="E29" s="1"/>
    </row>
    <row r="30" spans="1:6" x14ac:dyDescent="0.2">
      <c r="A30" s="21">
        <v>2</v>
      </c>
      <c r="B30" t="s">
        <v>358</v>
      </c>
    </row>
    <row r="31" spans="1:6" x14ac:dyDescent="0.2">
      <c r="A31" s="4">
        <v>3</v>
      </c>
      <c r="B31" s="1" t="s">
        <v>359</v>
      </c>
      <c r="C31" s="1"/>
      <c r="D31" s="1"/>
      <c r="E31" s="1"/>
    </row>
    <row r="32" spans="1:6" x14ac:dyDescent="0.2">
      <c r="A32" s="21">
        <v>4</v>
      </c>
      <c r="B32" t="s">
        <v>360</v>
      </c>
    </row>
    <row r="33" spans="1:5" x14ac:dyDescent="0.2">
      <c r="A33" s="4">
        <v>5</v>
      </c>
      <c r="B33" s="1" t="s">
        <v>386</v>
      </c>
      <c r="C33" s="1"/>
      <c r="D33" s="1"/>
      <c r="E33" s="1"/>
    </row>
    <row r="34" spans="1:5" x14ac:dyDescent="0.2">
      <c r="A34" s="21">
        <v>6</v>
      </c>
      <c r="B34" t="s">
        <v>361</v>
      </c>
    </row>
    <row r="35" spans="1:5" x14ac:dyDescent="0.2">
      <c r="A35" s="4">
        <v>7</v>
      </c>
      <c r="B35" s="1" t="s">
        <v>547</v>
      </c>
      <c r="C35" s="1"/>
      <c r="D35" s="1"/>
      <c r="E35" s="1"/>
    </row>
    <row r="36" spans="1:5" x14ac:dyDescent="0.2">
      <c r="A36" s="21">
        <v>8</v>
      </c>
      <c r="B36" t="s">
        <v>604</v>
      </c>
    </row>
    <row r="37" spans="1:5" x14ac:dyDescent="0.2">
      <c r="A37" s="21"/>
    </row>
  </sheetData>
  <phoneticPr fontId="21" type="noConversion"/>
  <pageMargins left="0.75" right="0.75" top="1" bottom="1" header="0" footer="0"/>
  <pageSetup paperSize="9" scale="57" orientation="portrait" r:id="rId1"/>
  <headerFooter alignWithMargins="0"/>
  <legacyDrawing r:id="rId2"/>
  <extLst>
    <ext xmlns:mx="http://schemas.microsoft.com/office/mac/excel/2008/main" uri="http://schemas.microsoft.com/office/mac/excel/2008/main">
      <mx:PLV Mode="0" OnePage="0" WScale="0"/>
    </ext>
  </extLs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E33"/>
  <sheetViews>
    <sheetView workbookViewId="0">
      <selection activeCell="B38" sqref="B38"/>
    </sheetView>
  </sheetViews>
  <sheetFormatPr defaultColWidth="8.85546875" defaultRowHeight="12.75" x14ac:dyDescent="0.2"/>
  <cols>
    <col min="1" max="1" width="12.42578125" customWidth="1"/>
    <col min="2" max="5" width="21.42578125" customWidth="1"/>
  </cols>
  <sheetData>
    <row r="1" spans="1:5" ht="13.5" thickBot="1" x14ac:dyDescent="0.25"/>
    <row r="2" spans="1:5" ht="13.5" thickBot="1" x14ac:dyDescent="0.25">
      <c r="A2" s="22" t="s">
        <v>543</v>
      </c>
      <c r="B2" s="23"/>
      <c r="C2" s="23"/>
      <c r="D2" s="24"/>
    </row>
    <row r="3" spans="1:5" ht="13.5" thickBot="1" x14ac:dyDescent="0.25">
      <c r="A3" s="5" t="s">
        <v>350</v>
      </c>
      <c r="B3" s="6"/>
      <c r="C3" s="6" t="s">
        <v>363</v>
      </c>
      <c r="D3" s="7" t="s">
        <v>364</v>
      </c>
    </row>
    <row r="4" spans="1:5" x14ac:dyDescent="0.2">
      <c r="A4" s="17">
        <v>1</v>
      </c>
      <c r="B4" s="25" t="s">
        <v>352</v>
      </c>
      <c r="C4" s="10">
        <v>83</v>
      </c>
      <c r="D4" s="11">
        <v>5</v>
      </c>
    </row>
    <row r="5" spans="1:5" x14ac:dyDescent="0.2">
      <c r="A5" s="17">
        <v>2</v>
      </c>
      <c r="B5" s="75" t="s">
        <v>472</v>
      </c>
      <c r="C5" s="8">
        <v>63</v>
      </c>
      <c r="D5" s="13">
        <v>5</v>
      </c>
      <c r="E5" t="s">
        <v>544</v>
      </c>
    </row>
    <row r="6" spans="1:5" x14ac:dyDescent="0.2">
      <c r="A6" s="17">
        <v>3</v>
      </c>
      <c r="B6" s="26" t="s">
        <v>475</v>
      </c>
      <c r="C6" s="8">
        <v>62</v>
      </c>
      <c r="D6" s="13">
        <v>4</v>
      </c>
    </row>
    <row r="7" spans="1:5" x14ac:dyDescent="0.2">
      <c r="A7" s="17">
        <v>4</v>
      </c>
      <c r="B7" s="26" t="s">
        <v>469</v>
      </c>
      <c r="C7" s="8">
        <v>47</v>
      </c>
      <c r="D7" s="13">
        <v>5</v>
      </c>
    </row>
    <row r="8" spans="1:5" x14ac:dyDescent="0.2">
      <c r="A8" s="17">
        <v>5</v>
      </c>
      <c r="B8" s="26" t="s">
        <v>340</v>
      </c>
      <c r="C8" s="8">
        <v>44</v>
      </c>
      <c r="D8" s="76">
        <v>5</v>
      </c>
    </row>
    <row r="9" spans="1:5" ht="13.5" thickBot="1" x14ac:dyDescent="0.25">
      <c r="A9" s="18">
        <v>6</v>
      </c>
      <c r="B9" s="27" t="s">
        <v>460</v>
      </c>
      <c r="C9" s="15">
        <v>0</v>
      </c>
      <c r="D9" s="16">
        <v>0</v>
      </c>
    </row>
    <row r="12" spans="1:5" ht="13.5" thickBot="1" x14ac:dyDescent="0.25">
      <c r="A12" s="19" t="s">
        <v>467</v>
      </c>
      <c r="B12" s="20"/>
      <c r="C12" s="20"/>
      <c r="D12" s="20"/>
      <c r="E12" s="20"/>
    </row>
    <row r="13" spans="1:5" ht="13.5" thickBot="1" x14ac:dyDescent="0.25">
      <c r="A13" s="5" t="s">
        <v>350</v>
      </c>
      <c r="B13" s="6" t="s">
        <v>345</v>
      </c>
      <c r="C13" s="6" t="s">
        <v>346</v>
      </c>
      <c r="D13" s="6" t="s">
        <v>347</v>
      </c>
      <c r="E13" s="7" t="s">
        <v>348</v>
      </c>
    </row>
    <row r="14" spans="1:5" x14ac:dyDescent="0.2">
      <c r="A14" s="17">
        <v>1</v>
      </c>
      <c r="B14" s="9">
        <v>16</v>
      </c>
      <c r="C14" s="10">
        <v>22</v>
      </c>
      <c r="D14" s="10">
        <v>29</v>
      </c>
      <c r="E14" s="11">
        <v>36</v>
      </c>
    </row>
    <row r="15" spans="1:5" x14ac:dyDescent="0.2">
      <c r="A15" s="17">
        <v>2</v>
      </c>
      <c r="B15" s="12">
        <v>11</v>
      </c>
      <c r="C15" s="8">
        <v>16</v>
      </c>
      <c r="D15" s="8">
        <v>22</v>
      </c>
      <c r="E15" s="13">
        <v>29</v>
      </c>
    </row>
    <row r="16" spans="1:5" x14ac:dyDescent="0.2">
      <c r="A16" s="17">
        <v>3</v>
      </c>
      <c r="B16" s="12">
        <v>7</v>
      </c>
      <c r="C16" s="8">
        <v>11</v>
      </c>
      <c r="D16" s="8">
        <v>16</v>
      </c>
      <c r="E16" s="13">
        <v>22</v>
      </c>
    </row>
    <row r="17" spans="1:5" x14ac:dyDescent="0.2">
      <c r="A17" s="17">
        <v>4</v>
      </c>
      <c r="B17" s="12">
        <v>4</v>
      </c>
      <c r="C17" s="8">
        <v>7</v>
      </c>
      <c r="D17" s="8">
        <v>11</v>
      </c>
      <c r="E17" s="13">
        <v>16</v>
      </c>
    </row>
    <row r="18" spans="1:5" x14ac:dyDescent="0.2">
      <c r="A18" s="17">
        <v>5</v>
      </c>
      <c r="B18" s="12">
        <v>2</v>
      </c>
      <c r="C18" s="8">
        <v>4</v>
      </c>
      <c r="D18" s="8">
        <v>6</v>
      </c>
      <c r="E18" s="13">
        <v>8</v>
      </c>
    </row>
    <row r="19" spans="1:5" ht="13.5" thickBot="1" x14ac:dyDescent="0.25">
      <c r="A19" s="18">
        <v>6</v>
      </c>
      <c r="B19" s="14">
        <v>1</v>
      </c>
      <c r="C19" s="15">
        <v>2</v>
      </c>
      <c r="D19" s="15">
        <v>3</v>
      </c>
      <c r="E19" s="16">
        <v>4</v>
      </c>
    </row>
    <row r="21" spans="1:5" x14ac:dyDescent="0.2">
      <c r="A21" t="s">
        <v>477</v>
      </c>
    </row>
    <row r="22" spans="1:5" x14ac:dyDescent="0.2">
      <c r="A22" t="s">
        <v>349</v>
      </c>
    </row>
    <row r="26" spans="1:5" x14ac:dyDescent="0.2">
      <c r="A26" s="1" t="s">
        <v>503</v>
      </c>
      <c r="C26" s="21"/>
    </row>
    <row r="27" spans="1:5" x14ac:dyDescent="0.2">
      <c r="B27" s="85" t="s">
        <v>352</v>
      </c>
      <c r="C27">
        <v>5</v>
      </c>
      <c r="D27" t="s">
        <v>545</v>
      </c>
    </row>
    <row r="28" spans="1:5" x14ac:dyDescent="0.2">
      <c r="B28" s="85" t="s">
        <v>472</v>
      </c>
      <c r="C28">
        <v>5</v>
      </c>
      <c r="D28" t="s">
        <v>682</v>
      </c>
    </row>
    <row r="29" spans="1:5" x14ac:dyDescent="0.2">
      <c r="B29" s="85" t="s">
        <v>475</v>
      </c>
      <c r="C29">
        <v>0</v>
      </c>
    </row>
    <row r="30" spans="1:5" x14ac:dyDescent="0.2">
      <c r="B30" s="85" t="s">
        <v>469</v>
      </c>
      <c r="C30">
        <v>0</v>
      </c>
    </row>
    <row r="31" spans="1:5" x14ac:dyDescent="0.2">
      <c r="B31" s="85" t="s">
        <v>340</v>
      </c>
      <c r="C31">
        <v>4</v>
      </c>
      <c r="D31" t="s">
        <v>504</v>
      </c>
    </row>
    <row r="32" spans="1:5" x14ac:dyDescent="0.2">
      <c r="B32" s="85" t="s">
        <v>460</v>
      </c>
      <c r="C32">
        <v>6</v>
      </c>
      <c r="D32" t="s">
        <v>683</v>
      </c>
    </row>
    <row r="33" spans="2:3" x14ac:dyDescent="0.2">
      <c r="B33" s="104" t="s">
        <v>505</v>
      </c>
      <c r="C33" s="3">
        <f>SUM(C27:C32)</f>
        <v>20</v>
      </c>
    </row>
  </sheetData>
  <phoneticPr fontId="21" type="noConversion"/>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AL65"/>
  <sheetViews>
    <sheetView workbookViewId="0">
      <selection activeCell="D5" sqref="D5"/>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18.42578125" customWidth="1"/>
    <col min="20" max="20" width="7.140625" customWidth="1"/>
    <col min="21" max="21" width="6.42578125" customWidth="1"/>
    <col min="22" max="22" width="5.5703125" customWidth="1"/>
    <col min="23" max="23" width="5.140625" customWidth="1"/>
    <col min="24" max="25" width="4.42578125" customWidth="1"/>
    <col min="26" max="26" width="5.5703125" customWidth="1"/>
    <col min="27" max="27" width="4" customWidth="1"/>
    <col min="28" max="28" width="4.42578125" customWidth="1"/>
    <col min="29" max="29" width="4.85546875" customWidth="1"/>
    <col min="30" max="30" width="4" customWidth="1"/>
    <col min="31" max="31" width="4.85546875" customWidth="1"/>
    <col min="32" max="32" width="5.42578125" customWidth="1"/>
    <col min="33" max="33" width="5.140625" customWidth="1"/>
    <col min="34" max="34" width="4.42578125" customWidth="1"/>
    <col min="35" max="36" width="4.85546875" customWidth="1"/>
    <col min="37" max="37" width="5.140625" customWidth="1"/>
  </cols>
  <sheetData>
    <row r="1" spans="1:38" ht="13.5" thickBot="1" x14ac:dyDescent="0.25">
      <c r="A1" s="31"/>
      <c r="B1" s="32"/>
      <c r="C1" s="32"/>
      <c r="D1" s="32"/>
      <c r="E1" s="32"/>
      <c r="F1" s="32"/>
      <c r="G1" s="32" t="s">
        <v>530</v>
      </c>
      <c r="H1" s="32"/>
      <c r="I1" s="32"/>
      <c r="J1" s="32"/>
      <c r="K1" s="32"/>
      <c r="L1" s="32"/>
      <c r="M1" s="32"/>
      <c r="N1" s="32"/>
      <c r="O1" s="32"/>
      <c r="P1" s="32"/>
      <c r="Q1" s="32"/>
      <c r="R1" s="33"/>
      <c r="S1" s="68" t="s">
        <v>416</v>
      </c>
      <c r="T1" s="31"/>
      <c r="U1" s="32"/>
      <c r="V1" s="32"/>
      <c r="W1" s="32"/>
      <c r="X1" s="32"/>
      <c r="Y1" s="32"/>
      <c r="Z1" s="32" t="s">
        <v>531</v>
      </c>
      <c r="AA1" s="32"/>
      <c r="AB1" s="32"/>
      <c r="AC1" s="32"/>
      <c r="AD1" s="32"/>
      <c r="AE1" s="32"/>
      <c r="AF1" s="32"/>
      <c r="AG1" s="32"/>
      <c r="AH1" s="32"/>
      <c r="AI1" s="32"/>
      <c r="AJ1" s="32"/>
      <c r="AK1" s="33"/>
      <c r="AL1" s="68" t="s">
        <v>416</v>
      </c>
    </row>
    <row r="2" spans="1:38" x14ac:dyDescent="0.2">
      <c r="A2" s="40"/>
      <c r="B2" s="41"/>
      <c r="C2" s="41"/>
      <c r="D2" s="573" t="s">
        <v>475</v>
      </c>
      <c r="E2" s="573"/>
      <c r="F2" s="573"/>
      <c r="G2" s="572" t="s">
        <v>472</v>
      </c>
      <c r="H2" s="572"/>
      <c r="I2" s="572"/>
      <c r="J2" s="573" t="s">
        <v>352</v>
      </c>
      <c r="K2" s="573"/>
      <c r="L2" s="573"/>
      <c r="M2" s="572" t="s">
        <v>340</v>
      </c>
      <c r="N2" s="572"/>
      <c r="O2" s="572"/>
      <c r="P2" s="573" t="s">
        <v>469</v>
      </c>
      <c r="Q2" s="573"/>
      <c r="R2" s="574"/>
      <c r="S2" s="21"/>
      <c r="T2" s="40"/>
      <c r="U2" s="41"/>
      <c r="V2" s="41"/>
      <c r="W2" s="573" t="s">
        <v>475</v>
      </c>
      <c r="X2" s="573"/>
      <c r="Y2" s="573"/>
      <c r="Z2" s="572" t="s">
        <v>472</v>
      </c>
      <c r="AA2" s="572"/>
      <c r="AB2" s="572"/>
      <c r="AC2" s="573" t="s">
        <v>352</v>
      </c>
      <c r="AD2" s="573"/>
      <c r="AE2" s="573"/>
      <c r="AF2" s="572" t="s">
        <v>340</v>
      </c>
      <c r="AG2" s="572"/>
      <c r="AH2" s="572"/>
      <c r="AI2" s="573" t="s">
        <v>469</v>
      </c>
      <c r="AJ2" s="573"/>
      <c r="AK2" s="574"/>
      <c r="AL2" s="21"/>
    </row>
    <row r="3" spans="1:38" x14ac:dyDescent="0.2">
      <c r="A3" s="57"/>
      <c r="B3" s="69"/>
      <c r="C3" s="69"/>
      <c r="D3" s="568" t="s">
        <v>492</v>
      </c>
      <c r="E3" s="516"/>
      <c r="F3" s="524"/>
      <c r="G3" s="565" t="s">
        <v>459</v>
      </c>
      <c r="H3" s="566"/>
      <c r="I3" s="567"/>
      <c r="J3" s="568" t="s">
        <v>493</v>
      </c>
      <c r="K3" s="516"/>
      <c r="L3" s="524"/>
      <c r="M3" s="565" t="s">
        <v>446</v>
      </c>
      <c r="N3" s="566"/>
      <c r="O3" s="567"/>
      <c r="P3" s="568" t="s">
        <v>457</v>
      </c>
      <c r="Q3" s="516"/>
      <c r="R3" s="517"/>
      <c r="S3" s="21"/>
      <c r="T3" s="57"/>
      <c r="U3" s="69"/>
      <c r="V3" s="69"/>
      <c r="W3" s="568" t="s">
        <v>492</v>
      </c>
      <c r="X3" s="516"/>
      <c r="Y3" s="524"/>
      <c r="Z3" s="565" t="s">
        <v>459</v>
      </c>
      <c r="AA3" s="566"/>
      <c r="AB3" s="567"/>
      <c r="AC3" s="568" t="s">
        <v>493</v>
      </c>
      <c r="AD3" s="516"/>
      <c r="AE3" s="524"/>
      <c r="AF3" s="565" t="s">
        <v>446</v>
      </c>
      <c r="AG3" s="566"/>
      <c r="AH3" s="567"/>
      <c r="AI3" s="568" t="s">
        <v>457</v>
      </c>
      <c r="AJ3" s="516"/>
      <c r="AK3" s="517"/>
      <c r="AL3" s="21"/>
    </row>
    <row r="4" spans="1:38"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43" t="s">
        <v>363</v>
      </c>
      <c r="S4" s="21"/>
      <c r="T4" s="42"/>
      <c r="U4" s="34" t="s">
        <v>355</v>
      </c>
      <c r="V4" s="34" t="s">
        <v>408</v>
      </c>
      <c r="W4" s="35" t="s">
        <v>409</v>
      </c>
      <c r="X4" s="35" t="s">
        <v>410</v>
      </c>
      <c r="Y4" s="35" t="s">
        <v>363</v>
      </c>
      <c r="Z4" s="36" t="s">
        <v>409</v>
      </c>
      <c r="AA4" s="36" t="s">
        <v>410</v>
      </c>
      <c r="AB4" s="36" t="s">
        <v>363</v>
      </c>
      <c r="AC4" s="35" t="s">
        <v>409</v>
      </c>
      <c r="AD4" s="35" t="s">
        <v>410</v>
      </c>
      <c r="AE4" s="35" t="s">
        <v>363</v>
      </c>
      <c r="AF4" s="36" t="s">
        <v>409</v>
      </c>
      <c r="AG4" s="36" t="s">
        <v>410</v>
      </c>
      <c r="AH4" s="36" t="s">
        <v>363</v>
      </c>
      <c r="AI4" s="35" t="s">
        <v>409</v>
      </c>
      <c r="AJ4" s="35" t="s">
        <v>410</v>
      </c>
      <c r="AK4" s="43" t="s">
        <v>363</v>
      </c>
      <c r="AL4" s="21"/>
    </row>
    <row r="5" spans="1:38" x14ac:dyDescent="0.2">
      <c r="A5" s="42" t="s">
        <v>390</v>
      </c>
      <c r="B5" s="50">
        <v>8</v>
      </c>
      <c r="C5" s="50">
        <v>4</v>
      </c>
      <c r="D5" s="37">
        <v>6</v>
      </c>
      <c r="E5" s="37">
        <v>2</v>
      </c>
      <c r="F5" s="37">
        <v>2</v>
      </c>
      <c r="G5" s="37">
        <v>6</v>
      </c>
      <c r="H5" s="37">
        <v>2</v>
      </c>
      <c r="I5" s="79">
        <v>2</v>
      </c>
      <c r="J5" s="37">
        <v>6</v>
      </c>
      <c r="K5" s="37">
        <v>2</v>
      </c>
      <c r="L5" s="79">
        <v>2</v>
      </c>
      <c r="M5" s="37">
        <v>6</v>
      </c>
      <c r="N5" s="37">
        <v>2</v>
      </c>
      <c r="O5" s="79">
        <v>1</v>
      </c>
      <c r="P5" s="37">
        <v>5</v>
      </c>
      <c r="Q5" s="37">
        <v>2</v>
      </c>
      <c r="R5" s="44">
        <v>2</v>
      </c>
      <c r="S5" s="21"/>
      <c r="T5" s="42" t="s">
        <v>390</v>
      </c>
      <c r="U5" s="50">
        <v>8</v>
      </c>
      <c r="V5" s="50">
        <v>4</v>
      </c>
      <c r="W5" s="37">
        <v>7</v>
      </c>
      <c r="X5" s="37">
        <v>3</v>
      </c>
      <c r="Y5" s="37">
        <v>1</v>
      </c>
      <c r="Z5" s="37">
        <v>7</v>
      </c>
      <c r="AA5" s="37">
        <v>2</v>
      </c>
      <c r="AB5" s="79">
        <v>1</v>
      </c>
      <c r="AC5" s="37">
        <v>9</v>
      </c>
      <c r="AD5" s="37">
        <v>2</v>
      </c>
      <c r="AE5" s="79">
        <v>0</v>
      </c>
      <c r="AF5" s="37">
        <v>8</v>
      </c>
      <c r="AG5" s="37">
        <v>3</v>
      </c>
      <c r="AH5" s="79">
        <v>0</v>
      </c>
      <c r="AI5" s="37">
        <v>6</v>
      </c>
      <c r="AJ5" s="37">
        <v>2</v>
      </c>
      <c r="AK5" s="44">
        <v>1</v>
      </c>
      <c r="AL5" s="21"/>
    </row>
    <row r="6" spans="1:38" x14ac:dyDescent="0.2">
      <c r="A6" s="42" t="s">
        <v>391</v>
      </c>
      <c r="B6" s="50">
        <v>18</v>
      </c>
      <c r="C6" s="50">
        <v>3</v>
      </c>
      <c r="D6" s="37">
        <v>4</v>
      </c>
      <c r="E6" s="37">
        <v>2</v>
      </c>
      <c r="F6" s="37">
        <v>2</v>
      </c>
      <c r="G6" s="37">
        <v>5</v>
      </c>
      <c r="H6" s="37">
        <v>2</v>
      </c>
      <c r="I6" s="79">
        <v>1</v>
      </c>
      <c r="J6" s="37">
        <v>4</v>
      </c>
      <c r="K6" s="37">
        <v>2</v>
      </c>
      <c r="L6" s="79">
        <v>2</v>
      </c>
      <c r="M6" s="37">
        <v>5</v>
      </c>
      <c r="N6" s="37">
        <v>1</v>
      </c>
      <c r="O6" s="79">
        <v>1</v>
      </c>
      <c r="P6" s="37">
        <v>4</v>
      </c>
      <c r="Q6" s="37">
        <v>3</v>
      </c>
      <c r="R6" s="44">
        <v>1</v>
      </c>
      <c r="S6" s="21"/>
      <c r="T6" s="42" t="s">
        <v>391</v>
      </c>
      <c r="U6" s="50">
        <v>18</v>
      </c>
      <c r="V6" s="50">
        <v>3</v>
      </c>
      <c r="W6" s="37">
        <v>4</v>
      </c>
      <c r="X6" s="37">
        <v>2</v>
      </c>
      <c r="Y6" s="37">
        <v>2</v>
      </c>
      <c r="Z6" s="37">
        <v>4</v>
      </c>
      <c r="AA6" s="37">
        <v>3</v>
      </c>
      <c r="AB6" s="79">
        <v>2</v>
      </c>
      <c r="AC6" s="37">
        <v>4</v>
      </c>
      <c r="AD6" s="37">
        <v>2</v>
      </c>
      <c r="AE6" s="79">
        <v>2</v>
      </c>
      <c r="AF6" s="37">
        <v>5</v>
      </c>
      <c r="AG6" s="37">
        <v>2</v>
      </c>
      <c r="AH6" s="79">
        <v>1</v>
      </c>
      <c r="AI6" s="90">
        <v>3</v>
      </c>
      <c r="AJ6" s="37">
        <v>2</v>
      </c>
      <c r="AK6" s="44">
        <v>2</v>
      </c>
      <c r="AL6" s="21"/>
    </row>
    <row r="7" spans="1:38" x14ac:dyDescent="0.2">
      <c r="A7" s="42" t="s">
        <v>392</v>
      </c>
      <c r="B7" s="50">
        <v>4</v>
      </c>
      <c r="C7" s="50">
        <v>5</v>
      </c>
      <c r="D7" s="37">
        <v>6</v>
      </c>
      <c r="E7" s="37">
        <v>2</v>
      </c>
      <c r="F7" s="37">
        <v>3</v>
      </c>
      <c r="G7" s="37">
        <v>6</v>
      </c>
      <c r="H7" s="37">
        <v>2</v>
      </c>
      <c r="I7" s="79">
        <v>3</v>
      </c>
      <c r="J7" s="37">
        <v>6</v>
      </c>
      <c r="K7" s="37">
        <v>2</v>
      </c>
      <c r="L7" s="79">
        <v>3</v>
      </c>
      <c r="M7" s="37">
        <v>6</v>
      </c>
      <c r="N7" s="37">
        <v>2</v>
      </c>
      <c r="O7" s="79">
        <v>3</v>
      </c>
      <c r="P7" s="90">
        <v>5</v>
      </c>
      <c r="Q7" s="37">
        <v>2</v>
      </c>
      <c r="R7" s="44">
        <v>3</v>
      </c>
      <c r="S7" s="21"/>
      <c r="T7" s="42" t="s">
        <v>392</v>
      </c>
      <c r="U7" s="50">
        <v>4</v>
      </c>
      <c r="V7" s="50">
        <v>5</v>
      </c>
      <c r="W7" s="37">
        <v>7</v>
      </c>
      <c r="X7" s="37">
        <v>2</v>
      </c>
      <c r="Y7" s="37">
        <v>2</v>
      </c>
      <c r="Z7" s="37">
        <v>7</v>
      </c>
      <c r="AA7" s="37">
        <v>3</v>
      </c>
      <c r="AB7" s="79">
        <v>2</v>
      </c>
      <c r="AC7" s="37">
        <v>7</v>
      </c>
      <c r="AD7" s="37">
        <v>2</v>
      </c>
      <c r="AE7" s="79">
        <v>2</v>
      </c>
      <c r="AF7" s="37">
        <v>7</v>
      </c>
      <c r="AG7" s="37">
        <v>2</v>
      </c>
      <c r="AH7" s="79">
        <v>2</v>
      </c>
      <c r="AI7" s="92">
        <v>5</v>
      </c>
      <c r="AJ7" s="37">
        <v>1</v>
      </c>
      <c r="AK7" s="44">
        <v>3</v>
      </c>
      <c r="AL7" s="21"/>
    </row>
    <row r="8" spans="1:38" x14ac:dyDescent="0.2">
      <c r="A8" s="42" t="s">
        <v>393</v>
      </c>
      <c r="B8" s="50">
        <v>10</v>
      </c>
      <c r="C8" s="50">
        <v>4</v>
      </c>
      <c r="D8" s="37">
        <v>6</v>
      </c>
      <c r="E8" s="37">
        <v>2</v>
      </c>
      <c r="F8" s="37">
        <v>1</v>
      </c>
      <c r="G8" s="37">
        <v>5</v>
      </c>
      <c r="H8" s="37">
        <v>2</v>
      </c>
      <c r="I8" s="79">
        <v>3</v>
      </c>
      <c r="J8" s="37">
        <v>7</v>
      </c>
      <c r="K8" s="37">
        <v>2</v>
      </c>
      <c r="L8" s="79">
        <v>1</v>
      </c>
      <c r="M8" s="37">
        <v>6</v>
      </c>
      <c r="N8" s="37">
        <v>2</v>
      </c>
      <c r="O8" s="79">
        <v>1</v>
      </c>
      <c r="P8" s="92">
        <v>4</v>
      </c>
      <c r="Q8" s="37">
        <v>1</v>
      </c>
      <c r="R8" s="44">
        <v>2</v>
      </c>
      <c r="S8" s="21"/>
      <c r="T8" s="42" t="s">
        <v>393</v>
      </c>
      <c r="U8" s="50">
        <v>10</v>
      </c>
      <c r="V8" s="50">
        <v>4</v>
      </c>
      <c r="W8" s="37">
        <v>5</v>
      </c>
      <c r="X8" s="37">
        <v>2</v>
      </c>
      <c r="Y8" s="37">
        <v>2</v>
      </c>
      <c r="Z8" s="37">
        <v>7</v>
      </c>
      <c r="AA8" s="37">
        <v>3</v>
      </c>
      <c r="AB8" s="79">
        <v>1</v>
      </c>
      <c r="AC8" s="37">
        <v>5</v>
      </c>
      <c r="AD8" s="37">
        <v>3</v>
      </c>
      <c r="AE8" s="79">
        <v>3</v>
      </c>
      <c r="AF8" s="37">
        <v>6</v>
      </c>
      <c r="AG8" s="37">
        <v>2</v>
      </c>
      <c r="AH8" s="79">
        <v>1</v>
      </c>
      <c r="AI8" s="37">
        <v>6</v>
      </c>
      <c r="AJ8" s="37">
        <v>3</v>
      </c>
      <c r="AK8" s="44">
        <v>0</v>
      </c>
      <c r="AL8" s="21"/>
    </row>
    <row r="9" spans="1:38" x14ac:dyDescent="0.2">
      <c r="A9" s="42" t="s">
        <v>394</v>
      </c>
      <c r="B9" s="50">
        <v>6</v>
      </c>
      <c r="C9" s="50">
        <v>3</v>
      </c>
      <c r="D9" s="37">
        <v>4</v>
      </c>
      <c r="E9" s="37">
        <v>2</v>
      </c>
      <c r="F9" s="37">
        <v>3</v>
      </c>
      <c r="G9" s="37">
        <v>5</v>
      </c>
      <c r="H9" s="37">
        <v>1</v>
      </c>
      <c r="I9" s="79">
        <v>2</v>
      </c>
      <c r="J9" s="92">
        <v>3</v>
      </c>
      <c r="K9" s="37">
        <v>1</v>
      </c>
      <c r="L9" s="79">
        <v>4</v>
      </c>
      <c r="M9" s="37">
        <v>4</v>
      </c>
      <c r="N9" s="37">
        <v>2</v>
      </c>
      <c r="O9" s="79">
        <v>3</v>
      </c>
      <c r="P9" s="37">
        <v>4</v>
      </c>
      <c r="Q9" s="37">
        <v>3</v>
      </c>
      <c r="R9" s="44">
        <v>2</v>
      </c>
      <c r="S9" s="21"/>
      <c r="T9" s="42" t="s">
        <v>394</v>
      </c>
      <c r="U9" s="50">
        <v>6</v>
      </c>
      <c r="V9" s="50">
        <v>3</v>
      </c>
      <c r="W9" s="92">
        <v>3</v>
      </c>
      <c r="X9" s="37">
        <v>1</v>
      </c>
      <c r="Y9" s="37">
        <v>4</v>
      </c>
      <c r="Z9" s="37">
        <v>5</v>
      </c>
      <c r="AA9" s="37">
        <v>3</v>
      </c>
      <c r="AB9" s="79">
        <v>2</v>
      </c>
      <c r="AC9" s="37">
        <v>4</v>
      </c>
      <c r="AD9" s="37">
        <v>2</v>
      </c>
      <c r="AE9" s="79">
        <v>3</v>
      </c>
      <c r="AF9" s="37">
        <v>6</v>
      </c>
      <c r="AG9" s="37">
        <v>3</v>
      </c>
      <c r="AH9" s="79">
        <v>0</v>
      </c>
      <c r="AI9" s="37">
        <v>5</v>
      </c>
      <c r="AJ9" s="37">
        <v>2</v>
      </c>
      <c r="AK9" s="44">
        <v>1</v>
      </c>
      <c r="AL9" s="21"/>
    </row>
    <row r="10" spans="1:38" x14ac:dyDescent="0.2">
      <c r="A10" s="42" t="s">
        <v>395</v>
      </c>
      <c r="B10" s="50">
        <v>14</v>
      </c>
      <c r="C10" s="50">
        <v>4</v>
      </c>
      <c r="D10" s="37">
        <v>6</v>
      </c>
      <c r="E10" s="37">
        <v>2</v>
      </c>
      <c r="F10" s="37">
        <v>1</v>
      </c>
      <c r="G10" s="37">
        <v>7</v>
      </c>
      <c r="H10" s="37">
        <v>2</v>
      </c>
      <c r="I10" s="79">
        <v>0</v>
      </c>
      <c r="J10" s="37">
        <v>8</v>
      </c>
      <c r="K10" s="37">
        <v>2</v>
      </c>
      <c r="L10" s="79">
        <v>0</v>
      </c>
      <c r="M10" s="37">
        <v>5</v>
      </c>
      <c r="N10" s="37">
        <v>2</v>
      </c>
      <c r="O10" s="79">
        <v>2</v>
      </c>
      <c r="P10" s="92">
        <v>4</v>
      </c>
      <c r="Q10" s="37">
        <v>2</v>
      </c>
      <c r="R10" s="44">
        <v>2</v>
      </c>
      <c r="S10" s="21"/>
      <c r="T10" s="42" t="s">
        <v>395</v>
      </c>
      <c r="U10" s="50">
        <v>14</v>
      </c>
      <c r="V10" s="50">
        <v>4</v>
      </c>
      <c r="W10" s="37">
        <v>5</v>
      </c>
      <c r="X10" s="37">
        <v>2</v>
      </c>
      <c r="Y10" s="37">
        <v>2</v>
      </c>
      <c r="Z10" s="37">
        <v>5</v>
      </c>
      <c r="AA10" s="37">
        <v>2</v>
      </c>
      <c r="AB10" s="79">
        <v>2</v>
      </c>
      <c r="AC10" s="37">
        <v>5</v>
      </c>
      <c r="AD10" s="37">
        <v>2</v>
      </c>
      <c r="AE10" s="79">
        <v>3</v>
      </c>
      <c r="AF10" s="37">
        <v>5</v>
      </c>
      <c r="AG10" s="37">
        <v>2</v>
      </c>
      <c r="AH10" s="79">
        <v>2</v>
      </c>
      <c r="AI10" s="37">
        <v>5</v>
      </c>
      <c r="AJ10" s="37">
        <v>3</v>
      </c>
      <c r="AK10" s="44">
        <v>1</v>
      </c>
      <c r="AL10" s="21"/>
    </row>
    <row r="11" spans="1:38" x14ac:dyDescent="0.2">
      <c r="A11" s="42" t="s">
        <v>396</v>
      </c>
      <c r="B11" s="50">
        <v>12</v>
      </c>
      <c r="C11" s="50">
        <v>4</v>
      </c>
      <c r="D11" s="92">
        <v>4</v>
      </c>
      <c r="E11" s="37">
        <v>1</v>
      </c>
      <c r="F11" s="37">
        <v>3</v>
      </c>
      <c r="G11" s="37">
        <v>10</v>
      </c>
      <c r="H11" s="37">
        <v>2</v>
      </c>
      <c r="I11" s="79">
        <v>0</v>
      </c>
      <c r="J11" s="37">
        <v>6</v>
      </c>
      <c r="K11" s="37">
        <v>3</v>
      </c>
      <c r="L11" s="79">
        <v>2</v>
      </c>
      <c r="M11" s="37">
        <v>6</v>
      </c>
      <c r="N11" s="37">
        <v>3</v>
      </c>
      <c r="O11" s="79">
        <v>1</v>
      </c>
      <c r="P11" s="37">
        <v>5</v>
      </c>
      <c r="Q11" s="37">
        <v>1</v>
      </c>
      <c r="R11" s="44">
        <v>1</v>
      </c>
      <c r="S11" s="21"/>
      <c r="T11" s="42" t="s">
        <v>396</v>
      </c>
      <c r="U11" s="50">
        <v>12</v>
      </c>
      <c r="V11" s="50">
        <v>4</v>
      </c>
      <c r="W11" s="37">
        <v>5</v>
      </c>
      <c r="X11" s="37">
        <v>2</v>
      </c>
      <c r="Y11" s="37">
        <v>2</v>
      </c>
      <c r="Z11" s="37">
        <v>6</v>
      </c>
      <c r="AA11" s="37">
        <v>3</v>
      </c>
      <c r="AB11" s="79">
        <v>1</v>
      </c>
      <c r="AC11" s="37">
        <v>6</v>
      </c>
      <c r="AD11" s="37">
        <v>2</v>
      </c>
      <c r="AE11" s="79">
        <v>2</v>
      </c>
      <c r="AF11" s="37">
        <v>5</v>
      </c>
      <c r="AG11" s="37">
        <v>2</v>
      </c>
      <c r="AH11" s="79">
        <v>2</v>
      </c>
      <c r="AI11" s="92">
        <v>4</v>
      </c>
      <c r="AJ11" s="37">
        <v>2</v>
      </c>
      <c r="AK11" s="44">
        <v>2</v>
      </c>
      <c r="AL11" s="21"/>
    </row>
    <row r="12" spans="1:38" x14ac:dyDescent="0.2">
      <c r="A12" s="42" t="s">
        <v>397</v>
      </c>
      <c r="B12" s="50">
        <v>2</v>
      </c>
      <c r="C12" s="50">
        <v>5</v>
      </c>
      <c r="D12" s="37">
        <v>7</v>
      </c>
      <c r="E12" s="37">
        <v>3</v>
      </c>
      <c r="F12" s="37">
        <v>2</v>
      </c>
      <c r="G12" s="37">
        <v>6</v>
      </c>
      <c r="H12" s="37">
        <v>2</v>
      </c>
      <c r="I12" s="79">
        <v>3</v>
      </c>
      <c r="J12" s="37">
        <v>8</v>
      </c>
      <c r="K12" s="37">
        <v>3</v>
      </c>
      <c r="L12" s="79">
        <v>1</v>
      </c>
      <c r="M12" s="37">
        <v>8</v>
      </c>
      <c r="N12" s="37">
        <v>2</v>
      </c>
      <c r="O12" s="79">
        <v>1</v>
      </c>
      <c r="P12" s="90">
        <v>5</v>
      </c>
      <c r="Q12" s="37">
        <v>2</v>
      </c>
      <c r="R12" s="44">
        <v>3</v>
      </c>
      <c r="S12" s="21"/>
      <c r="T12" s="42" t="s">
        <v>397</v>
      </c>
      <c r="U12" s="50">
        <v>2</v>
      </c>
      <c r="V12" s="50">
        <v>5</v>
      </c>
      <c r="W12" s="37">
        <v>6</v>
      </c>
      <c r="X12" s="37">
        <v>1</v>
      </c>
      <c r="Y12" s="37">
        <v>3</v>
      </c>
      <c r="Z12" s="37">
        <v>7</v>
      </c>
      <c r="AA12" s="37">
        <v>3</v>
      </c>
      <c r="AB12" s="79">
        <v>2</v>
      </c>
      <c r="AC12" s="37">
        <v>7</v>
      </c>
      <c r="AD12" s="37">
        <v>1</v>
      </c>
      <c r="AE12" s="79">
        <v>2</v>
      </c>
      <c r="AF12" s="37">
        <v>6</v>
      </c>
      <c r="AG12" s="37">
        <v>2</v>
      </c>
      <c r="AH12" s="79">
        <v>3</v>
      </c>
      <c r="AI12" s="37">
        <v>7</v>
      </c>
      <c r="AJ12" s="37">
        <v>3</v>
      </c>
      <c r="AK12" s="44">
        <v>1</v>
      </c>
      <c r="AL12" s="21"/>
    </row>
    <row r="13" spans="1:38" ht="13.5" thickBot="1" x14ac:dyDescent="0.25">
      <c r="A13" s="52" t="s">
        <v>398</v>
      </c>
      <c r="B13" s="53">
        <v>16</v>
      </c>
      <c r="C13" s="53">
        <v>3</v>
      </c>
      <c r="D13" s="92">
        <v>3</v>
      </c>
      <c r="E13" s="54">
        <v>2</v>
      </c>
      <c r="F13" s="54">
        <v>3</v>
      </c>
      <c r="G13" s="92">
        <v>3</v>
      </c>
      <c r="H13" s="54">
        <v>2</v>
      </c>
      <c r="I13" s="80">
        <v>3</v>
      </c>
      <c r="J13" s="92">
        <v>3</v>
      </c>
      <c r="K13" s="54">
        <v>2</v>
      </c>
      <c r="L13" s="80">
        <v>3</v>
      </c>
      <c r="M13" s="92">
        <v>3</v>
      </c>
      <c r="N13" s="54">
        <v>1</v>
      </c>
      <c r="O13" s="80">
        <v>3</v>
      </c>
      <c r="P13" s="99">
        <v>4</v>
      </c>
      <c r="Q13" s="54">
        <v>1</v>
      </c>
      <c r="R13" s="56">
        <v>1</v>
      </c>
      <c r="S13" s="21"/>
      <c r="T13" s="52" t="s">
        <v>398</v>
      </c>
      <c r="U13" s="53">
        <v>16</v>
      </c>
      <c r="V13" s="53">
        <v>3</v>
      </c>
      <c r="W13" s="54">
        <v>4</v>
      </c>
      <c r="X13" s="54">
        <v>2</v>
      </c>
      <c r="Y13" s="54">
        <v>2</v>
      </c>
      <c r="Z13" s="54">
        <v>4</v>
      </c>
      <c r="AA13" s="54">
        <v>2</v>
      </c>
      <c r="AB13" s="80">
        <v>2</v>
      </c>
      <c r="AC13" s="54">
        <v>4</v>
      </c>
      <c r="AD13" s="54">
        <v>2</v>
      </c>
      <c r="AE13" s="80">
        <v>2</v>
      </c>
      <c r="AF13" s="54">
        <v>5</v>
      </c>
      <c r="AG13" s="54">
        <v>2</v>
      </c>
      <c r="AH13" s="80">
        <v>1</v>
      </c>
      <c r="AI13" s="92">
        <v>3</v>
      </c>
      <c r="AJ13" s="54">
        <v>2</v>
      </c>
      <c r="AK13" s="56">
        <v>2</v>
      </c>
      <c r="AL13" s="21"/>
    </row>
    <row r="14" spans="1:38" ht="13.5" thickBot="1" x14ac:dyDescent="0.25">
      <c r="A14" s="61" t="s">
        <v>412</v>
      </c>
      <c r="B14" s="62"/>
      <c r="C14" s="74">
        <f t="shared" ref="C14:R14" si="0">SUM(C5:C13)</f>
        <v>35</v>
      </c>
      <c r="D14" s="63">
        <f t="shared" si="0"/>
        <v>46</v>
      </c>
      <c r="E14" s="63">
        <f t="shared" si="0"/>
        <v>18</v>
      </c>
      <c r="F14" s="63">
        <f t="shared" si="0"/>
        <v>20</v>
      </c>
      <c r="G14" s="64">
        <f t="shared" si="0"/>
        <v>53</v>
      </c>
      <c r="H14" s="64">
        <f t="shared" si="0"/>
        <v>17</v>
      </c>
      <c r="I14" s="89">
        <f t="shared" si="0"/>
        <v>17</v>
      </c>
      <c r="J14" s="63">
        <f t="shared" si="0"/>
        <v>51</v>
      </c>
      <c r="K14" s="63">
        <f t="shared" si="0"/>
        <v>19</v>
      </c>
      <c r="L14" s="88">
        <f t="shared" si="0"/>
        <v>18</v>
      </c>
      <c r="M14" s="64">
        <f t="shared" si="0"/>
        <v>49</v>
      </c>
      <c r="N14" s="64">
        <f t="shared" si="0"/>
        <v>17</v>
      </c>
      <c r="O14" s="89">
        <f t="shared" si="0"/>
        <v>16</v>
      </c>
      <c r="P14" s="63">
        <f t="shared" si="0"/>
        <v>40</v>
      </c>
      <c r="Q14" s="63">
        <f t="shared" si="0"/>
        <v>17</v>
      </c>
      <c r="R14" s="65">
        <f t="shared" si="0"/>
        <v>17</v>
      </c>
      <c r="S14" s="21"/>
      <c r="T14" s="61" t="s">
        <v>412</v>
      </c>
      <c r="U14" s="62"/>
      <c r="V14" s="74">
        <f t="shared" ref="V14:AK14" si="1">SUM(V5:V13)</f>
        <v>35</v>
      </c>
      <c r="W14" s="63">
        <f t="shared" si="1"/>
        <v>46</v>
      </c>
      <c r="X14" s="63">
        <f t="shared" si="1"/>
        <v>17</v>
      </c>
      <c r="Y14" s="63">
        <f t="shared" si="1"/>
        <v>20</v>
      </c>
      <c r="Z14" s="64">
        <f t="shared" si="1"/>
        <v>52</v>
      </c>
      <c r="AA14" s="64">
        <f t="shared" si="1"/>
        <v>24</v>
      </c>
      <c r="AB14" s="89">
        <f t="shared" si="1"/>
        <v>15</v>
      </c>
      <c r="AC14" s="63">
        <f t="shared" si="1"/>
        <v>51</v>
      </c>
      <c r="AD14" s="63">
        <f t="shared" si="1"/>
        <v>18</v>
      </c>
      <c r="AE14" s="88">
        <f t="shared" si="1"/>
        <v>19</v>
      </c>
      <c r="AF14" s="64">
        <f t="shared" si="1"/>
        <v>53</v>
      </c>
      <c r="AG14" s="64">
        <f t="shared" si="1"/>
        <v>20</v>
      </c>
      <c r="AH14" s="89">
        <f t="shared" si="1"/>
        <v>12</v>
      </c>
      <c r="AI14" s="63">
        <f t="shared" si="1"/>
        <v>44</v>
      </c>
      <c r="AJ14" s="63">
        <f t="shared" si="1"/>
        <v>20</v>
      </c>
      <c r="AK14" s="65">
        <f t="shared" si="1"/>
        <v>13</v>
      </c>
      <c r="AL14" s="21"/>
    </row>
    <row r="15" spans="1:38" x14ac:dyDescent="0.2">
      <c r="A15" s="57" t="s">
        <v>399</v>
      </c>
      <c r="B15" s="58">
        <v>13</v>
      </c>
      <c r="C15" s="58">
        <v>5</v>
      </c>
      <c r="D15" s="39">
        <v>6</v>
      </c>
      <c r="E15" s="39">
        <v>2</v>
      </c>
      <c r="F15" s="39">
        <v>2</v>
      </c>
      <c r="G15" s="39">
        <v>5</v>
      </c>
      <c r="H15" s="39">
        <v>2</v>
      </c>
      <c r="I15" s="81">
        <v>3</v>
      </c>
      <c r="J15" s="39">
        <v>6</v>
      </c>
      <c r="K15" s="39">
        <v>1</v>
      </c>
      <c r="L15" s="81">
        <v>3</v>
      </c>
      <c r="M15" s="39">
        <v>7</v>
      </c>
      <c r="N15" s="39">
        <v>3</v>
      </c>
      <c r="O15" s="81">
        <v>1</v>
      </c>
      <c r="P15" s="92">
        <v>5</v>
      </c>
      <c r="Q15" s="39">
        <v>2</v>
      </c>
      <c r="R15" s="60">
        <v>2</v>
      </c>
      <c r="S15" s="21"/>
      <c r="T15" s="57" t="s">
        <v>399</v>
      </c>
      <c r="U15" s="58">
        <v>13</v>
      </c>
      <c r="V15" s="58">
        <v>5</v>
      </c>
      <c r="W15" s="39">
        <v>7</v>
      </c>
      <c r="X15" s="39">
        <v>2</v>
      </c>
      <c r="Y15" s="39">
        <v>1</v>
      </c>
      <c r="Z15" s="39">
        <v>8</v>
      </c>
      <c r="AA15" s="39">
        <v>2</v>
      </c>
      <c r="AB15" s="81">
        <v>0</v>
      </c>
      <c r="AC15" s="39">
        <v>9</v>
      </c>
      <c r="AD15" s="39">
        <v>2</v>
      </c>
      <c r="AE15" s="81">
        <v>0</v>
      </c>
      <c r="AF15" s="39">
        <v>6</v>
      </c>
      <c r="AG15" s="39">
        <v>2</v>
      </c>
      <c r="AH15" s="81">
        <v>2</v>
      </c>
      <c r="AI15" s="39">
        <v>6</v>
      </c>
      <c r="AJ15" s="39">
        <v>2</v>
      </c>
      <c r="AK15" s="60">
        <v>1</v>
      </c>
      <c r="AL15" s="21"/>
    </row>
    <row r="16" spans="1:38" x14ac:dyDescent="0.2">
      <c r="A16" s="42" t="s">
        <v>400</v>
      </c>
      <c r="B16" s="50">
        <v>1</v>
      </c>
      <c r="C16" s="50">
        <v>4</v>
      </c>
      <c r="D16" s="37">
        <v>6</v>
      </c>
      <c r="E16" s="37">
        <v>1</v>
      </c>
      <c r="F16" s="37">
        <v>2</v>
      </c>
      <c r="G16" s="37">
        <v>7</v>
      </c>
      <c r="H16" s="37">
        <v>2</v>
      </c>
      <c r="I16" s="79">
        <v>1</v>
      </c>
      <c r="J16" s="37">
        <v>11</v>
      </c>
      <c r="K16" s="37">
        <v>2</v>
      </c>
      <c r="L16" s="79">
        <v>0</v>
      </c>
      <c r="M16" s="37">
        <v>6</v>
      </c>
      <c r="N16" s="37">
        <v>2</v>
      </c>
      <c r="O16" s="79">
        <v>2</v>
      </c>
      <c r="P16" s="37">
        <v>7</v>
      </c>
      <c r="Q16" s="37">
        <v>2</v>
      </c>
      <c r="R16" s="44">
        <v>0</v>
      </c>
      <c r="S16" s="21"/>
      <c r="T16" s="42" t="s">
        <v>400</v>
      </c>
      <c r="U16" s="50">
        <v>1</v>
      </c>
      <c r="V16" s="50">
        <v>4</v>
      </c>
      <c r="W16" s="37">
        <v>7</v>
      </c>
      <c r="X16" s="37">
        <v>2</v>
      </c>
      <c r="Y16" s="37">
        <v>1</v>
      </c>
      <c r="Z16" s="37">
        <v>7</v>
      </c>
      <c r="AA16" s="37">
        <v>3</v>
      </c>
      <c r="AB16" s="79">
        <v>1</v>
      </c>
      <c r="AC16" s="37">
        <v>8</v>
      </c>
      <c r="AD16" s="37">
        <v>3</v>
      </c>
      <c r="AE16" s="79">
        <v>0</v>
      </c>
      <c r="AF16" s="37">
        <v>10</v>
      </c>
      <c r="AG16" s="37">
        <v>2</v>
      </c>
      <c r="AH16" s="79">
        <v>0</v>
      </c>
      <c r="AI16" s="37">
        <v>5</v>
      </c>
      <c r="AJ16" s="37">
        <v>2</v>
      </c>
      <c r="AK16" s="44">
        <v>2</v>
      </c>
      <c r="AL16" s="21" t="s">
        <v>472</v>
      </c>
    </row>
    <row r="17" spans="1:38" x14ac:dyDescent="0.2">
      <c r="A17" s="42" t="s">
        <v>401</v>
      </c>
      <c r="B17" s="50">
        <v>17</v>
      </c>
      <c r="C17" s="50">
        <v>3</v>
      </c>
      <c r="D17" s="92">
        <v>3</v>
      </c>
      <c r="E17" s="37">
        <v>2</v>
      </c>
      <c r="F17" s="37">
        <v>3</v>
      </c>
      <c r="G17" s="37">
        <v>4</v>
      </c>
      <c r="H17" s="37">
        <v>2</v>
      </c>
      <c r="I17" s="79">
        <v>2</v>
      </c>
      <c r="J17" s="37">
        <v>4</v>
      </c>
      <c r="K17" s="37">
        <v>2</v>
      </c>
      <c r="L17" s="79">
        <v>2</v>
      </c>
      <c r="M17" s="37">
        <v>4</v>
      </c>
      <c r="N17" s="37">
        <v>3</v>
      </c>
      <c r="O17" s="79">
        <v>2</v>
      </c>
      <c r="P17" s="37">
        <v>4</v>
      </c>
      <c r="Q17" s="37">
        <v>2</v>
      </c>
      <c r="R17" s="44">
        <v>1</v>
      </c>
      <c r="S17" s="21"/>
      <c r="T17" s="42" t="s">
        <v>401</v>
      </c>
      <c r="U17" s="50">
        <v>17</v>
      </c>
      <c r="V17" s="50">
        <v>3</v>
      </c>
      <c r="W17" s="37">
        <v>5</v>
      </c>
      <c r="X17" s="37">
        <v>2</v>
      </c>
      <c r="Y17" s="37">
        <v>1</v>
      </c>
      <c r="Z17" s="37">
        <v>6</v>
      </c>
      <c r="AA17" s="37">
        <v>2</v>
      </c>
      <c r="AB17" s="79">
        <v>0</v>
      </c>
      <c r="AC17" s="37">
        <v>4</v>
      </c>
      <c r="AD17" s="37">
        <v>2</v>
      </c>
      <c r="AE17" s="79">
        <v>2</v>
      </c>
      <c r="AF17" s="37">
        <v>4</v>
      </c>
      <c r="AG17" s="37">
        <v>2</v>
      </c>
      <c r="AH17" s="79">
        <v>2</v>
      </c>
      <c r="AI17" s="37">
        <v>5</v>
      </c>
      <c r="AJ17" s="37">
        <v>2</v>
      </c>
      <c r="AK17" s="44">
        <v>0</v>
      </c>
      <c r="AL17" s="21"/>
    </row>
    <row r="18" spans="1:38" x14ac:dyDescent="0.2">
      <c r="A18" s="42" t="s">
        <v>402</v>
      </c>
      <c r="B18" s="50">
        <v>5</v>
      </c>
      <c r="C18" s="50">
        <v>4</v>
      </c>
      <c r="D18" s="37">
        <v>6</v>
      </c>
      <c r="E18" s="37">
        <v>3</v>
      </c>
      <c r="F18" s="37">
        <v>2</v>
      </c>
      <c r="G18" s="37">
        <v>5</v>
      </c>
      <c r="H18" s="37">
        <v>1</v>
      </c>
      <c r="I18" s="79">
        <v>3</v>
      </c>
      <c r="J18" s="37">
        <v>6</v>
      </c>
      <c r="K18" s="37">
        <v>1</v>
      </c>
      <c r="L18" s="79">
        <v>2</v>
      </c>
      <c r="M18" s="37">
        <v>7</v>
      </c>
      <c r="N18" s="37">
        <v>2</v>
      </c>
      <c r="O18" s="79">
        <v>1</v>
      </c>
      <c r="P18" s="37">
        <v>5</v>
      </c>
      <c r="Q18" s="37">
        <v>3</v>
      </c>
      <c r="R18" s="44">
        <v>2</v>
      </c>
      <c r="S18" s="21" t="s">
        <v>352</v>
      </c>
      <c r="T18" s="42" t="s">
        <v>402</v>
      </c>
      <c r="U18" s="50">
        <v>5</v>
      </c>
      <c r="V18" s="50">
        <v>4</v>
      </c>
      <c r="W18" s="37">
        <v>5</v>
      </c>
      <c r="X18" s="37">
        <v>3</v>
      </c>
      <c r="Y18" s="37">
        <v>2</v>
      </c>
      <c r="Z18" s="37">
        <v>10</v>
      </c>
      <c r="AA18" s="37">
        <v>2</v>
      </c>
      <c r="AB18" s="79">
        <v>0</v>
      </c>
      <c r="AC18" s="37">
        <v>6</v>
      </c>
      <c r="AD18" s="37">
        <v>1</v>
      </c>
      <c r="AE18" s="79">
        <v>2</v>
      </c>
      <c r="AF18" s="37">
        <v>5</v>
      </c>
      <c r="AG18" s="37">
        <v>2</v>
      </c>
      <c r="AH18" s="79">
        <v>3</v>
      </c>
      <c r="AI18" s="37">
        <v>6</v>
      </c>
      <c r="AJ18" s="37">
        <v>2</v>
      </c>
      <c r="AK18" s="44">
        <v>1</v>
      </c>
      <c r="AL18" s="21"/>
    </row>
    <row r="19" spans="1:38" x14ac:dyDescent="0.2">
      <c r="A19" s="42" t="s">
        <v>403</v>
      </c>
      <c r="B19" s="50">
        <v>15</v>
      </c>
      <c r="C19" s="50">
        <v>4</v>
      </c>
      <c r="D19" s="37">
        <v>6</v>
      </c>
      <c r="E19" s="37">
        <v>1</v>
      </c>
      <c r="F19" s="37">
        <v>1</v>
      </c>
      <c r="G19" s="37">
        <v>6</v>
      </c>
      <c r="H19" s="37">
        <v>2</v>
      </c>
      <c r="I19" s="79">
        <v>1</v>
      </c>
      <c r="J19" s="37">
        <v>10</v>
      </c>
      <c r="K19" s="37">
        <v>2</v>
      </c>
      <c r="L19" s="79">
        <v>0</v>
      </c>
      <c r="M19" s="37">
        <v>6</v>
      </c>
      <c r="N19" s="37">
        <v>3</v>
      </c>
      <c r="O19" s="79">
        <v>1</v>
      </c>
      <c r="P19" s="37">
        <v>5</v>
      </c>
      <c r="Q19" s="37">
        <v>2</v>
      </c>
      <c r="R19" s="44">
        <v>1</v>
      </c>
      <c r="S19" s="21"/>
      <c r="T19" s="42" t="s">
        <v>403</v>
      </c>
      <c r="U19" s="50">
        <v>15</v>
      </c>
      <c r="V19" s="50">
        <v>4</v>
      </c>
      <c r="W19" s="37">
        <v>5</v>
      </c>
      <c r="X19" s="37">
        <v>2</v>
      </c>
      <c r="Y19" s="37">
        <v>2</v>
      </c>
      <c r="Z19" s="37">
        <v>5</v>
      </c>
      <c r="AA19" s="37">
        <v>2</v>
      </c>
      <c r="AB19" s="79">
        <v>2</v>
      </c>
      <c r="AC19" s="37">
        <v>6</v>
      </c>
      <c r="AD19" s="37">
        <v>3</v>
      </c>
      <c r="AE19" s="79">
        <v>0</v>
      </c>
      <c r="AF19" s="37">
        <v>5</v>
      </c>
      <c r="AG19" s="37">
        <v>1</v>
      </c>
      <c r="AH19" s="79">
        <v>2</v>
      </c>
      <c r="AI19" s="92">
        <v>4</v>
      </c>
      <c r="AJ19" s="37">
        <v>2</v>
      </c>
      <c r="AK19" s="44">
        <v>2</v>
      </c>
      <c r="AL19" s="21"/>
    </row>
    <row r="20" spans="1:38" x14ac:dyDescent="0.2">
      <c r="A20" s="42" t="s">
        <v>404</v>
      </c>
      <c r="B20" s="50">
        <v>11</v>
      </c>
      <c r="C20" s="50">
        <v>4</v>
      </c>
      <c r="D20" s="37">
        <v>5</v>
      </c>
      <c r="E20" s="37">
        <v>2</v>
      </c>
      <c r="F20" s="37">
        <v>2</v>
      </c>
      <c r="G20" s="37">
        <v>5</v>
      </c>
      <c r="H20" s="37">
        <v>2</v>
      </c>
      <c r="I20" s="79">
        <v>3</v>
      </c>
      <c r="J20" s="37">
        <v>7</v>
      </c>
      <c r="K20" s="37">
        <v>2</v>
      </c>
      <c r="L20" s="79">
        <v>1</v>
      </c>
      <c r="M20" s="37">
        <v>10</v>
      </c>
      <c r="N20" s="37">
        <v>2</v>
      </c>
      <c r="O20" s="79">
        <v>0</v>
      </c>
      <c r="P20" s="37">
        <v>6</v>
      </c>
      <c r="Q20" s="37">
        <v>3</v>
      </c>
      <c r="R20" s="44">
        <v>0</v>
      </c>
      <c r="S20" s="21"/>
      <c r="T20" s="42" t="s">
        <v>404</v>
      </c>
      <c r="U20" s="50">
        <v>11</v>
      </c>
      <c r="V20" s="50">
        <v>4</v>
      </c>
      <c r="W20" s="37">
        <v>8</v>
      </c>
      <c r="X20" s="37">
        <v>2</v>
      </c>
      <c r="Y20" s="37">
        <v>0</v>
      </c>
      <c r="Z20" s="37">
        <v>10</v>
      </c>
      <c r="AA20" s="37">
        <v>2</v>
      </c>
      <c r="AB20" s="79">
        <v>0</v>
      </c>
      <c r="AC20" s="37">
        <v>8</v>
      </c>
      <c r="AD20" s="37">
        <v>1</v>
      </c>
      <c r="AE20" s="79">
        <v>0</v>
      </c>
      <c r="AF20" s="37">
        <v>6</v>
      </c>
      <c r="AG20" s="37">
        <v>2</v>
      </c>
      <c r="AH20" s="79">
        <v>1</v>
      </c>
      <c r="AI20" s="37">
        <v>5</v>
      </c>
      <c r="AJ20" s="37">
        <v>2</v>
      </c>
      <c r="AK20" s="44">
        <v>1</v>
      </c>
      <c r="AL20" s="21"/>
    </row>
    <row r="21" spans="1:38" x14ac:dyDescent="0.2">
      <c r="A21" s="42" t="s">
        <v>405</v>
      </c>
      <c r="B21" s="50">
        <v>3</v>
      </c>
      <c r="C21" s="50">
        <v>5</v>
      </c>
      <c r="D21" s="37">
        <v>9</v>
      </c>
      <c r="E21" s="37">
        <v>2</v>
      </c>
      <c r="F21" s="37">
        <v>0</v>
      </c>
      <c r="G21" s="37">
        <v>7</v>
      </c>
      <c r="H21" s="37">
        <v>2</v>
      </c>
      <c r="I21" s="79">
        <v>2</v>
      </c>
      <c r="J21" s="37">
        <v>9</v>
      </c>
      <c r="K21" s="37">
        <v>2</v>
      </c>
      <c r="L21" s="79">
        <v>0</v>
      </c>
      <c r="M21" s="37">
        <v>7</v>
      </c>
      <c r="N21" s="37">
        <v>2</v>
      </c>
      <c r="O21" s="79">
        <v>2</v>
      </c>
      <c r="P21" s="37">
        <v>7</v>
      </c>
      <c r="Q21" s="37">
        <v>2</v>
      </c>
      <c r="R21" s="44">
        <v>1</v>
      </c>
      <c r="S21" s="21"/>
      <c r="T21" s="42" t="s">
        <v>405</v>
      </c>
      <c r="U21" s="50">
        <v>3</v>
      </c>
      <c r="V21" s="50">
        <v>5</v>
      </c>
      <c r="W21" s="37">
        <v>10</v>
      </c>
      <c r="X21" s="37">
        <v>2</v>
      </c>
      <c r="Y21" s="37">
        <v>0</v>
      </c>
      <c r="Z21" s="37">
        <v>8</v>
      </c>
      <c r="AA21" s="37">
        <v>3</v>
      </c>
      <c r="AB21" s="79">
        <v>1</v>
      </c>
      <c r="AC21" s="37">
        <v>8</v>
      </c>
      <c r="AD21" s="37">
        <v>2</v>
      </c>
      <c r="AE21" s="79">
        <v>1</v>
      </c>
      <c r="AF21" s="37">
        <v>9</v>
      </c>
      <c r="AG21" s="37">
        <v>3</v>
      </c>
      <c r="AH21" s="79">
        <v>0</v>
      </c>
      <c r="AI21" s="37">
        <v>8</v>
      </c>
      <c r="AJ21" s="37">
        <v>2</v>
      </c>
      <c r="AK21" s="44">
        <v>0</v>
      </c>
      <c r="AL21" s="21"/>
    </row>
    <row r="22" spans="1:38" x14ac:dyDescent="0.2">
      <c r="A22" s="42" t="s">
        <v>406</v>
      </c>
      <c r="B22" s="50">
        <v>9</v>
      </c>
      <c r="C22" s="50">
        <v>4</v>
      </c>
      <c r="D22" s="37">
        <v>5</v>
      </c>
      <c r="E22" s="37">
        <v>1</v>
      </c>
      <c r="F22" s="37">
        <v>2</v>
      </c>
      <c r="G22" s="37">
        <v>7</v>
      </c>
      <c r="H22" s="37">
        <v>2</v>
      </c>
      <c r="I22" s="79">
        <v>1</v>
      </c>
      <c r="J22" s="37">
        <v>8</v>
      </c>
      <c r="K22" s="37">
        <v>3</v>
      </c>
      <c r="L22" s="79">
        <v>0</v>
      </c>
      <c r="M22" s="37">
        <v>6</v>
      </c>
      <c r="N22" s="37">
        <v>2</v>
      </c>
      <c r="O22" s="79">
        <v>1</v>
      </c>
      <c r="P22" s="92">
        <v>4</v>
      </c>
      <c r="Q22" s="37">
        <v>2</v>
      </c>
      <c r="R22" s="44">
        <v>2</v>
      </c>
      <c r="S22" s="21"/>
      <c r="T22" s="42" t="s">
        <v>406</v>
      </c>
      <c r="U22" s="50">
        <v>9</v>
      </c>
      <c r="V22" s="50">
        <v>4</v>
      </c>
      <c r="W22" s="37">
        <v>6</v>
      </c>
      <c r="X22" s="37">
        <v>2</v>
      </c>
      <c r="Y22" s="37">
        <v>1</v>
      </c>
      <c r="Z22" s="37">
        <v>6</v>
      </c>
      <c r="AA22" s="37">
        <v>3</v>
      </c>
      <c r="AB22" s="79">
        <v>2</v>
      </c>
      <c r="AC22" s="37">
        <v>5</v>
      </c>
      <c r="AD22" s="37">
        <v>2</v>
      </c>
      <c r="AE22" s="79">
        <v>3</v>
      </c>
      <c r="AF22" s="37">
        <v>7</v>
      </c>
      <c r="AG22" s="37">
        <v>2</v>
      </c>
      <c r="AH22" s="79">
        <v>0</v>
      </c>
      <c r="AI22" s="37">
        <v>6</v>
      </c>
      <c r="AJ22" s="37">
        <v>2</v>
      </c>
      <c r="AK22" s="44">
        <v>0</v>
      </c>
      <c r="AL22" s="21"/>
    </row>
    <row r="23" spans="1:38" ht="13.5" thickBot="1" x14ac:dyDescent="0.25">
      <c r="A23" s="45" t="s">
        <v>407</v>
      </c>
      <c r="B23" s="51">
        <v>7</v>
      </c>
      <c r="C23" s="51">
        <v>4</v>
      </c>
      <c r="D23" s="46">
        <v>7</v>
      </c>
      <c r="E23" s="46">
        <v>3</v>
      </c>
      <c r="F23" s="46">
        <v>0</v>
      </c>
      <c r="G23" s="46">
        <v>5</v>
      </c>
      <c r="H23" s="46">
        <v>1</v>
      </c>
      <c r="I23" s="83">
        <v>3</v>
      </c>
      <c r="J23" s="46">
        <v>8</v>
      </c>
      <c r="K23" s="46">
        <v>2</v>
      </c>
      <c r="L23" s="83">
        <v>0</v>
      </c>
      <c r="M23" s="46">
        <v>10</v>
      </c>
      <c r="N23" s="46">
        <v>2</v>
      </c>
      <c r="O23" s="83">
        <v>0</v>
      </c>
      <c r="P23" s="46">
        <v>5</v>
      </c>
      <c r="Q23" s="46">
        <v>2</v>
      </c>
      <c r="R23" s="48">
        <v>2</v>
      </c>
      <c r="S23" s="21"/>
      <c r="T23" s="45" t="s">
        <v>407</v>
      </c>
      <c r="U23" s="51">
        <v>7</v>
      </c>
      <c r="V23" s="51">
        <v>4</v>
      </c>
      <c r="W23" s="46">
        <v>6</v>
      </c>
      <c r="X23" s="46">
        <v>1</v>
      </c>
      <c r="Y23" s="46">
        <v>2</v>
      </c>
      <c r="Z23" s="46">
        <v>9</v>
      </c>
      <c r="AA23" s="46">
        <v>4</v>
      </c>
      <c r="AB23" s="83">
        <v>0</v>
      </c>
      <c r="AC23" s="46">
        <v>7</v>
      </c>
      <c r="AD23" s="46">
        <v>2</v>
      </c>
      <c r="AE23" s="83">
        <v>1</v>
      </c>
      <c r="AF23" s="46">
        <v>7</v>
      </c>
      <c r="AG23" s="46">
        <v>2</v>
      </c>
      <c r="AH23" s="83">
        <v>0</v>
      </c>
      <c r="AI23" s="99">
        <v>5</v>
      </c>
      <c r="AJ23" s="46">
        <v>2</v>
      </c>
      <c r="AK23" s="48">
        <v>2</v>
      </c>
      <c r="AL23" s="21"/>
    </row>
    <row r="24" spans="1:38" ht="13.5" thickBot="1" x14ac:dyDescent="0.25">
      <c r="A24" s="66" t="s">
        <v>413</v>
      </c>
      <c r="B24" s="63"/>
      <c r="C24" s="63">
        <f t="shared" ref="C24:R24" si="2">SUM(C15:C23)</f>
        <v>37</v>
      </c>
      <c r="D24" s="63">
        <f t="shared" si="2"/>
        <v>53</v>
      </c>
      <c r="E24" s="63">
        <f t="shared" si="2"/>
        <v>17</v>
      </c>
      <c r="F24" s="63">
        <f t="shared" si="2"/>
        <v>14</v>
      </c>
      <c r="G24" s="64">
        <f t="shared" si="2"/>
        <v>51</v>
      </c>
      <c r="H24" s="64">
        <f t="shared" si="2"/>
        <v>16</v>
      </c>
      <c r="I24" s="64">
        <f t="shared" si="2"/>
        <v>19</v>
      </c>
      <c r="J24" s="63">
        <f t="shared" si="2"/>
        <v>69</v>
      </c>
      <c r="K24" s="63">
        <f t="shared" si="2"/>
        <v>17</v>
      </c>
      <c r="L24" s="63">
        <f t="shared" si="2"/>
        <v>8</v>
      </c>
      <c r="M24" s="64">
        <f t="shared" si="2"/>
        <v>63</v>
      </c>
      <c r="N24" s="64">
        <f t="shared" si="2"/>
        <v>21</v>
      </c>
      <c r="O24" s="64">
        <f t="shared" si="2"/>
        <v>10</v>
      </c>
      <c r="P24" s="100">
        <f t="shared" si="2"/>
        <v>48</v>
      </c>
      <c r="Q24" s="63">
        <f t="shared" si="2"/>
        <v>20</v>
      </c>
      <c r="R24" s="65">
        <f t="shared" si="2"/>
        <v>11</v>
      </c>
      <c r="T24" s="66" t="s">
        <v>413</v>
      </c>
      <c r="U24" s="63"/>
      <c r="V24" s="63">
        <f t="shared" ref="V24:AK24" si="3">SUM(V15:V23)</f>
        <v>37</v>
      </c>
      <c r="W24" s="63">
        <f t="shared" si="3"/>
        <v>59</v>
      </c>
      <c r="X24" s="63">
        <f t="shared" si="3"/>
        <v>18</v>
      </c>
      <c r="Y24" s="63">
        <f t="shared" si="3"/>
        <v>10</v>
      </c>
      <c r="Z24" s="64">
        <f t="shared" si="3"/>
        <v>69</v>
      </c>
      <c r="AA24" s="64">
        <f t="shared" si="3"/>
        <v>23</v>
      </c>
      <c r="AB24" s="64">
        <f t="shared" si="3"/>
        <v>6</v>
      </c>
      <c r="AC24" s="63">
        <f t="shared" si="3"/>
        <v>61</v>
      </c>
      <c r="AD24" s="63">
        <f t="shared" si="3"/>
        <v>18</v>
      </c>
      <c r="AE24" s="63">
        <f t="shared" si="3"/>
        <v>9</v>
      </c>
      <c r="AF24" s="64">
        <f t="shared" si="3"/>
        <v>59</v>
      </c>
      <c r="AG24" s="64">
        <f t="shared" si="3"/>
        <v>18</v>
      </c>
      <c r="AH24" s="64">
        <f t="shared" si="3"/>
        <v>10</v>
      </c>
      <c r="AI24" s="63">
        <f t="shared" si="3"/>
        <v>50</v>
      </c>
      <c r="AJ24" s="63">
        <f t="shared" si="3"/>
        <v>18</v>
      </c>
      <c r="AK24" s="65">
        <f t="shared" si="3"/>
        <v>9</v>
      </c>
    </row>
    <row r="25" spans="1:38" ht="13.5" thickBot="1" x14ac:dyDescent="0.25">
      <c r="A25" s="70" t="s">
        <v>414</v>
      </c>
      <c r="B25" s="71"/>
      <c r="C25" s="71">
        <f t="shared" ref="C25:R25" si="4">C24+C14</f>
        <v>72</v>
      </c>
      <c r="D25" s="71">
        <f t="shared" si="4"/>
        <v>99</v>
      </c>
      <c r="E25" s="71">
        <f t="shared" si="4"/>
        <v>35</v>
      </c>
      <c r="F25" s="71">
        <f t="shared" si="4"/>
        <v>34</v>
      </c>
      <c r="G25" s="72">
        <f t="shared" si="4"/>
        <v>104</v>
      </c>
      <c r="H25" s="72">
        <f t="shared" si="4"/>
        <v>33</v>
      </c>
      <c r="I25" s="72">
        <f t="shared" si="4"/>
        <v>36</v>
      </c>
      <c r="J25" s="71">
        <f t="shared" si="4"/>
        <v>120</v>
      </c>
      <c r="K25" s="71">
        <f t="shared" si="4"/>
        <v>36</v>
      </c>
      <c r="L25" s="71">
        <f t="shared" si="4"/>
        <v>26</v>
      </c>
      <c r="M25" s="72">
        <f t="shared" si="4"/>
        <v>112</v>
      </c>
      <c r="N25" s="72">
        <f t="shared" si="4"/>
        <v>38</v>
      </c>
      <c r="O25" s="72">
        <f t="shared" si="4"/>
        <v>26</v>
      </c>
      <c r="P25" s="71">
        <f t="shared" si="4"/>
        <v>88</v>
      </c>
      <c r="Q25" s="71">
        <f t="shared" si="4"/>
        <v>37</v>
      </c>
      <c r="R25" s="73">
        <f t="shared" si="4"/>
        <v>28</v>
      </c>
      <c r="T25" s="70" t="s">
        <v>414</v>
      </c>
      <c r="U25" s="71"/>
      <c r="V25" s="71">
        <f t="shared" ref="V25:AK25" si="5">V24+V14</f>
        <v>72</v>
      </c>
      <c r="W25" s="71">
        <f t="shared" si="5"/>
        <v>105</v>
      </c>
      <c r="X25" s="71">
        <f t="shared" si="5"/>
        <v>35</v>
      </c>
      <c r="Y25" s="71">
        <f t="shared" si="5"/>
        <v>30</v>
      </c>
      <c r="Z25" s="72">
        <f t="shared" si="5"/>
        <v>121</v>
      </c>
      <c r="AA25" s="72">
        <f t="shared" si="5"/>
        <v>47</v>
      </c>
      <c r="AB25" s="72">
        <f t="shared" si="5"/>
        <v>21</v>
      </c>
      <c r="AC25" s="71">
        <f t="shared" si="5"/>
        <v>112</v>
      </c>
      <c r="AD25" s="71">
        <f t="shared" si="5"/>
        <v>36</v>
      </c>
      <c r="AE25" s="71">
        <f t="shared" si="5"/>
        <v>28</v>
      </c>
      <c r="AF25" s="72">
        <f t="shared" si="5"/>
        <v>112</v>
      </c>
      <c r="AG25" s="72">
        <f t="shared" si="5"/>
        <v>38</v>
      </c>
      <c r="AH25" s="72">
        <f t="shared" si="5"/>
        <v>22</v>
      </c>
      <c r="AI25" s="71">
        <f t="shared" si="5"/>
        <v>94</v>
      </c>
      <c r="AJ25" s="71">
        <f t="shared" si="5"/>
        <v>38</v>
      </c>
      <c r="AK25" s="73">
        <f t="shared" si="5"/>
        <v>22</v>
      </c>
    </row>
    <row r="26" spans="1:38" x14ac:dyDescent="0.2">
      <c r="A26" s="67" t="s">
        <v>350</v>
      </c>
      <c r="B26" s="39"/>
      <c r="C26" s="39"/>
      <c r="D26" s="568">
        <v>1</v>
      </c>
      <c r="E26" s="516"/>
      <c r="F26" s="524"/>
      <c r="G26" s="565">
        <v>2</v>
      </c>
      <c r="H26" s="566"/>
      <c r="I26" s="567"/>
      <c r="J26" s="568">
        <v>3</v>
      </c>
      <c r="K26" s="516"/>
      <c r="L26" s="524"/>
      <c r="M26" s="565">
        <v>5</v>
      </c>
      <c r="N26" s="566"/>
      <c r="O26" s="567"/>
      <c r="P26" s="568">
        <v>4</v>
      </c>
      <c r="Q26" s="516"/>
      <c r="R26" s="517"/>
      <c r="T26" s="67" t="s">
        <v>350</v>
      </c>
      <c r="U26" s="39"/>
      <c r="V26" s="39"/>
      <c r="W26" s="568"/>
      <c r="X26" s="516"/>
      <c r="Y26" s="524"/>
      <c r="Z26" s="565"/>
      <c r="AA26" s="566"/>
      <c r="AB26" s="567"/>
      <c r="AC26" s="568"/>
      <c r="AD26" s="516"/>
      <c r="AE26" s="524"/>
      <c r="AF26" s="565"/>
      <c r="AG26" s="566"/>
      <c r="AH26" s="567"/>
      <c r="AI26" s="568"/>
      <c r="AJ26" s="516"/>
      <c r="AK26" s="517"/>
    </row>
    <row r="27" spans="1:38" ht="13.5" thickBot="1" x14ac:dyDescent="0.25">
      <c r="A27" s="49" t="s">
        <v>415</v>
      </c>
      <c r="B27" s="46"/>
      <c r="C27" s="46"/>
      <c r="D27" s="492">
        <v>22</v>
      </c>
      <c r="E27" s="493"/>
      <c r="F27" s="494"/>
      <c r="G27" s="495">
        <v>16</v>
      </c>
      <c r="H27" s="496"/>
      <c r="I27" s="497"/>
      <c r="J27" s="492">
        <v>11</v>
      </c>
      <c r="K27" s="493"/>
      <c r="L27" s="494"/>
      <c r="M27" s="495">
        <v>4</v>
      </c>
      <c r="N27" s="496"/>
      <c r="O27" s="497"/>
      <c r="P27" s="492">
        <v>7</v>
      </c>
      <c r="Q27" s="493"/>
      <c r="R27" s="506"/>
      <c r="T27" s="49" t="s">
        <v>415</v>
      </c>
      <c r="U27" s="46"/>
      <c r="V27" s="46"/>
      <c r="W27" s="492"/>
      <c r="X27" s="493"/>
      <c r="Y27" s="494"/>
      <c r="Z27" s="495"/>
      <c r="AA27" s="496"/>
      <c r="AB27" s="497"/>
      <c r="AC27" s="492"/>
      <c r="AD27" s="493"/>
      <c r="AE27" s="494"/>
      <c r="AF27" s="495"/>
      <c r="AG27" s="496"/>
      <c r="AH27" s="497"/>
      <c r="AI27" s="492"/>
      <c r="AJ27" s="493"/>
      <c r="AK27" s="506"/>
    </row>
    <row r="28" spans="1:38" x14ac:dyDescent="0.2">
      <c r="T28" s="30"/>
      <c r="U28" s="30"/>
      <c r="V28" s="30"/>
      <c r="W28" s="30"/>
      <c r="X28" s="30"/>
      <c r="Y28" s="30"/>
      <c r="Z28" s="30"/>
      <c r="AA28" s="30"/>
      <c r="AB28" s="30"/>
      <c r="AC28" s="30"/>
      <c r="AD28" s="30"/>
      <c r="AE28" s="30"/>
      <c r="AF28" s="30"/>
      <c r="AG28" s="30"/>
      <c r="AH28" s="30"/>
      <c r="AI28" s="30"/>
      <c r="AJ28" s="30"/>
      <c r="AK28" s="30"/>
    </row>
    <row r="29" spans="1:38" x14ac:dyDescent="0.2">
      <c r="A29" s="30" t="s">
        <v>420</v>
      </c>
      <c r="T29" s="30" t="s">
        <v>420</v>
      </c>
      <c r="U29" s="30"/>
      <c r="V29" s="30"/>
      <c r="W29" s="30"/>
      <c r="X29" s="30"/>
      <c r="Y29" s="30"/>
      <c r="Z29" s="30"/>
      <c r="AA29" s="30"/>
      <c r="AB29" s="30"/>
      <c r="AC29" s="30"/>
      <c r="AD29" s="30"/>
      <c r="AE29" s="30"/>
      <c r="AF29" s="30"/>
      <c r="AG29" s="30"/>
      <c r="AH29" s="30"/>
      <c r="AI29" s="30"/>
      <c r="AJ29" s="30"/>
      <c r="AK29" s="30"/>
    </row>
    <row r="30" spans="1:38" x14ac:dyDescent="0.2">
      <c r="T30" s="30"/>
      <c r="U30" s="30"/>
      <c r="V30" s="30"/>
      <c r="W30" s="30"/>
      <c r="X30" s="30"/>
      <c r="Y30" s="30"/>
      <c r="Z30" s="30"/>
      <c r="AA30" s="30"/>
      <c r="AB30" s="30"/>
      <c r="AC30" s="30"/>
      <c r="AD30" s="30"/>
      <c r="AE30" s="30"/>
      <c r="AF30" s="30"/>
      <c r="AG30" s="30"/>
      <c r="AH30" s="30"/>
      <c r="AI30" s="30"/>
      <c r="AJ30" s="30"/>
      <c r="AK30" s="30"/>
    </row>
    <row r="31" spans="1:38" x14ac:dyDescent="0.2">
      <c r="A31" s="92"/>
      <c r="B31" s="30" t="s">
        <v>450</v>
      </c>
      <c r="T31" s="92"/>
      <c r="U31" s="30" t="s">
        <v>450</v>
      </c>
      <c r="V31" s="30"/>
      <c r="W31" s="30"/>
      <c r="X31" s="30"/>
      <c r="Y31" s="30"/>
      <c r="Z31" s="30"/>
      <c r="AA31" s="30"/>
      <c r="AB31" s="30"/>
      <c r="AC31" s="30"/>
      <c r="AD31" s="30"/>
      <c r="AE31" s="30"/>
      <c r="AF31" s="30"/>
      <c r="AG31" s="30"/>
      <c r="AH31" s="30"/>
      <c r="AI31" s="30"/>
      <c r="AJ31" s="30"/>
      <c r="AK31" s="30"/>
    </row>
    <row r="32" spans="1:38" x14ac:dyDescent="0.2">
      <c r="A32" s="97"/>
      <c r="B32" s="30" t="s">
        <v>603</v>
      </c>
      <c r="T32" s="97"/>
      <c r="U32" s="30" t="s">
        <v>603</v>
      </c>
      <c r="V32" s="30"/>
      <c r="W32" s="30"/>
      <c r="X32" s="30"/>
      <c r="Y32" s="30"/>
      <c r="Z32" s="30"/>
      <c r="AA32" s="30"/>
      <c r="AB32" s="30"/>
      <c r="AC32" s="30"/>
      <c r="AD32" s="30"/>
      <c r="AE32" s="30"/>
      <c r="AF32" s="30"/>
      <c r="AG32" s="30"/>
      <c r="AH32" s="30"/>
      <c r="AI32" s="30"/>
      <c r="AJ32" s="30"/>
      <c r="AK32" s="30"/>
    </row>
    <row r="34" customFormat="1" x14ac:dyDescent="0.2"/>
    <row r="35" customFormat="1" x14ac:dyDescent="0.2"/>
    <row r="36" customFormat="1" x14ac:dyDescent="0.2"/>
    <row r="37" customFormat="1" x14ac:dyDescent="0.2"/>
    <row r="38" customFormat="1" x14ac:dyDescent="0.2"/>
    <row r="39" customFormat="1" x14ac:dyDescent="0.2"/>
    <row r="40" customFormat="1" x14ac:dyDescent="0.2"/>
    <row r="41" customFormat="1" x14ac:dyDescent="0.2"/>
    <row r="42" customFormat="1" x14ac:dyDescent="0.2"/>
    <row r="43" customFormat="1" x14ac:dyDescent="0.2"/>
    <row r="44" customFormat="1" x14ac:dyDescent="0.2"/>
    <row r="45" customFormat="1" x14ac:dyDescent="0.2"/>
    <row r="46" customFormat="1" x14ac:dyDescent="0.2"/>
    <row r="47" customFormat="1" x14ac:dyDescent="0.2"/>
    <row r="48" customFormat="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sheetData>
  <mergeCells count="40">
    <mergeCell ref="AI27:AK27"/>
    <mergeCell ref="AF26:AH26"/>
    <mergeCell ref="AI26:AK26"/>
    <mergeCell ref="AF27:AH27"/>
    <mergeCell ref="P27:R27"/>
    <mergeCell ref="W27:Y27"/>
    <mergeCell ref="P26:R26"/>
    <mergeCell ref="W26:Y26"/>
    <mergeCell ref="Z27:AB27"/>
    <mergeCell ref="AC26:AE26"/>
    <mergeCell ref="AC27:AE27"/>
    <mergeCell ref="Z26:AB26"/>
    <mergeCell ref="AI2:AK2"/>
    <mergeCell ref="P3:R3"/>
    <mergeCell ref="AF2:AH2"/>
    <mergeCell ref="AI3:AK3"/>
    <mergeCell ref="AF3:AH3"/>
    <mergeCell ref="Z3:AB3"/>
    <mergeCell ref="AC3:AE3"/>
    <mergeCell ref="W3:Y3"/>
    <mergeCell ref="P2:R2"/>
    <mergeCell ref="W2:Y2"/>
    <mergeCell ref="AC2:AE2"/>
    <mergeCell ref="Z2:AB2"/>
    <mergeCell ref="D2:F2"/>
    <mergeCell ref="G2:I2"/>
    <mergeCell ref="J2:L2"/>
    <mergeCell ref="M2:O2"/>
    <mergeCell ref="D3:F3"/>
    <mergeCell ref="M3:O3"/>
    <mergeCell ref="G3:I3"/>
    <mergeCell ref="J3:L3"/>
    <mergeCell ref="G26:I26"/>
    <mergeCell ref="M26:O26"/>
    <mergeCell ref="J27:L27"/>
    <mergeCell ref="M27:O27"/>
    <mergeCell ref="D27:F27"/>
    <mergeCell ref="D26:F26"/>
    <mergeCell ref="J26:L26"/>
    <mergeCell ref="G27:I27"/>
  </mergeCells>
  <phoneticPr fontId="21" type="noConversion"/>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I66"/>
  <sheetViews>
    <sheetView topLeftCell="AG1" workbookViewId="0">
      <selection activeCell="J31" sqref="J31"/>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s>
  <sheetData>
    <row r="1" spans="1:9" ht="13.5" thickBot="1" x14ac:dyDescent="0.25">
      <c r="A1" s="31"/>
      <c r="B1" s="32" t="s">
        <v>619</v>
      </c>
      <c r="C1" s="32"/>
      <c r="D1" s="32"/>
      <c r="E1" s="32"/>
      <c r="F1" s="32"/>
      <c r="G1" s="32"/>
      <c r="H1" s="32"/>
      <c r="I1" s="32"/>
    </row>
    <row r="2" spans="1:9" x14ac:dyDescent="0.2">
      <c r="A2" s="40"/>
      <c r="B2" s="41"/>
      <c r="C2" s="41"/>
      <c r="D2" s="573" t="s">
        <v>352</v>
      </c>
      <c r="E2" s="573"/>
      <c r="F2" s="573"/>
      <c r="G2" s="572" t="s">
        <v>472</v>
      </c>
      <c r="H2" s="572"/>
      <c r="I2" s="572"/>
    </row>
    <row r="3" spans="1:9" x14ac:dyDescent="0.2">
      <c r="A3" s="57"/>
      <c r="B3" s="69"/>
      <c r="C3" s="69"/>
      <c r="D3" s="568" t="s">
        <v>617</v>
      </c>
      <c r="E3" s="516"/>
      <c r="F3" s="524"/>
      <c r="G3" s="565" t="s">
        <v>618</v>
      </c>
      <c r="H3" s="566"/>
      <c r="I3" s="567"/>
    </row>
    <row r="4" spans="1:9" x14ac:dyDescent="0.2">
      <c r="A4" s="42"/>
      <c r="B4" s="34" t="s">
        <v>355</v>
      </c>
      <c r="C4" s="34" t="s">
        <v>408</v>
      </c>
      <c r="D4" s="35" t="s">
        <v>409</v>
      </c>
      <c r="E4" s="35" t="s">
        <v>410</v>
      </c>
      <c r="F4" s="35" t="s">
        <v>363</v>
      </c>
      <c r="G4" s="36" t="s">
        <v>409</v>
      </c>
      <c r="H4" s="36" t="s">
        <v>410</v>
      </c>
      <c r="I4" s="36" t="s">
        <v>363</v>
      </c>
    </row>
    <row r="5" spans="1:9" x14ac:dyDescent="0.2">
      <c r="A5" s="42" t="s">
        <v>390</v>
      </c>
      <c r="B5" s="50">
        <v>11</v>
      </c>
      <c r="C5" s="50">
        <v>4</v>
      </c>
      <c r="D5" s="90">
        <v>4</v>
      </c>
      <c r="E5" s="37">
        <v>1</v>
      </c>
      <c r="F5" s="37">
        <v>4</v>
      </c>
      <c r="G5" s="38">
        <v>7</v>
      </c>
      <c r="H5" s="38">
        <v>2</v>
      </c>
      <c r="I5" s="78">
        <v>0</v>
      </c>
    </row>
    <row r="6" spans="1:9" x14ac:dyDescent="0.2">
      <c r="A6" s="42" t="s">
        <v>391</v>
      </c>
      <c r="B6" s="50">
        <v>9</v>
      </c>
      <c r="C6" s="50">
        <v>4</v>
      </c>
      <c r="D6" s="37">
        <v>6</v>
      </c>
      <c r="E6" s="37">
        <v>2</v>
      </c>
      <c r="F6" s="37">
        <v>2</v>
      </c>
      <c r="G6" s="38">
        <v>5</v>
      </c>
      <c r="H6" s="38">
        <v>1</v>
      </c>
      <c r="I6" s="78">
        <v>3</v>
      </c>
    </row>
    <row r="7" spans="1:9" x14ac:dyDescent="0.2">
      <c r="A7" s="42" t="s">
        <v>392</v>
      </c>
      <c r="B7" s="50">
        <v>1</v>
      </c>
      <c r="C7" s="50">
        <v>4</v>
      </c>
      <c r="D7" s="37">
        <v>7</v>
      </c>
      <c r="E7" s="37">
        <v>1</v>
      </c>
      <c r="F7" s="37">
        <v>1</v>
      </c>
      <c r="G7" s="38">
        <v>5</v>
      </c>
      <c r="H7" s="38">
        <v>1</v>
      </c>
      <c r="I7" s="78">
        <v>3</v>
      </c>
    </row>
    <row r="8" spans="1:9" x14ac:dyDescent="0.2">
      <c r="A8" s="42" t="s">
        <v>393</v>
      </c>
      <c r="B8" s="50">
        <v>17</v>
      </c>
      <c r="C8" s="50">
        <v>3</v>
      </c>
      <c r="D8" s="37">
        <v>4</v>
      </c>
      <c r="E8" s="37">
        <v>2</v>
      </c>
      <c r="F8" s="37">
        <v>2</v>
      </c>
      <c r="G8" s="38">
        <v>4</v>
      </c>
      <c r="H8" s="38">
        <v>1</v>
      </c>
      <c r="I8" s="78">
        <v>2</v>
      </c>
    </row>
    <row r="9" spans="1:9" x14ac:dyDescent="0.2">
      <c r="A9" s="42" t="s">
        <v>394</v>
      </c>
      <c r="B9" s="50">
        <v>7</v>
      </c>
      <c r="C9" s="50">
        <v>4</v>
      </c>
      <c r="D9" s="37">
        <v>6</v>
      </c>
      <c r="E9" s="37">
        <v>3</v>
      </c>
      <c r="F9" s="37">
        <v>2</v>
      </c>
      <c r="G9" s="38">
        <v>5</v>
      </c>
      <c r="H9" s="38">
        <v>2</v>
      </c>
      <c r="I9" s="78">
        <v>3</v>
      </c>
    </row>
    <row r="10" spans="1:9" x14ac:dyDescent="0.2">
      <c r="A10" s="42" t="s">
        <v>395</v>
      </c>
      <c r="B10" s="50">
        <v>5</v>
      </c>
      <c r="C10" s="50">
        <v>5</v>
      </c>
      <c r="D10" s="37">
        <v>10</v>
      </c>
      <c r="E10" s="37">
        <v>2</v>
      </c>
      <c r="F10" s="37">
        <v>0</v>
      </c>
      <c r="G10" s="38">
        <v>9</v>
      </c>
      <c r="H10" s="38">
        <v>2</v>
      </c>
      <c r="I10" s="78">
        <v>0</v>
      </c>
    </row>
    <row r="11" spans="1:9" x14ac:dyDescent="0.2">
      <c r="A11" s="42" t="s">
        <v>396</v>
      </c>
      <c r="B11" s="50">
        <v>15</v>
      </c>
      <c r="C11" s="50">
        <v>5</v>
      </c>
      <c r="D11" s="37">
        <v>6</v>
      </c>
      <c r="E11" s="37">
        <v>2</v>
      </c>
      <c r="F11" s="37">
        <v>3</v>
      </c>
      <c r="G11" s="38">
        <v>6</v>
      </c>
      <c r="H11" s="38">
        <v>2</v>
      </c>
      <c r="I11" s="78">
        <v>2</v>
      </c>
    </row>
    <row r="12" spans="1:9" x14ac:dyDescent="0.2">
      <c r="A12" s="42" t="s">
        <v>397</v>
      </c>
      <c r="B12" s="50">
        <v>13</v>
      </c>
      <c r="C12" s="50">
        <v>3</v>
      </c>
      <c r="D12" s="37">
        <v>5</v>
      </c>
      <c r="E12" s="37">
        <v>1</v>
      </c>
      <c r="F12" s="37">
        <v>2</v>
      </c>
      <c r="G12" s="38">
        <v>5</v>
      </c>
      <c r="H12" s="38">
        <v>2</v>
      </c>
      <c r="I12" s="78">
        <v>1</v>
      </c>
    </row>
    <row r="13" spans="1:9" ht="13.5" thickBot="1" x14ac:dyDescent="0.25">
      <c r="A13" s="52" t="s">
        <v>398</v>
      </c>
      <c r="B13" s="53">
        <v>3</v>
      </c>
      <c r="C13" s="53">
        <v>4</v>
      </c>
      <c r="D13" s="54">
        <v>6</v>
      </c>
      <c r="E13" s="54">
        <v>2</v>
      </c>
      <c r="F13" s="54">
        <v>2</v>
      </c>
      <c r="G13" s="55">
        <v>6</v>
      </c>
      <c r="H13" s="55">
        <v>2</v>
      </c>
      <c r="I13" s="77">
        <v>2</v>
      </c>
    </row>
    <row r="14" spans="1:9" ht="13.5" thickBot="1" x14ac:dyDescent="0.25">
      <c r="A14" s="61" t="s">
        <v>412</v>
      </c>
      <c r="B14" s="62"/>
      <c r="C14" s="74">
        <f t="shared" ref="C14:I14" si="0">SUM(C5:C13)</f>
        <v>36</v>
      </c>
      <c r="D14" s="63">
        <f t="shared" si="0"/>
        <v>54</v>
      </c>
      <c r="E14" s="63">
        <f t="shared" si="0"/>
        <v>16</v>
      </c>
      <c r="F14" s="63">
        <f t="shared" si="0"/>
        <v>18</v>
      </c>
      <c r="G14" s="64">
        <f t="shared" si="0"/>
        <v>52</v>
      </c>
      <c r="H14" s="64">
        <f t="shared" si="0"/>
        <v>15</v>
      </c>
      <c r="I14" s="89">
        <f t="shared" si="0"/>
        <v>16</v>
      </c>
    </row>
    <row r="15" spans="1:9" x14ac:dyDescent="0.2">
      <c r="A15" s="57" t="s">
        <v>399</v>
      </c>
      <c r="B15" s="58">
        <v>8</v>
      </c>
      <c r="C15" s="58">
        <v>4</v>
      </c>
      <c r="D15" s="39">
        <v>5</v>
      </c>
      <c r="E15" s="39">
        <v>1</v>
      </c>
      <c r="F15" s="39">
        <v>3</v>
      </c>
      <c r="G15" s="90">
        <v>4</v>
      </c>
      <c r="H15" s="59">
        <v>1</v>
      </c>
      <c r="I15" s="82">
        <v>4</v>
      </c>
    </row>
    <row r="16" spans="1:9" x14ac:dyDescent="0.2">
      <c r="A16" s="42" t="s">
        <v>400</v>
      </c>
      <c r="B16" s="50">
        <v>14</v>
      </c>
      <c r="C16" s="50">
        <v>4</v>
      </c>
      <c r="D16" s="37">
        <v>6</v>
      </c>
      <c r="E16" s="37">
        <v>1</v>
      </c>
      <c r="F16" s="37">
        <v>2</v>
      </c>
      <c r="G16" s="38">
        <v>7</v>
      </c>
      <c r="H16" s="38">
        <v>2</v>
      </c>
      <c r="I16" s="78">
        <v>0</v>
      </c>
    </row>
    <row r="17" spans="1:9" x14ac:dyDescent="0.2">
      <c r="A17" s="42" t="s">
        <v>401</v>
      </c>
      <c r="B17" s="50">
        <v>2</v>
      </c>
      <c r="C17" s="50">
        <v>5</v>
      </c>
      <c r="D17" s="37">
        <v>8</v>
      </c>
      <c r="E17" s="37">
        <v>2</v>
      </c>
      <c r="F17" s="37">
        <v>1</v>
      </c>
      <c r="G17" s="38">
        <v>8</v>
      </c>
      <c r="H17" s="38">
        <v>2</v>
      </c>
      <c r="I17" s="78">
        <v>1</v>
      </c>
    </row>
    <row r="18" spans="1:9" x14ac:dyDescent="0.2">
      <c r="A18" s="42" t="s">
        <v>402</v>
      </c>
      <c r="B18" s="50">
        <v>10</v>
      </c>
      <c r="C18" s="50">
        <v>4</v>
      </c>
      <c r="D18" s="37">
        <v>5</v>
      </c>
      <c r="E18" s="37">
        <v>2</v>
      </c>
      <c r="F18" s="37">
        <v>3</v>
      </c>
      <c r="G18" s="38">
        <v>5</v>
      </c>
      <c r="H18" s="38">
        <v>1</v>
      </c>
      <c r="I18" s="78">
        <v>2</v>
      </c>
    </row>
    <row r="19" spans="1:9" x14ac:dyDescent="0.2">
      <c r="A19" s="42" t="s">
        <v>403</v>
      </c>
      <c r="B19" s="50">
        <v>16</v>
      </c>
      <c r="C19" s="50">
        <v>3</v>
      </c>
      <c r="D19" s="37">
        <v>5</v>
      </c>
      <c r="E19" s="37">
        <v>2</v>
      </c>
      <c r="F19" s="37">
        <v>1</v>
      </c>
      <c r="G19" s="90">
        <v>3</v>
      </c>
      <c r="H19" s="38">
        <v>1</v>
      </c>
      <c r="I19" s="78">
        <v>3</v>
      </c>
    </row>
    <row r="20" spans="1:9" x14ac:dyDescent="0.2">
      <c r="A20" s="42" t="s">
        <v>404</v>
      </c>
      <c r="B20" s="50">
        <v>4</v>
      </c>
      <c r="C20" s="50">
        <v>4</v>
      </c>
      <c r="D20" s="37">
        <v>6</v>
      </c>
      <c r="E20" s="37">
        <v>2</v>
      </c>
      <c r="F20" s="37">
        <v>2</v>
      </c>
      <c r="G20" s="90">
        <v>4</v>
      </c>
      <c r="H20" s="38">
        <v>1</v>
      </c>
      <c r="I20" s="78">
        <v>4</v>
      </c>
    </row>
    <row r="21" spans="1:9" x14ac:dyDescent="0.2">
      <c r="A21" s="42" t="s">
        <v>405</v>
      </c>
      <c r="B21" s="50">
        <v>12</v>
      </c>
      <c r="C21" s="50">
        <v>4</v>
      </c>
      <c r="D21" s="37">
        <v>6</v>
      </c>
      <c r="E21" s="37">
        <v>3</v>
      </c>
      <c r="F21" s="37">
        <v>2</v>
      </c>
      <c r="G21" s="38">
        <v>10</v>
      </c>
      <c r="H21" s="38">
        <v>2</v>
      </c>
      <c r="I21" s="78">
        <v>0</v>
      </c>
    </row>
    <row r="22" spans="1:9" x14ac:dyDescent="0.2">
      <c r="A22" s="42" t="s">
        <v>406</v>
      </c>
      <c r="B22" s="50">
        <v>18</v>
      </c>
      <c r="C22" s="50">
        <v>3</v>
      </c>
      <c r="D22" s="37">
        <v>5</v>
      </c>
      <c r="E22" s="37">
        <v>2</v>
      </c>
      <c r="F22" s="37">
        <v>1</v>
      </c>
      <c r="G22" s="38">
        <v>4</v>
      </c>
      <c r="H22" s="38">
        <v>2</v>
      </c>
      <c r="I22" s="78">
        <v>2</v>
      </c>
    </row>
    <row r="23" spans="1:9" ht="13.5" thickBot="1" x14ac:dyDescent="0.25">
      <c r="A23" s="45" t="s">
        <v>407</v>
      </c>
      <c r="B23" s="51">
        <v>6</v>
      </c>
      <c r="C23" s="51">
        <v>5</v>
      </c>
      <c r="D23" s="46">
        <v>7</v>
      </c>
      <c r="E23" s="46">
        <v>2</v>
      </c>
      <c r="F23" s="46">
        <v>2</v>
      </c>
      <c r="G23" s="47">
        <v>8</v>
      </c>
      <c r="H23" s="47">
        <v>4</v>
      </c>
      <c r="I23" s="84">
        <v>1</v>
      </c>
    </row>
    <row r="24" spans="1:9" ht="13.5" thickBot="1" x14ac:dyDescent="0.25">
      <c r="A24" s="66" t="s">
        <v>413</v>
      </c>
      <c r="B24" s="63"/>
      <c r="C24" s="63">
        <f t="shared" ref="C24:I24" si="1">SUM(C15:C23)</f>
        <v>36</v>
      </c>
      <c r="D24" s="63">
        <f t="shared" si="1"/>
        <v>53</v>
      </c>
      <c r="E24" s="63">
        <f t="shared" si="1"/>
        <v>17</v>
      </c>
      <c r="F24" s="63">
        <f t="shared" si="1"/>
        <v>17</v>
      </c>
      <c r="G24" s="64">
        <f t="shared" si="1"/>
        <v>53</v>
      </c>
      <c r="H24" s="64">
        <f t="shared" si="1"/>
        <v>16</v>
      </c>
      <c r="I24" s="64">
        <f t="shared" si="1"/>
        <v>17</v>
      </c>
    </row>
    <row r="25" spans="1:9" ht="13.5" thickBot="1" x14ac:dyDescent="0.25">
      <c r="A25" s="70" t="s">
        <v>414</v>
      </c>
      <c r="B25" s="71"/>
      <c r="C25" s="71">
        <f t="shared" ref="C25:I25" si="2">C24+C14</f>
        <v>72</v>
      </c>
      <c r="D25" s="71">
        <f t="shared" si="2"/>
        <v>107</v>
      </c>
      <c r="E25" s="71">
        <f t="shared" si="2"/>
        <v>33</v>
      </c>
      <c r="F25" s="71">
        <f t="shared" si="2"/>
        <v>35</v>
      </c>
      <c r="G25" s="72">
        <f t="shared" si="2"/>
        <v>105</v>
      </c>
      <c r="H25" s="72">
        <f t="shared" si="2"/>
        <v>31</v>
      </c>
      <c r="I25" s="72">
        <f t="shared" si="2"/>
        <v>33</v>
      </c>
    </row>
    <row r="26" spans="1:9" x14ac:dyDescent="0.2">
      <c r="A26" s="67" t="s">
        <v>350</v>
      </c>
      <c r="B26" s="39"/>
      <c r="C26" s="39"/>
      <c r="D26" s="568"/>
      <c r="E26" s="516"/>
      <c r="F26" s="524"/>
      <c r="G26" s="565"/>
      <c r="H26" s="566"/>
      <c r="I26" s="567"/>
    </row>
    <row r="27" spans="1:9" ht="13.5" thickBot="1" x14ac:dyDescent="0.25">
      <c r="A27" s="49" t="s">
        <v>415</v>
      </c>
      <c r="B27" s="46"/>
      <c r="C27" s="46"/>
      <c r="D27" s="492"/>
      <c r="E27" s="493"/>
      <c r="F27" s="494"/>
      <c r="G27" s="495"/>
      <c r="H27" s="496"/>
      <c r="I27" s="497"/>
    </row>
    <row r="29" spans="1:9" x14ac:dyDescent="0.2">
      <c r="A29" s="30" t="s">
        <v>491</v>
      </c>
    </row>
    <row r="30" spans="1:9" x14ac:dyDescent="0.2">
      <c r="A30" s="30" t="s">
        <v>490</v>
      </c>
    </row>
    <row r="32" spans="1:9" x14ac:dyDescent="0.2">
      <c r="A32" s="92"/>
      <c r="B32" s="30" t="s">
        <v>450</v>
      </c>
    </row>
    <row r="33" spans="1:9" x14ac:dyDescent="0.2">
      <c r="A33" s="97"/>
      <c r="B33" s="30" t="s">
        <v>603</v>
      </c>
    </row>
    <row r="35" spans="1:9" x14ac:dyDescent="0.2">
      <c r="A35"/>
      <c r="B35"/>
      <c r="C35"/>
      <c r="D35"/>
      <c r="E35"/>
      <c r="F35"/>
      <c r="G35"/>
      <c r="H35"/>
      <c r="I35"/>
    </row>
    <row r="36" spans="1:9" x14ac:dyDescent="0.2">
      <c r="A36"/>
      <c r="B36"/>
      <c r="C36"/>
      <c r="D36"/>
      <c r="E36"/>
      <c r="F36"/>
      <c r="G36"/>
      <c r="H36"/>
      <c r="I36"/>
    </row>
    <row r="37" spans="1:9" x14ac:dyDescent="0.2">
      <c r="A37"/>
      <c r="B37"/>
      <c r="C37"/>
      <c r="D37"/>
      <c r="E37"/>
      <c r="F37"/>
      <c r="G37"/>
      <c r="H37"/>
      <c r="I37"/>
    </row>
    <row r="38" spans="1:9" x14ac:dyDescent="0.2">
      <c r="A38"/>
      <c r="B38"/>
      <c r="C38"/>
      <c r="D38"/>
      <c r="E38"/>
      <c r="F38"/>
      <c r="G38"/>
      <c r="H38"/>
      <c r="I38"/>
    </row>
    <row r="39" spans="1:9" x14ac:dyDescent="0.2">
      <c r="A39"/>
      <c r="B39"/>
      <c r="C39"/>
      <c r="D39"/>
      <c r="E39"/>
      <c r="F39"/>
      <c r="G39"/>
      <c r="H39"/>
      <c r="I39"/>
    </row>
    <row r="40" spans="1:9" x14ac:dyDescent="0.2">
      <c r="A40"/>
      <c r="B40"/>
      <c r="C40"/>
      <c r="D40"/>
      <c r="E40"/>
      <c r="F40"/>
      <c r="G40"/>
      <c r="H40"/>
      <c r="I40"/>
    </row>
    <row r="41" spans="1:9" x14ac:dyDescent="0.2">
      <c r="A41"/>
      <c r="B41"/>
      <c r="C41"/>
      <c r="D41"/>
      <c r="E41"/>
      <c r="F41"/>
      <c r="G41"/>
      <c r="H41"/>
      <c r="I41"/>
    </row>
    <row r="42" spans="1:9" x14ac:dyDescent="0.2">
      <c r="A42"/>
      <c r="B42"/>
      <c r="C42"/>
      <c r="D42"/>
      <c r="E42"/>
      <c r="F42"/>
      <c r="G42"/>
      <c r="H42"/>
      <c r="I42"/>
    </row>
    <row r="43" spans="1:9" x14ac:dyDescent="0.2">
      <c r="A43"/>
      <c r="B43"/>
      <c r="C43"/>
      <c r="D43"/>
      <c r="E43"/>
      <c r="F43"/>
      <c r="G43"/>
      <c r="H43"/>
      <c r="I43"/>
    </row>
    <row r="44" spans="1:9" x14ac:dyDescent="0.2">
      <c r="A44"/>
      <c r="B44"/>
      <c r="C44"/>
      <c r="D44"/>
      <c r="E44"/>
      <c r="F44"/>
      <c r="G44"/>
      <c r="H44"/>
      <c r="I44"/>
    </row>
    <row r="45" spans="1:9" x14ac:dyDescent="0.2">
      <c r="A45"/>
      <c r="B45"/>
      <c r="C45"/>
      <c r="D45"/>
      <c r="E45"/>
      <c r="F45"/>
      <c r="G45"/>
      <c r="H45"/>
      <c r="I45"/>
    </row>
    <row r="46" spans="1:9" x14ac:dyDescent="0.2">
      <c r="A46"/>
      <c r="B46"/>
      <c r="C46"/>
      <c r="D46"/>
      <c r="E46"/>
      <c r="F46"/>
      <c r="G46"/>
      <c r="H46"/>
      <c r="I46"/>
    </row>
    <row r="47" spans="1:9" x14ac:dyDescent="0.2">
      <c r="A47"/>
      <c r="B47"/>
      <c r="C47"/>
      <c r="D47"/>
      <c r="E47"/>
      <c r="F47"/>
      <c r="G47"/>
      <c r="H47"/>
      <c r="I47"/>
    </row>
    <row r="48" spans="1:9" x14ac:dyDescent="0.2">
      <c r="A48"/>
      <c r="B48"/>
      <c r="C48"/>
      <c r="D48"/>
      <c r="E48"/>
      <c r="F48"/>
      <c r="G48"/>
      <c r="H48"/>
      <c r="I48"/>
    </row>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customFormat="1" x14ac:dyDescent="0.2"/>
  </sheetData>
  <mergeCells count="8">
    <mergeCell ref="D2:F2"/>
    <mergeCell ref="G2:I2"/>
    <mergeCell ref="G26:I26"/>
    <mergeCell ref="G27:I27"/>
    <mergeCell ref="D26:F26"/>
    <mergeCell ref="D27:F27"/>
    <mergeCell ref="D3:F3"/>
    <mergeCell ref="G3:I3"/>
  </mergeCells>
  <phoneticPr fontId="21" type="noConversion"/>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1"/>
  <sheetViews>
    <sheetView zoomScale="80" zoomScaleNormal="80" workbookViewId="0">
      <selection activeCell="F5" sqref="F5"/>
    </sheetView>
  </sheetViews>
  <sheetFormatPr defaultColWidth="8.85546875" defaultRowHeight="12.75" x14ac:dyDescent="0.2"/>
  <cols>
    <col min="1" max="18" width="8.5703125" customWidth="1"/>
  </cols>
  <sheetData>
    <row r="1" spans="1:19" ht="13.5" thickBot="1" x14ac:dyDescent="0.25">
      <c r="A1" s="31"/>
      <c r="B1" s="32"/>
      <c r="C1" s="32"/>
      <c r="D1" s="32"/>
      <c r="E1" s="32"/>
      <c r="F1" s="32"/>
      <c r="G1" s="32"/>
      <c r="H1" s="32" t="s">
        <v>1254</v>
      </c>
      <c r="I1" s="32"/>
      <c r="J1" s="32"/>
      <c r="K1" s="32"/>
      <c r="L1" s="32"/>
      <c r="M1" s="32"/>
      <c r="N1" s="32"/>
      <c r="O1" s="32"/>
      <c r="P1" s="105"/>
      <c r="Q1" s="105"/>
      <c r="R1" s="105"/>
      <c r="S1" t="s">
        <v>659</v>
      </c>
    </row>
    <row r="2" spans="1:19"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9" x14ac:dyDescent="0.2">
      <c r="A3" s="57"/>
      <c r="B3" s="69"/>
      <c r="C3" s="69" t="s">
        <v>538</v>
      </c>
      <c r="D3" s="480">
        <v>13</v>
      </c>
      <c r="E3" s="481"/>
      <c r="F3" s="482"/>
      <c r="G3" s="483">
        <v>32</v>
      </c>
      <c r="H3" s="484"/>
      <c r="I3" s="485"/>
      <c r="J3" s="480">
        <v>28</v>
      </c>
      <c r="K3" s="481"/>
      <c r="L3" s="482"/>
      <c r="M3" s="483">
        <v>32</v>
      </c>
      <c r="N3" s="484"/>
      <c r="O3" s="485"/>
      <c r="P3" s="480">
        <v>39</v>
      </c>
      <c r="Q3" s="481"/>
      <c r="R3" s="482"/>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9" x14ac:dyDescent="0.2">
      <c r="A5" s="42" t="s">
        <v>390</v>
      </c>
      <c r="B5" s="50">
        <v>4</v>
      </c>
      <c r="C5" s="50">
        <v>5</v>
      </c>
      <c r="D5" s="37">
        <v>6</v>
      </c>
      <c r="E5" s="37">
        <v>2</v>
      </c>
      <c r="F5" s="37">
        <f t="shared" ref="F5:F23" si="0">IF(($C5+INT(D$3/18)+IF(((D$3-INT(D$3/18)*18)-$B5)&gt;=0,1,0)-D5+2)&lt;0, 0, $C5+INT(D$3/18)+IF(((D$3-INT(D$3/18)*18)-$B5)&gt;=0,1,0)-D5+2)</f>
        <v>2</v>
      </c>
      <c r="G5" s="38">
        <v>6</v>
      </c>
      <c r="H5" s="38">
        <v>2</v>
      </c>
      <c r="I5" s="232">
        <f t="shared" ref="I5:I13" si="1">IF(($C5+INT(G$3/18)+IF(((G$3-INT(G$3/18)*18)-$B5)&gt;=0,1,0)-G5+2)&lt;0, 0, $C5+INT(G$3/18)+IF(((G$3-INT(G$3/18)*18)-$B5)&gt;=0,1,0)-G5+2)</f>
        <v>3</v>
      </c>
      <c r="J5" s="37">
        <v>6</v>
      </c>
      <c r="K5" s="37">
        <v>1</v>
      </c>
      <c r="L5" s="37">
        <f t="shared" ref="L5:L13" si="2">IF(($C5+INT(J$3/18)+IF(((J$3-INT(J$3/18)*18)-$B5)&gt;=0,1,0)-J5+2)&lt;0, 0, $C5+INT(J$3/18)+IF(((J$3-INT(J$3/18)*18)-$B5)&gt;=0,1,0)-J5+2)</f>
        <v>3</v>
      </c>
      <c r="M5" s="38">
        <v>10</v>
      </c>
      <c r="N5" s="38">
        <v>2</v>
      </c>
      <c r="O5" s="232">
        <f t="shared" ref="O5:O13" si="3">IF(($C5+INT(M$3/18)+IF(((M$3-INT(M$3/18)*18)-$B5)&gt;=0,1,0)-M5+2)&lt;0, 0, $C5+INT(M$3/18)+IF(((M$3-INT(M$3/18)*18)-$B5)&gt;=0,1,0)-M5+2)</f>
        <v>0</v>
      </c>
      <c r="P5" s="37">
        <v>10</v>
      </c>
      <c r="Q5" s="37">
        <v>2</v>
      </c>
      <c r="R5" s="37">
        <f t="shared" ref="R5:R13" si="4">IF(($C5+INT(P$3/18)+IF(((P$3-INT(P$3/18)*18)-$B5)&gt;=0,1,0)-P5+2)&lt;0, 0, $C5+INT(P$3/18)+IF(((P$3-INT(P$3/18)*18)-$B5)&gt;=0,1,0)-P5+2)</f>
        <v>0</v>
      </c>
    </row>
    <row r="6" spans="1:19" x14ac:dyDescent="0.2">
      <c r="A6" s="42" t="s">
        <v>391</v>
      </c>
      <c r="B6" s="50">
        <v>16</v>
      </c>
      <c r="C6" s="50">
        <v>3</v>
      </c>
      <c r="D6" s="37">
        <v>4</v>
      </c>
      <c r="E6" s="37">
        <v>1</v>
      </c>
      <c r="F6" s="37">
        <f t="shared" si="0"/>
        <v>1</v>
      </c>
      <c r="G6" s="38">
        <v>3</v>
      </c>
      <c r="H6" s="38">
        <v>1</v>
      </c>
      <c r="I6" s="232">
        <f t="shared" si="1"/>
        <v>3</v>
      </c>
      <c r="J6" s="37">
        <v>4</v>
      </c>
      <c r="K6" s="37">
        <v>1</v>
      </c>
      <c r="L6" s="37">
        <f t="shared" si="2"/>
        <v>2</v>
      </c>
      <c r="M6" s="38">
        <v>4</v>
      </c>
      <c r="N6" s="38">
        <v>2</v>
      </c>
      <c r="O6" s="232">
        <f t="shared" si="3"/>
        <v>2</v>
      </c>
      <c r="P6" s="37">
        <v>6</v>
      </c>
      <c r="Q6" s="37">
        <v>5</v>
      </c>
      <c r="R6" s="37">
        <f t="shared" si="4"/>
        <v>1</v>
      </c>
      <c r="S6" t="s">
        <v>1257</v>
      </c>
    </row>
    <row r="7" spans="1:19" x14ac:dyDescent="0.2">
      <c r="A7" s="42" t="s">
        <v>392</v>
      </c>
      <c r="B7" s="50">
        <v>14</v>
      </c>
      <c r="C7" s="50">
        <v>4</v>
      </c>
      <c r="D7" s="37">
        <v>5</v>
      </c>
      <c r="E7" s="37">
        <v>2</v>
      </c>
      <c r="F7" s="37">
        <f t="shared" si="0"/>
        <v>1</v>
      </c>
      <c r="G7" s="38">
        <v>5</v>
      </c>
      <c r="H7" s="38">
        <v>0</v>
      </c>
      <c r="I7" s="232">
        <f t="shared" si="1"/>
        <v>3</v>
      </c>
      <c r="J7" s="37">
        <v>6</v>
      </c>
      <c r="K7" s="37">
        <v>2</v>
      </c>
      <c r="L7" s="37">
        <f t="shared" si="2"/>
        <v>1</v>
      </c>
      <c r="M7" s="38">
        <v>6</v>
      </c>
      <c r="N7" s="38">
        <v>3</v>
      </c>
      <c r="O7" s="232">
        <f t="shared" si="3"/>
        <v>2</v>
      </c>
      <c r="P7" s="37">
        <v>6</v>
      </c>
      <c r="Q7" s="37">
        <v>2</v>
      </c>
      <c r="R7" s="37">
        <f t="shared" si="4"/>
        <v>2</v>
      </c>
    </row>
    <row r="8" spans="1:19" x14ac:dyDescent="0.2">
      <c r="A8" s="42" t="s">
        <v>393</v>
      </c>
      <c r="B8" s="50">
        <v>18</v>
      </c>
      <c r="C8" s="50">
        <v>4</v>
      </c>
      <c r="D8" s="37">
        <v>5</v>
      </c>
      <c r="E8" s="37">
        <v>1</v>
      </c>
      <c r="F8" s="37">
        <f t="shared" si="0"/>
        <v>1</v>
      </c>
      <c r="G8" s="38">
        <v>7</v>
      </c>
      <c r="H8" s="38">
        <v>2</v>
      </c>
      <c r="I8" s="232">
        <f t="shared" si="1"/>
        <v>0</v>
      </c>
      <c r="J8" s="37">
        <v>5</v>
      </c>
      <c r="K8" s="37">
        <v>1</v>
      </c>
      <c r="L8" s="37">
        <f t="shared" si="2"/>
        <v>2</v>
      </c>
      <c r="M8" s="38">
        <v>5</v>
      </c>
      <c r="N8" s="38">
        <v>2</v>
      </c>
      <c r="O8" s="232">
        <f t="shared" si="3"/>
        <v>2</v>
      </c>
      <c r="P8" s="37">
        <v>6</v>
      </c>
      <c r="Q8" s="37">
        <v>1</v>
      </c>
      <c r="R8" s="37">
        <f t="shared" si="4"/>
        <v>2</v>
      </c>
    </row>
    <row r="9" spans="1:19" x14ac:dyDescent="0.2">
      <c r="A9" s="42" t="s">
        <v>394</v>
      </c>
      <c r="B9" s="50">
        <v>8</v>
      </c>
      <c r="C9" s="50">
        <v>4</v>
      </c>
      <c r="D9" s="37">
        <v>5</v>
      </c>
      <c r="E9" s="37">
        <v>2</v>
      </c>
      <c r="F9" s="37">
        <f t="shared" si="0"/>
        <v>2</v>
      </c>
      <c r="G9" s="38">
        <v>6</v>
      </c>
      <c r="H9" s="38">
        <v>2</v>
      </c>
      <c r="I9" s="232">
        <f t="shared" si="1"/>
        <v>2</v>
      </c>
      <c r="J9" s="37">
        <v>8</v>
      </c>
      <c r="K9" s="37">
        <v>3</v>
      </c>
      <c r="L9" s="37">
        <f t="shared" si="2"/>
        <v>0</v>
      </c>
      <c r="M9" s="38">
        <v>6</v>
      </c>
      <c r="N9" s="38">
        <v>2</v>
      </c>
      <c r="O9" s="232">
        <f t="shared" si="3"/>
        <v>2</v>
      </c>
      <c r="P9" s="37">
        <v>6</v>
      </c>
      <c r="Q9" s="37">
        <v>2</v>
      </c>
      <c r="R9" s="37">
        <f t="shared" si="4"/>
        <v>2</v>
      </c>
    </row>
    <row r="10" spans="1:19" x14ac:dyDescent="0.2">
      <c r="A10" s="42" t="s">
        <v>395</v>
      </c>
      <c r="B10" s="50">
        <v>6</v>
      </c>
      <c r="C10" s="50">
        <v>4</v>
      </c>
      <c r="D10" s="37">
        <v>5</v>
      </c>
      <c r="E10" s="37">
        <v>2</v>
      </c>
      <c r="F10" s="37">
        <f t="shared" si="0"/>
        <v>2</v>
      </c>
      <c r="G10" s="38">
        <v>5</v>
      </c>
      <c r="H10" s="38">
        <v>1</v>
      </c>
      <c r="I10" s="232">
        <f t="shared" si="1"/>
        <v>3</v>
      </c>
      <c r="J10" s="37">
        <v>4</v>
      </c>
      <c r="K10" s="37">
        <v>2</v>
      </c>
      <c r="L10" s="37">
        <f t="shared" si="2"/>
        <v>4</v>
      </c>
      <c r="M10" s="38">
        <v>6</v>
      </c>
      <c r="N10" s="38">
        <v>3</v>
      </c>
      <c r="O10" s="232">
        <f t="shared" si="3"/>
        <v>2</v>
      </c>
      <c r="P10" s="37">
        <v>6</v>
      </c>
      <c r="Q10" s="37">
        <v>3</v>
      </c>
      <c r="R10" s="37">
        <f t="shared" si="4"/>
        <v>2</v>
      </c>
    </row>
    <row r="11" spans="1:19" x14ac:dyDescent="0.2">
      <c r="A11" s="42" t="s">
        <v>396</v>
      </c>
      <c r="B11" s="50">
        <v>12</v>
      </c>
      <c r="C11" s="50">
        <v>3</v>
      </c>
      <c r="D11" s="37">
        <v>6</v>
      </c>
      <c r="E11" s="37">
        <v>2</v>
      </c>
      <c r="F11" s="37">
        <f t="shared" si="0"/>
        <v>0</v>
      </c>
      <c r="G11" s="38">
        <v>3</v>
      </c>
      <c r="H11" s="38">
        <v>1</v>
      </c>
      <c r="I11" s="232">
        <f t="shared" si="1"/>
        <v>4</v>
      </c>
      <c r="J11" s="37">
        <v>6</v>
      </c>
      <c r="K11" s="37">
        <v>2</v>
      </c>
      <c r="L11" s="37">
        <f t="shared" si="2"/>
        <v>0</v>
      </c>
      <c r="M11" s="38">
        <v>3</v>
      </c>
      <c r="N11" s="38">
        <v>1</v>
      </c>
      <c r="O11" s="232">
        <f t="shared" si="3"/>
        <v>4</v>
      </c>
      <c r="P11" s="37">
        <v>5</v>
      </c>
      <c r="Q11" s="37">
        <v>2</v>
      </c>
      <c r="R11" s="37">
        <f t="shared" si="4"/>
        <v>2</v>
      </c>
      <c r="S11" s="102" t="s">
        <v>1255</v>
      </c>
    </row>
    <row r="12" spans="1:19" x14ac:dyDescent="0.2">
      <c r="A12" s="42" t="s">
        <v>397</v>
      </c>
      <c r="B12" s="50">
        <v>2</v>
      </c>
      <c r="C12" s="50">
        <v>4</v>
      </c>
      <c r="D12" s="37">
        <v>5</v>
      </c>
      <c r="E12" s="37">
        <v>1</v>
      </c>
      <c r="F12" s="37">
        <f t="shared" si="0"/>
        <v>2</v>
      </c>
      <c r="G12" s="38">
        <v>7</v>
      </c>
      <c r="H12" s="38">
        <v>2</v>
      </c>
      <c r="I12" s="232">
        <f t="shared" si="1"/>
        <v>1</v>
      </c>
      <c r="J12" s="37">
        <v>4</v>
      </c>
      <c r="K12" s="37">
        <v>2</v>
      </c>
      <c r="L12" s="37">
        <f t="shared" si="2"/>
        <v>4</v>
      </c>
      <c r="M12" s="38">
        <v>10</v>
      </c>
      <c r="N12" s="38">
        <v>2</v>
      </c>
      <c r="O12" s="232">
        <f t="shared" si="3"/>
        <v>0</v>
      </c>
      <c r="P12" s="37">
        <v>9</v>
      </c>
      <c r="Q12" s="37">
        <v>2</v>
      </c>
      <c r="R12" s="37">
        <f t="shared" si="4"/>
        <v>0</v>
      </c>
    </row>
    <row r="13" spans="1:19" ht="13.5" thickBot="1" x14ac:dyDescent="0.25">
      <c r="A13" s="52" t="s">
        <v>398</v>
      </c>
      <c r="B13" s="53">
        <v>10</v>
      </c>
      <c r="C13" s="53">
        <v>5</v>
      </c>
      <c r="D13" s="37">
        <v>5</v>
      </c>
      <c r="E13" s="54">
        <v>2</v>
      </c>
      <c r="F13" s="37">
        <f t="shared" si="0"/>
        <v>3</v>
      </c>
      <c r="G13" s="38">
        <v>8</v>
      </c>
      <c r="H13" s="55">
        <v>1</v>
      </c>
      <c r="I13" s="232">
        <f t="shared" si="1"/>
        <v>1</v>
      </c>
      <c r="J13" s="37">
        <v>7</v>
      </c>
      <c r="K13" s="54">
        <v>2</v>
      </c>
      <c r="L13" s="37">
        <f t="shared" si="2"/>
        <v>2</v>
      </c>
      <c r="M13" s="38">
        <v>8</v>
      </c>
      <c r="N13" s="55">
        <v>1</v>
      </c>
      <c r="O13" s="232">
        <f t="shared" si="3"/>
        <v>1</v>
      </c>
      <c r="P13" s="37">
        <v>8</v>
      </c>
      <c r="Q13" s="54">
        <v>2</v>
      </c>
      <c r="R13" s="37">
        <f t="shared" si="4"/>
        <v>1</v>
      </c>
    </row>
    <row r="14" spans="1:19" ht="13.5" thickBot="1" x14ac:dyDescent="0.25">
      <c r="A14" s="61" t="s">
        <v>412</v>
      </c>
      <c r="B14" s="62"/>
      <c r="C14" s="74">
        <f t="shared" ref="C14:L14" si="5">SUM(C5:C13)</f>
        <v>36</v>
      </c>
      <c r="D14" s="63">
        <f t="shared" si="5"/>
        <v>46</v>
      </c>
      <c r="E14" s="63">
        <f t="shared" si="5"/>
        <v>15</v>
      </c>
      <c r="F14" s="63">
        <f t="shared" si="5"/>
        <v>14</v>
      </c>
      <c r="G14" s="64">
        <f t="shared" si="5"/>
        <v>50</v>
      </c>
      <c r="H14" s="64">
        <f t="shared" si="5"/>
        <v>12</v>
      </c>
      <c r="I14" s="233">
        <f t="shared" si="5"/>
        <v>20</v>
      </c>
      <c r="J14" s="63">
        <f t="shared" si="5"/>
        <v>50</v>
      </c>
      <c r="K14" s="63">
        <f t="shared" si="5"/>
        <v>16</v>
      </c>
      <c r="L14" s="88">
        <f t="shared" si="5"/>
        <v>18</v>
      </c>
      <c r="M14" s="64">
        <f t="shared" ref="M14:R14" si="6">SUM(M5:M13)</f>
        <v>58</v>
      </c>
      <c r="N14" s="64">
        <f t="shared" si="6"/>
        <v>18</v>
      </c>
      <c r="O14" s="233">
        <f t="shared" si="6"/>
        <v>15</v>
      </c>
      <c r="P14" s="63">
        <f t="shared" si="6"/>
        <v>62</v>
      </c>
      <c r="Q14" s="63">
        <f t="shared" si="6"/>
        <v>21</v>
      </c>
      <c r="R14" s="88">
        <f t="shared" si="6"/>
        <v>12</v>
      </c>
    </row>
    <row r="15" spans="1:19" x14ac:dyDescent="0.2">
      <c r="A15" s="57" t="s">
        <v>399</v>
      </c>
      <c r="B15" s="58">
        <v>11</v>
      </c>
      <c r="C15" s="58">
        <v>4</v>
      </c>
      <c r="D15" s="37">
        <v>5</v>
      </c>
      <c r="E15" s="39">
        <v>2</v>
      </c>
      <c r="F15" s="37">
        <f t="shared" si="0"/>
        <v>2</v>
      </c>
      <c r="G15" s="38">
        <v>6</v>
      </c>
      <c r="H15" s="59">
        <v>3</v>
      </c>
      <c r="I15" s="232">
        <f t="shared" ref="I15:I23" si="7">IF(($C15+INT(G$3/18)+IF(((G$3-INT(G$3/18)*18)-$B15)&gt;=0,1,0)-G15+2)&lt;0, 0, $C15+INT(G$3/18)+IF(((G$3-INT(G$3/18)*18)-$B15)&gt;=0,1,0)-G15+2)</f>
        <v>2</v>
      </c>
      <c r="J15" s="37">
        <v>5</v>
      </c>
      <c r="K15" s="39">
        <v>1</v>
      </c>
      <c r="L15" s="37">
        <f t="shared" ref="L15:L23" si="8">IF(($C15+INT(J$3/18)+IF(((J$3-INT(J$3/18)*18)-$B15)&gt;=0,1,0)-J15+2)&lt;0, 0, $C15+INT(J$3/18)+IF(((J$3-INT(J$3/18)*18)-$B15)&gt;=0,1,0)-J15+2)</f>
        <v>2</v>
      </c>
      <c r="M15" s="38">
        <v>7</v>
      </c>
      <c r="N15" s="59">
        <v>1</v>
      </c>
      <c r="O15" s="232">
        <f t="shared" ref="O15:O23" si="9">IF(($C15+INT(M$3/18)+IF(((M$3-INT(M$3/18)*18)-$B15)&gt;=0,1,0)-M15+2)&lt;0, 0, $C15+INT(M$3/18)+IF(((M$3-INT(M$3/18)*18)-$B15)&gt;=0,1,0)-M15+2)</f>
        <v>1</v>
      </c>
      <c r="P15" s="37">
        <v>5</v>
      </c>
      <c r="Q15" s="39">
        <v>1</v>
      </c>
      <c r="R15" s="37">
        <f t="shared" ref="R15:R23" si="10">IF(($C15+INT(P$3/18)+IF(((P$3-INT(P$3/18)*18)-$B15)&gt;=0,1,0)-P15+2)&lt;0, 0, $C15+INT(P$3/18)+IF(((P$3-INT(P$3/18)*18)-$B15)&gt;=0,1,0)-P15+2)</f>
        <v>3</v>
      </c>
    </row>
    <row r="16" spans="1:19" x14ac:dyDescent="0.2">
      <c r="A16" s="42" t="s">
        <v>400</v>
      </c>
      <c r="B16" s="50">
        <v>15</v>
      </c>
      <c r="C16" s="50">
        <v>3</v>
      </c>
      <c r="D16" s="37">
        <v>4</v>
      </c>
      <c r="E16" s="37">
        <v>3</v>
      </c>
      <c r="F16" s="37">
        <f t="shared" si="0"/>
        <v>1</v>
      </c>
      <c r="G16" s="38">
        <v>6</v>
      </c>
      <c r="H16" s="38">
        <v>2</v>
      </c>
      <c r="I16" s="232">
        <f t="shared" si="7"/>
        <v>0</v>
      </c>
      <c r="J16" s="37">
        <v>7</v>
      </c>
      <c r="K16" s="37">
        <v>2</v>
      </c>
      <c r="L16" s="37">
        <f t="shared" si="8"/>
        <v>0</v>
      </c>
      <c r="M16" s="38">
        <v>4</v>
      </c>
      <c r="N16" s="38">
        <v>2</v>
      </c>
      <c r="O16" s="232">
        <f t="shared" si="9"/>
        <v>2</v>
      </c>
      <c r="P16" s="37">
        <v>5</v>
      </c>
      <c r="Q16" s="37">
        <v>3</v>
      </c>
      <c r="R16" s="37">
        <f t="shared" si="10"/>
        <v>2</v>
      </c>
    </row>
    <row r="17" spans="1:18" x14ac:dyDescent="0.2">
      <c r="A17" s="42" t="s">
        <v>401</v>
      </c>
      <c r="B17" s="50">
        <v>1</v>
      </c>
      <c r="C17" s="50">
        <v>4</v>
      </c>
      <c r="D17" s="37">
        <v>5</v>
      </c>
      <c r="E17" s="37">
        <v>1</v>
      </c>
      <c r="F17" s="37">
        <f t="shared" si="0"/>
        <v>2</v>
      </c>
      <c r="G17" s="38">
        <v>6</v>
      </c>
      <c r="H17" s="38">
        <v>2</v>
      </c>
      <c r="I17" s="232">
        <f t="shared" si="7"/>
        <v>2</v>
      </c>
      <c r="J17" s="37">
        <v>7</v>
      </c>
      <c r="K17" s="37">
        <v>1</v>
      </c>
      <c r="L17" s="37">
        <f t="shared" si="8"/>
        <v>1</v>
      </c>
      <c r="M17" s="38">
        <v>7</v>
      </c>
      <c r="N17" s="38">
        <v>2</v>
      </c>
      <c r="O17" s="232">
        <f t="shared" si="9"/>
        <v>1</v>
      </c>
      <c r="P17" s="37">
        <v>7</v>
      </c>
      <c r="Q17" s="37">
        <v>2</v>
      </c>
      <c r="R17" s="37">
        <f t="shared" si="10"/>
        <v>2</v>
      </c>
    </row>
    <row r="18" spans="1:18" x14ac:dyDescent="0.2">
      <c r="A18" s="42" t="s">
        <v>402</v>
      </c>
      <c r="B18" s="50">
        <v>7</v>
      </c>
      <c r="C18" s="50">
        <v>5</v>
      </c>
      <c r="D18" s="37">
        <v>4</v>
      </c>
      <c r="E18" s="37">
        <v>1</v>
      </c>
      <c r="F18" s="37">
        <f t="shared" si="0"/>
        <v>4</v>
      </c>
      <c r="G18" s="38">
        <v>10</v>
      </c>
      <c r="H18" s="38">
        <v>2</v>
      </c>
      <c r="I18" s="232">
        <f t="shared" si="7"/>
        <v>0</v>
      </c>
      <c r="J18" s="37">
        <v>10</v>
      </c>
      <c r="K18" s="37">
        <v>2</v>
      </c>
      <c r="L18" s="37">
        <f t="shared" si="8"/>
        <v>0</v>
      </c>
      <c r="M18" s="38">
        <v>7</v>
      </c>
      <c r="N18" s="38">
        <v>2</v>
      </c>
      <c r="O18" s="232">
        <f t="shared" si="9"/>
        <v>2</v>
      </c>
      <c r="P18" s="37">
        <v>10</v>
      </c>
      <c r="Q18" s="37">
        <v>2</v>
      </c>
      <c r="R18" s="37">
        <f t="shared" si="10"/>
        <v>0</v>
      </c>
    </row>
    <row r="19" spans="1:18" x14ac:dyDescent="0.2">
      <c r="A19" s="42" t="s">
        <v>403</v>
      </c>
      <c r="B19" s="50">
        <v>13</v>
      </c>
      <c r="C19" s="50">
        <v>3</v>
      </c>
      <c r="D19" s="37">
        <v>2</v>
      </c>
      <c r="E19" s="37">
        <v>0</v>
      </c>
      <c r="F19" s="37">
        <f t="shared" si="0"/>
        <v>4</v>
      </c>
      <c r="G19" s="38">
        <v>4</v>
      </c>
      <c r="H19" s="38">
        <v>2</v>
      </c>
      <c r="I19" s="232">
        <f t="shared" si="7"/>
        <v>3</v>
      </c>
      <c r="J19" s="37">
        <v>4</v>
      </c>
      <c r="K19" s="37">
        <v>2</v>
      </c>
      <c r="L19" s="37">
        <f t="shared" si="8"/>
        <v>2</v>
      </c>
      <c r="M19" s="38">
        <v>5</v>
      </c>
      <c r="N19" s="38">
        <v>1</v>
      </c>
      <c r="O19" s="232">
        <f t="shared" si="9"/>
        <v>2</v>
      </c>
      <c r="P19" s="37">
        <v>4</v>
      </c>
      <c r="Q19" s="37">
        <v>2</v>
      </c>
      <c r="R19" s="37">
        <f t="shared" si="10"/>
        <v>3</v>
      </c>
    </row>
    <row r="20" spans="1:18" x14ac:dyDescent="0.2">
      <c r="A20" s="42" t="s">
        <v>404</v>
      </c>
      <c r="B20" s="50">
        <v>5</v>
      </c>
      <c r="C20" s="50">
        <v>5</v>
      </c>
      <c r="D20" s="37">
        <v>8</v>
      </c>
      <c r="E20" s="37">
        <v>3</v>
      </c>
      <c r="F20" s="37">
        <f t="shared" si="0"/>
        <v>0</v>
      </c>
      <c r="G20" s="38">
        <v>7</v>
      </c>
      <c r="H20" s="38">
        <v>2</v>
      </c>
      <c r="I20" s="232">
        <f t="shared" si="7"/>
        <v>2</v>
      </c>
      <c r="J20" s="37">
        <v>5</v>
      </c>
      <c r="K20" s="37">
        <v>2</v>
      </c>
      <c r="L20" s="37">
        <f t="shared" si="8"/>
        <v>4</v>
      </c>
      <c r="M20" s="38">
        <v>7</v>
      </c>
      <c r="N20" s="38">
        <v>2</v>
      </c>
      <c r="O20" s="232">
        <f t="shared" si="9"/>
        <v>2</v>
      </c>
      <c r="P20" s="37">
        <v>6</v>
      </c>
      <c r="Q20" s="37">
        <v>2</v>
      </c>
      <c r="R20" s="37">
        <f t="shared" si="10"/>
        <v>3</v>
      </c>
    </row>
    <row r="21" spans="1:18" x14ac:dyDescent="0.2">
      <c r="A21" s="42" t="s">
        <v>405</v>
      </c>
      <c r="B21" s="50">
        <v>3</v>
      </c>
      <c r="C21" s="50">
        <v>4</v>
      </c>
      <c r="D21" s="37">
        <v>6</v>
      </c>
      <c r="E21" s="37">
        <v>1</v>
      </c>
      <c r="F21" s="37">
        <f t="shared" si="0"/>
        <v>1</v>
      </c>
      <c r="G21" s="38">
        <v>6</v>
      </c>
      <c r="H21" s="38">
        <v>2</v>
      </c>
      <c r="I21" s="232">
        <f t="shared" si="7"/>
        <v>2</v>
      </c>
      <c r="J21" s="37">
        <v>5</v>
      </c>
      <c r="K21" s="37">
        <v>1</v>
      </c>
      <c r="L21" s="37">
        <f t="shared" si="8"/>
        <v>3</v>
      </c>
      <c r="M21" s="38">
        <v>5</v>
      </c>
      <c r="N21" s="38">
        <v>2</v>
      </c>
      <c r="O21" s="232">
        <f t="shared" si="9"/>
        <v>3</v>
      </c>
      <c r="P21" s="37">
        <v>10</v>
      </c>
      <c r="Q21" s="37">
        <v>2</v>
      </c>
      <c r="R21" s="37">
        <f t="shared" si="10"/>
        <v>0</v>
      </c>
    </row>
    <row r="22" spans="1:18" x14ac:dyDescent="0.2">
      <c r="A22" s="42" t="s">
        <v>406</v>
      </c>
      <c r="B22" s="50">
        <v>17</v>
      </c>
      <c r="C22" s="50">
        <v>3</v>
      </c>
      <c r="D22" s="37">
        <v>3</v>
      </c>
      <c r="E22" s="37">
        <v>1</v>
      </c>
      <c r="F22" s="37">
        <f t="shared" si="0"/>
        <v>2</v>
      </c>
      <c r="G22" s="38">
        <v>5</v>
      </c>
      <c r="H22" s="38">
        <v>3</v>
      </c>
      <c r="I22" s="232">
        <f t="shared" si="7"/>
        <v>1</v>
      </c>
      <c r="J22" s="37">
        <v>4</v>
      </c>
      <c r="K22" s="37">
        <v>2</v>
      </c>
      <c r="L22" s="37">
        <f t="shared" si="8"/>
        <v>2</v>
      </c>
      <c r="M22" s="38">
        <v>4</v>
      </c>
      <c r="N22" s="38">
        <v>2</v>
      </c>
      <c r="O22" s="232">
        <f t="shared" si="9"/>
        <v>2</v>
      </c>
      <c r="P22" s="37">
        <v>4</v>
      </c>
      <c r="Q22" s="37">
        <v>2</v>
      </c>
      <c r="R22" s="37">
        <f t="shared" si="10"/>
        <v>3</v>
      </c>
    </row>
    <row r="23" spans="1:18" ht="13.5" thickBot="1" x14ac:dyDescent="0.25">
      <c r="A23" s="45" t="s">
        <v>407</v>
      </c>
      <c r="B23" s="51">
        <v>9</v>
      </c>
      <c r="C23" s="51">
        <v>5</v>
      </c>
      <c r="D23" s="37">
        <v>6</v>
      </c>
      <c r="E23" s="46">
        <v>2</v>
      </c>
      <c r="F23" s="37">
        <f t="shared" si="0"/>
        <v>2</v>
      </c>
      <c r="G23" s="38">
        <v>7</v>
      </c>
      <c r="H23" s="47">
        <v>2</v>
      </c>
      <c r="I23" s="232">
        <f t="shared" si="7"/>
        <v>2</v>
      </c>
      <c r="J23" s="37">
        <v>7</v>
      </c>
      <c r="K23" s="46">
        <v>2</v>
      </c>
      <c r="L23" s="37">
        <f t="shared" si="8"/>
        <v>2</v>
      </c>
      <c r="M23" s="38">
        <v>6</v>
      </c>
      <c r="N23" s="47">
        <v>2</v>
      </c>
      <c r="O23" s="232">
        <f t="shared" si="9"/>
        <v>3</v>
      </c>
      <c r="P23" s="37">
        <v>8</v>
      </c>
      <c r="Q23" s="46">
        <v>2</v>
      </c>
      <c r="R23" s="37">
        <f t="shared" si="10"/>
        <v>1</v>
      </c>
    </row>
    <row r="24" spans="1:18" ht="13.5" thickBot="1" x14ac:dyDescent="0.25">
      <c r="A24" s="66" t="s">
        <v>413</v>
      </c>
      <c r="B24" s="63"/>
      <c r="C24" s="63">
        <f t="shared" ref="C24:L24" si="11">SUM(C15:C23)</f>
        <v>36</v>
      </c>
      <c r="D24" s="63">
        <f t="shared" si="11"/>
        <v>43</v>
      </c>
      <c r="E24" s="63">
        <f t="shared" si="11"/>
        <v>14</v>
      </c>
      <c r="F24" s="63">
        <f t="shared" si="11"/>
        <v>18</v>
      </c>
      <c r="G24" s="64">
        <f t="shared" si="11"/>
        <v>57</v>
      </c>
      <c r="H24" s="64">
        <f t="shared" si="11"/>
        <v>20</v>
      </c>
      <c r="I24" s="234">
        <f t="shared" si="11"/>
        <v>14</v>
      </c>
      <c r="J24" s="63">
        <f t="shared" si="11"/>
        <v>54</v>
      </c>
      <c r="K24" s="63">
        <f t="shared" si="11"/>
        <v>15</v>
      </c>
      <c r="L24" s="63">
        <f t="shared" si="11"/>
        <v>16</v>
      </c>
      <c r="M24" s="64">
        <f t="shared" ref="M24:R24" si="12">SUM(M15:M23)</f>
        <v>52</v>
      </c>
      <c r="N24" s="64">
        <f t="shared" si="12"/>
        <v>16</v>
      </c>
      <c r="O24" s="64">
        <f t="shared" si="12"/>
        <v>18</v>
      </c>
      <c r="P24" s="63">
        <f t="shared" si="12"/>
        <v>59</v>
      </c>
      <c r="Q24" s="63">
        <f t="shared" si="12"/>
        <v>18</v>
      </c>
      <c r="R24" s="63">
        <f t="shared" si="12"/>
        <v>17</v>
      </c>
    </row>
    <row r="25" spans="1:18" ht="13.5" thickBot="1" x14ac:dyDescent="0.25">
      <c r="A25" s="70" t="s">
        <v>414</v>
      </c>
      <c r="B25" s="71"/>
      <c r="C25" s="71">
        <f t="shared" ref="C25:R25" si="13">C24+C14</f>
        <v>72</v>
      </c>
      <c r="D25" s="71">
        <f t="shared" si="13"/>
        <v>89</v>
      </c>
      <c r="E25" s="71">
        <f t="shared" si="13"/>
        <v>29</v>
      </c>
      <c r="F25" s="71">
        <f t="shared" si="13"/>
        <v>32</v>
      </c>
      <c r="G25" s="72">
        <f t="shared" si="13"/>
        <v>107</v>
      </c>
      <c r="H25" s="72">
        <f t="shared" si="13"/>
        <v>32</v>
      </c>
      <c r="I25" s="235">
        <f t="shared" si="13"/>
        <v>34</v>
      </c>
      <c r="J25" s="71">
        <f t="shared" si="13"/>
        <v>104</v>
      </c>
      <c r="K25" s="71">
        <f t="shared" si="13"/>
        <v>31</v>
      </c>
      <c r="L25" s="71">
        <f t="shared" si="13"/>
        <v>34</v>
      </c>
      <c r="M25" s="72">
        <f t="shared" si="13"/>
        <v>110</v>
      </c>
      <c r="N25" s="72">
        <f t="shared" si="13"/>
        <v>34</v>
      </c>
      <c r="O25" s="72">
        <f t="shared" si="13"/>
        <v>33</v>
      </c>
      <c r="P25" s="71">
        <f t="shared" si="13"/>
        <v>121</v>
      </c>
      <c r="Q25" s="71">
        <f t="shared" si="13"/>
        <v>39</v>
      </c>
      <c r="R25" s="71">
        <f t="shared" si="13"/>
        <v>29</v>
      </c>
    </row>
    <row r="26" spans="1:18" x14ac:dyDescent="0.2">
      <c r="A26" s="67" t="s">
        <v>350</v>
      </c>
      <c r="B26" s="39"/>
      <c r="C26" s="39"/>
      <c r="D26" s="486">
        <v>4</v>
      </c>
      <c r="E26" s="487"/>
      <c r="F26" s="488"/>
      <c r="G26" s="489">
        <v>2</v>
      </c>
      <c r="H26" s="490"/>
      <c r="I26" s="491"/>
      <c r="J26" s="486">
        <v>1</v>
      </c>
      <c r="K26" s="487"/>
      <c r="L26" s="488"/>
      <c r="M26" s="489">
        <v>3</v>
      </c>
      <c r="N26" s="490"/>
      <c r="O26" s="491"/>
      <c r="P26" s="486">
        <v>5</v>
      </c>
      <c r="Q26" s="487"/>
      <c r="R26" s="488"/>
    </row>
    <row r="27" spans="1:18" ht="13.5" thickBot="1" x14ac:dyDescent="0.25">
      <c r="A27" s="49" t="s">
        <v>415</v>
      </c>
      <c r="B27" s="46"/>
      <c r="C27" s="46"/>
      <c r="D27" s="492">
        <v>2</v>
      </c>
      <c r="E27" s="493"/>
      <c r="F27" s="494"/>
      <c r="G27" s="495">
        <v>7</v>
      </c>
      <c r="H27" s="496"/>
      <c r="I27" s="497"/>
      <c r="J27" s="492">
        <v>11</v>
      </c>
      <c r="K27" s="493"/>
      <c r="L27" s="494"/>
      <c r="M27" s="495">
        <v>4</v>
      </c>
      <c r="N27" s="496"/>
      <c r="O27" s="497"/>
      <c r="P27" s="492">
        <v>1</v>
      </c>
      <c r="Q27" s="493"/>
      <c r="R27" s="494"/>
    </row>
    <row r="29" spans="1:18" x14ac:dyDescent="0.2">
      <c r="A29" s="30"/>
      <c r="B29" s="30"/>
      <c r="C29" s="30"/>
      <c r="D29" s="30"/>
      <c r="E29" s="30"/>
      <c r="F29" s="30"/>
      <c r="G29" s="30"/>
      <c r="H29" s="30"/>
      <c r="I29" s="30"/>
      <c r="J29" s="30"/>
      <c r="K29" s="30"/>
      <c r="L29" s="30"/>
    </row>
    <row r="30" spans="1:18" x14ac:dyDescent="0.2">
      <c r="A30" s="92"/>
      <c r="B30" s="30" t="s">
        <v>450</v>
      </c>
      <c r="C30" s="30"/>
      <c r="D30" s="30"/>
      <c r="E30" s="30"/>
      <c r="F30" s="30"/>
      <c r="G30" s="30"/>
      <c r="H30" s="30"/>
      <c r="I30" s="30"/>
      <c r="J30" s="30"/>
      <c r="K30" s="30"/>
      <c r="L30" s="30"/>
    </row>
    <row r="31" spans="1:18" x14ac:dyDescent="0.2">
      <c r="A31" s="97"/>
      <c r="B31" s="30" t="s">
        <v>603</v>
      </c>
      <c r="C31" s="30"/>
      <c r="D31" s="30"/>
      <c r="E31" s="30"/>
      <c r="F31" s="30"/>
      <c r="G31" s="30"/>
      <c r="H31" s="30"/>
      <c r="I31" s="30"/>
      <c r="J31" s="30"/>
      <c r="K31" s="30"/>
      <c r="L31" s="30"/>
    </row>
  </sheetData>
  <mergeCells count="20">
    <mergeCell ref="P26:R26"/>
    <mergeCell ref="P27:R27"/>
    <mergeCell ref="D26:F26"/>
    <mergeCell ref="G26:I26"/>
    <mergeCell ref="J26:L26"/>
    <mergeCell ref="M26:O26"/>
    <mergeCell ref="D27:F27"/>
    <mergeCell ref="G27:I27"/>
    <mergeCell ref="J27:L27"/>
    <mergeCell ref="M27:O27"/>
    <mergeCell ref="D2:F2"/>
    <mergeCell ref="G2:I2"/>
    <mergeCell ref="J2:L2"/>
    <mergeCell ref="M2:O2"/>
    <mergeCell ref="P2:R2"/>
    <mergeCell ref="D3:F3"/>
    <mergeCell ref="G3:I3"/>
    <mergeCell ref="J3:L3"/>
    <mergeCell ref="M3:O3"/>
    <mergeCell ref="P3:R3"/>
  </mergeCells>
  <conditionalFormatting sqref="G5:G13 G15:G23 D5:D13 D15:D23 J5:J13 J15:J23 M5:M13 M15:M23">
    <cfRule type="cellIs" dxfId="449" priority="3" stopIfTrue="1" operator="equal">
      <formula>$C5</formula>
    </cfRule>
    <cfRule type="cellIs" dxfId="448" priority="4" stopIfTrue="1" operator="equal">
      <formula>$C5-1</formula>
    </cfRule>
  </conditionalFormatting>
  <conditionalFormatting sqref="P5:P13 P15:P23">
    <cfRule type="cellIs" dxfId="447" priority="1" stopIfTrue="1" operator="equal">
      <formula>$C5</formula>
    </cfRule>
    <cfRule type="cellIs" dxfId="446" priority="2" stopIfTrue="1" operator="equal">
      <formula>$C5-1</formula>
    </cfRule>
  </conditionalFormatting>
  <pageMargins left="0.7" right="0.7" top="0.75" bottom="0.75" header="0.3" footer="0.3"/>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AL65"/>
  <sheetViews>
    <sheetView workbookViewId="0">
      <selection activeCell="A5" sqref="A5:C23"/>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18.42578125" customWidth="1"/>
    <col min="20" max="20" width="7.140625" customWidth="1"/>
    <col min="21" max="21" width="6.42578125" customWidth="1"/>
    <col min="22" max="22" width="5.5703125" customWidth="1"/>
    <col min="23" max="23" width="5.140625" customWidth="1"/>
    <col min="24" max="25" width="4.42578125" customWidth="1"/>
    <col min="26" max="26" width="5.5703125" customWidth="1"/>
    <col min="27" max="27" width="4" customWidth="1"/>
    <col min="28" max="28" width="4.42578125" customWidth="1"/>
    <col min="29" max="29" width="4.85546875" customWidth="1"/>
    <col min="30" max="30" width="4" customWidth="1"/>
    <col min="31" max="31" width="4.85546875" customWidth="1"/>
    <col min="32" max="32" width="5.42578125" customWidth="1"/>
    <col min="33" max="33" width="5.140625" customWidth="1"/>
    <col min="34" max="34" width="4.42578125" customWidth="1"/>
    <col min="35" max="36" width="4.85546875" customWidth="1"/>
    <col min="37" max="37" width="5.140625" customWidth="1"/>
  </cols>
  <sheetData>
    <row r="1" spans="1:38" ht="13.5" thickBot="1" x14ac:dyDescent="0.25">
      <c r="A1" s="31"/>
      <c r="B1" s="32"/>
      <c r="C1" s="32"/>
      <c r="D1" s="32"/>
      <c r="E1" s="32"/>
      <c r="F1" s="32"/>
      <c r="G1" s="32" t="s">
        <v>610</v>
      </c>
      <c r="H1" s="32"/>
      <c r="I1" s="32"/>
      <c r="J1" s="32"/>
      <c r="K1" s="32"/>
      <c r="L1" s="32"/>
      <c r="M1" s="32"/>
      <c r="N1" s="32"/>
      <c r="O1" s="32"/>
      <c r="P1" s="32"/>
      <c r="Q1" s="32"/>
      <c r="R1" s="33"/>
      <c r="S1" s="68" t="s">
        <v>416</v>
      </c>
      <c r="T1" s="31"/>
      <c r="U1" s="32"/>
      <c r="V1" s="32"/>
      <c r="W1" s="32"/>
      <c r="X1" s="32"/>
      <c r="Y1" s="32"/>
      <c r="Z1" s="32" t="s">
        <v>611</v>
      </c>
      <c r="AA1" s="32"/>
      <c r="AB1" s="32"/>
      <c r="AC1" s="32"/>
      <c r="AD1" s="32"/>
      <c r="AE1" s="32"/>
      <c r="AF1" s="32"/>
      <c r="AG1" s="32"/>
      <c r="AH1" s="32"/>
      <c r="AI1" s="32"/>
      <c r="AJ1" s="32"/>
      <c r="AK1" s="33"/>
      <c r="AL1" s="68" t="s">
        <v>416</v>
      </c>
    </row>
    <row r="2" spans="1:38" x14ac:dyDescent="0.2">
      <c r="A2" s="40"/>
      <c r="B2" s="41"/>
      <c r="C2" s="41"/>
      <c r="D2" s="573" t="s">
        <v>475</v>
      </c>
      <c r="E2" s="573"/>
      <c r="F2" s="573"/>
      <c r="G2" s="572" t="s">
        <v>472</v>
      </c>
      <c r="H2" s="572"/>
      <c r="I2" s="572"/>
      <c r="J2" s="573" t="s">
        <v>352</v>
      </c>
      <c r="K2" s="573"/>
      <c r="L2" s="573"/>
      <c r="M2" s="572" t="s">
        <v>340</v>
      </c>
      <c r="N2" s="572"/>
      <c r="O2" s="572"/>
      <c r="P2" s="573" t="s">
        <v>469</v>
      </c>
      <c r="Q2" s="573"/>
      <c r="R2" s="574"/>
      <c r="S2" s="21"/>
      <c r="T2" s="40"/>
      <c r="U2" s="41"/>
      <c r="V2" s="41"/>
      <c r="W2" s="573" t="s">
        <v>475</v>
      </c>
      <c r="X2" s="573"/>
      <c r="Y2" s="573"/>
      <c r="Z2" s="572" t="s">
        <v>472</v>
      </c>
      <c r="AA2" s="572"/>
      <c r="AB2" s="572"/>
      <c r="AC2" s="573" t="s">
        <v>352</v>
      </c>
      <c r="AD2" s="573"/>
      <c r="AE2" s="573"/>
      <c r="AF2" s="572" t="s">
        <v>340</v>
      </c>
      <c r="AG2" s="572"/>
      <c r="AH2" s="572"/>
      <c r="AI2" s="573" t="s">
        <v>469</v>
      </c>
      <c r="AJ2" s="573"/>
      <c r="AK2" s="574"/>
      <c r="AL2" s="21"/>
    </row>
    <row r="3" spans="1:38" x14ac:dyDescent="0.2">
      <c r="A3" s="57"/>
      <c r="B3" s="69"/>
      <c r="C3" s="69"/>
      <c r="D3" s="568" t="s">
        <v>447</v>
      </c>
      <c r="E3" s="516"/>
      <c r="F3" s="524"/>
      <c r="G3" s="565" t="s">
        <v>447</v>
      </c>
      <c r="H3" s="566"/>
      <c r="I3" s="567"/>
      <c r="J3" s="568" t="s">
        <v>606</v>
      </c>
      <c r="K3" s="516"/>
      <c r="L3" s="524"/>
      <c r="M3" s="565" t="s">
        <v>607</v>
      </c>
      <c r="N3" s="566"/>
      <c r="O3" s="567"/>
      <c r="P3" s="568" t="s">
        <v>609</v>
      </c>
      <c r="Q3" s="516"/>
      <c r="R3" s="517"/>
      <c r="S3" s="21"/>
      <c r="T3" s="57"/>
      <c r="U3" s="69"/>
      <c r="V3" s="69"/>
      <c r="W3" s="568" t="s">
        <v>447</v>
      </c>
      <c r="X3" s="516"/>
      <c r="Y3" s="524"/>
      <c r="Z3" s="565" t="s">
        <v>447</v>
      </c>
      <c r="AA3" s="566"/>
      <c r="AB3" s="567"/>
      <c r="AC3" s="568" t="s">
        <v>606</v>
      </c>
      <c r="AD3" s="516"/>
      <c r="AE3" s="524"/>
      <c r="AF3" s="565" t="s">
        <v>607</v>
      </c>
      <c r="AG3" s="566"/>
      <c r="AH3" s="567"/>
      <c r="AI3" s="568" t="s">
        <v>609</v>
      </c>
      <c r="AJ3" s="516"/>
      <c r="AK3" s="517"/>
      <c r="AL3" s="21"/>
    </row>
    <row r="4" spans="1:38"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43" t="s">
        <v>363</v>
      </c>
      <c r="S4" s="21"/>
      <c r="T4" s="42"/>
      <c r="U4" s="34" t="s">
        <v>355</v>
      </c>
      <c r="V4" s="34" t="s">
        <v>408</v>
      </c>
      <c r="W4" s="35" t="s">
        <v>409</v>
      </c>
      <c r="X4" s="35" t="s">
        <v>410</v>
      </c>
      <c r="Y4" s="35" t="s">
        <v>363</v>
      </c>
      <c r="Z4" s="36" t="s">
        <v>409</v>
      </c>
      <c r="AA4" s="36" t="s">
        <v>410</v>
      </c>
      <c r="AB4" s="36" t="s">
        <v>363</v>
      </c>
      <c r="AC4" s="35" t="s">
        <v>409</v>
      </c>
      <c r="AD4" s="35" t="s">
        <v>410</v>
      </c>
      <c r="AE4" s="35" t="s">
        <v>363</v>
      </c>
      <c r="AF4" s="36" t="s">
        <v>409</v>
      </c>
      <c r="AG4" s="36" t="s">
        <v>410</v>
      </c>
      <c r="AH4" s="36" t="s">
        <v>363</v>
      </c>
      <c r="AI4" s="35" t="s">
        <v>409</v>
      </c>
      <c r="AJ4" s="35" t="s">
        <v>410</v>
      </c>
      <c r="AK4" s="43" t="s">
        <v>363</v>
      </c>
      <c r="AL4" s="21"/>
    </row>
    <row r="5" spans="1:38" x14ac:dyDescent="0.2">
      <c r="A5" s="42" t="s">
        <v>390</v>
      </c>
      <c r="B5" s="50">
        <v>5</v>
      </c>
      <c r="C5" s="50">
        <v>5</v>
      </c>
      <c r="D5" s="37">
        <v>8</v>
      </c>
      <c r="E5" s="37">
        <v>2</v>
      </c>
      <c r="F5" s="37">
        <v>1</v>
      </c>
      <c r="G5" s="38">
        <v>9</v>
      </c>
      <c r="H5" s="38">
        <v>2</v>
      </c>
      <c r="I5" s="78">
        <v>0</v>
      </c>
      <c r="J5" s="37">
        <v>7</v>
      </c>
      <c r="K5" s="37">
        <v>1</v>
      </c>
      <c r="L5" s="79">
        <v>2</v>
      </c>
      <c r="M5" s="38">
        <v>10</v>
      </c>
      <c r="N5" s="38">
        <v>2</v>
      </c>
      <c r="O5" s="78" t="s">
        <v>608</v>
      </c>
      <c r="P5" s="90">
        <v>5</v>
      </c>
      <c r="Q5" s="37">
        <v>2</v>
      </c>
      <c r="R5" s="44">
        <v>3</v>
      </c>
      <c r="S5" s="21"/>
      <c r="T5" s="42" t="s">
        <v>390</v>
      </c>
      <c r="U5" s="50">
        <v>5</v>
      </c>
      <c r="V5" s="50">
        <v>5</v>
      </c>
      <c r="W5" s="37">
        <v>10</v>
      </c>
      <c r="X5" s="37">
        <v>2</v>
      </c>
      <c r="Y5" s="37">
        <v>0</v>
      </c>
      <c r="Z5" s="38">
        <v>8</v>
      </c>
      <c r="AA5" s="38">
        <v>2</v>
      </c>
      <c r="AB5" s="78">
        <v>1</v>
      </c>
      <c r="AC5" s="37">
        <v>7</v>
      </c>
      <c r="AD5" s="37">
        <v>1</v>
      </c>
      <c r="AE5" s="79">
        <v>2</v>
      </c>
      <c r="AF5" s="38">
        <v>8</v>
      </c>
      <c r="AG5" s="38">
        <v>3</v>
      </c>
      <c r="AH5" s="78">
        <v>1</v>
      </c>
      <c r="AI5" s="37">
        <v>6</v>
      </c>
      <c r="AJ5" s="37">
        <v>2</v>
      </c>
      <c r="AK5" s="44">
        <v>2</v>
      </c>
      <c r="AL5" s="21"/>
    </row>
    <row r="6" spans="1:38" x14ac:dyDescent="0.2">
      <c r="A6" s="42" t="s">
        <v>391</v>
      </c>
      <c r="B6" s="50">
        <v>15</v>
      </c>
      <c r="C6" s="50">
        <v>3</v>
      </c>
      <c r="D6" s="90">
        <v>3</v>
      </c>
      <c r="E6" s="37">
        <v>1</v>
      </c>
      <c r="F6" s="37">
        <v>3</v>
      </c>
      <c r="G6" s="38">
        <v>5</v>
      </c>
      <c r="H6" s="38">
        <v>2</v>
      </c>
      <c r="I6" s="78">
        <v>1</v>
      </c>
      <c r="J6" s="37">
        <v>4</v>
      </c>
      <c r="K6" s="37">
        <v>2</v>
      </c>
      <c r="L6" s="79">
        <v>3</v>
      </c>
      <c r="M6" s="38">
        <v>4</v>
      </c>
      <c r="N6" s="38">
        <v>2</v>
      </c>
      <c r="O6" s="78">
        <v>2</v>
      </c>
      <c r="P6" s="96">
        <v>2</v>
      </c>
      <c r="Q6" s="37">
        <v>1</v>
      </c>
      <c r="R6" s="44">
        <v>3</v>
      </c>
      <c r="S6" s="21"/>
      <c r="T6" s="42" t="s">
        <v>391</v>
      </c>
      <c r="U6" s="50">
        <v>15</v>
      </c>
      <c r="V6" s="50">
        <v>3</v>
      </c>
      <c r="W6" s="90">
        <v>3</v>
      </c>
      <c r="X6" s="37">
        <v>1</v>
      </c>
      <c r="Y6" s="37">
        <v>3</v>
      </c>
      <c r="Z6" s="38">
        <v>4</v>
      </c>
      <c r="AA6" s="38">
        <v>1</v>
      </c>
      <c r="AB6" s="78">
        <v>2</v>
      </c>
      <c r="AC6" s="37">
        <v>5</v>
      </c>
      <c r="AD6" s="37">
        <v>2</v>
      </c>
      <c r="AE6" s="79">
        <v>2</v>
      </c>
      <c r="AF6" s="38">
        <v>4</v>
      </c>
      <c r="AG6" s="38">
        <v>2</v>
      </c>
      <c r="AH6" s="78">
        <v>2</v>
      </c>
      <c r="AI6" s="37">
        <v>4</v>
      </c>
      <c r="AJ6" s="37">
        <v>1</v>
      </c>
      <c r="AK6" s="44">
        <v>1</v>
      </c>
      <c r="AL6" s="21"/>
    </row>
    <row r="7" spans="1:38" x14ac:dyDescent="0.2">
      <c r="A7" s="42" t="s">
        <v>392</v>
      </c>
      <c r="B7" s="50">
        <v>11</v>
      </c>
      <c r="C7" s="50">
        <v>4</v>
      </c>
      <c r="D7" s="37">
        <v>8</v>
      </c>
      <c r="E7" s="37">
        <v>3</v>
      </c>
      <c r="F7" s="37">
        <v>0</v>
      </c>
      <c r="G7" s="38">
        <v>6</v>
      </c>
      <c r="H7" s="38">
        <v>1</v>
      </c>
      <c r="I7" s="78">
        <v>1</v>
      </c>
      <c r="J7" s="37">
        <v>10</v>
      </c>
      <c r="K7" s="37">
        <v>2</v>
      </c>
      <c r="L7" s="79">
        <v>0</v>
      </c>
      <c r="M7" s="38">
        <v>10</v>
      </c>
      <c r="N7" s="38">
        <v>2</v>
      </c>
      <c r="O7" s="78">
        <v>0</v>
      </c>
      <c r="P7" s="37">
        <v>5</v>
      </c>
      <c r="Q7" s="37">
        <v>2</v>
      </c>
      <c r="R7" s="44">
        <v>1</v>
      </c>
      <c r="S7" s="21"/>
      <c r="T7" s="42" t="s">
        <v>392</v>
      </c>
      <c r="U7" s="50">
        <v>11</v>
      </c>
      <c r="V7" s="50">
        <v>4</v>
      </c>
      <c r="W7" s="37">
        <v>6</v>
      </c>
      <c r="X7" s="37">
        <v>2</v>
      </c>
      <c r="Y7" s="37">
        <v>2</v>
      </c>
      <c r="Z7" s="38">
        <v>7</v>
      </c>
      <c r="AA7" s="38">
        <v>2</v>
      </c>
      <c r="AB7" s="78">
        <v>0</v>
      </c>
      <c r="AC7" s="37">
        <v>7</v>
      </c>
      <c r="AD7" s="37">
        <v>3</v>
      </c>
      <c r="AE7" s="79">
        <v>1</v>
      </c>
      <c r="AF7" s="38">
        <v>10</v>
      </c>
      <c r="AG7" s="38">
        <v>2</v>
      </c>
      <c r="AH7" s="78">
        <v>0</v>
      </c>
      <c r="AI7" s="90">
        <v>4</v>
      </c>
      <c r="AJ7" s="37">
        <v>2</v>
      </c>
      <c r="AK7" s="44">
        <v>2</v>
      </c>
      <c r="AL7" s="21"/>
    </row>
    <row r="8" spans="1:38" x14ac:dyDescent="0.2">
      <c r="A8" s="42" t="s">
        <v>393</v>
      </c>
      <c r="B8" s="50">
        <v>1</v>
      </c>
      <c r="C8" s="50">
        <v>5</v>
      </c>
      <c r="D8" s="37">
        <v>7</v>
      </c>
      <c r="E8" s="37">
        <v>2</v>
      </c>
      <c r="F8" s="37">
        <v>2</v>
      </c>
      <c r="G8" s="38">
        <v>7</v>
      </c>
      <c r="H8" s="38">
        <v>1</v>
      </c>
      <c r="I8" s="78">
        <v>2</v>
      </c>
      <c r="J8" s="37">
        <v>7</v>
      </c>
      <c r="K8" s="37">
        <v>1</v>
      </c>
      <c r="L8" s="79">
        <v>2</v>
      </c>
      <c r="M8" s="38">
        <v>6</v>
      </c>
      <c r="N8" s="38">
        <v>2</v>
      </c>
      <c r="O8" s="78">
        <v>3</v>
      </c>
      <c r="P8" s="37">
        <v>6</v>
      </c>
      <c r="Q8" s="37">
        <v>2</v>
      </c>
      <c r="R8" s="44">
        <v>2</v>
      </c>
      <c r="S8" s="21"/>
      <c r="T8" s="42" t="s">
        <v>393</v>
      </c>
      <c r="U8" s="50">
        <v>1</v>
      </c>
      <c r="V8" s="50">
        <v>5</v>
      </c>
      <c r="W8" s="90">
        <v>5</v>
      </c>
      <c r="X8" s="37">
        <v>2</v>
      </c>
      <c r="Y8" s="37">
        <v>4</v>
      </c>
      <c r="Z8" s="38">
        <v>8</v>
      </c>
      <c r="AA8" s="38">
        <v>1</v>
      </c>
      <c r="AB8" s="78">
        <v>1</v>
      </c>
      <c r="AC8" s="37">
        <v>8</v>
      </c>
      <c r="AD8" s="37">
        <v>2</v>
      </c>
      <c r="AE8" s="79">
        <v>1</v>
      </c>
      <c r="AF8" s="38">
        <v>10</v>
      </c>
      <c r="AG8" s="38">
        <v>2</v>
      </c>
      <c r="AH8" s="78">
        <v>0</v>
      </c>
      <c r="AI8" s="37">
        <v>7</v>
      </c>
      <c r="AJ8" s="37">
        <v>0</v>
      </c>
      <c r="AK8" s="44">
        <v>1</v>
      </c>
      <c r="AL8" s="21" t="s">
        <v>340</v>
      </c>
    </row>
    <row r="9" spans="1:38" x14ac:dyDescent="0.2">
      <c r="A9" s="42" t="s">
        <v>394</v>
      </c>
      <c r="B9" s="50">
        <v>17</v>
      </c>
      <c r="C9" s="50">
        <v>3</v>
      </c>
      <c r="D9" s="37">
        <v>6</v>
      </c>
      <c r="E9" s="37">
        <v>2</v>
      </c>
      <c r="F9" s="37">
        <v>0</v>
      </c>
      <c r="G9" s="90">
        <v>3</v>
      </c>
      <c r="H9" s="38">
        <v>1</v>
      </c>
      <c r="I9" s="78">
        <v>3</v>
      </c>
      <c r="J9" s="37">
        <v>6</v>
      </c>
      <c r="K9" s="37">
        <v>2</v>
      </c>
      <c r="L9" s="79">
        <v>1</v>
      </c>
      <c r="M9" s="90">
        <v>3</v>
      </c>
      <c r="N9" s="38">
        <v>2</v>
      </c>
      <c r="O9" s="78">
        <v>3</v>
      </c>
      <c r="P9" s="37">
        <v>5</v>
      </c>
      <c r="Q9" s="37">
        <v>2</v>
      </c>
      <c r="R9" s="44">
        <v>0</v>
      </c>
      <c r="S9" s="21"/>
      <c r="T9" s="42" t="s">
        <v>394</v>
      </c>
      <c r="U9" s="50">
        <v>17</v>
      </c>
      <c r="V9" s="50">
        <v>3</v>
      </c>
      <c r="W9" s="90">
        <v>3</v>
      </c>
      <c r="X9" s="37">
        <v>1</v>
      </c>
      <c r="Y9" s="37">
        <v>3</v>
      </c>
      <c r="Z9" s="38">
        <v>10</v>
      </c>
      <c r="AA9" s="38">
        <v>2</v>
      </c>
      <c r="AB9" s="78">
        <v>0</v>
      </c>
      <c r="AC9" s="37">
        <v>5</v>
      </c>
      <c r="AD9" s="37">
        <v>2</v>
      </c>
      <c r="AE9" s="79">
        <v>2</v>
      </c>
      <c r="AF9" s="38">
        <v>5</v>
      </c>
      <c r="AG9" s="38">
        <v>1</v>
      </c>
      <c r="AH9" s="78">
        <v>1</v>
      </c>
      <c r="AI9" s="37">
        <v>4</v>
      </c>
      <c r="AJ9" s="37">
        <v>2</v>
      </c>
      <c r="AK9" s="44">
        <v>1</v>
      </c>
      <c r="AL9" s="21"/>
    </row>
    <row r="10" spans="1:38" x14ac:dyDescent="0.2">
      <c r="A10" s="42" t="s">
        <v>395</v>
      </c>
      <c r="B10" s="50">
        <v>3</v>
      </c>
      <c r="C10" s="50">
        <v>4</v>
      </c>
      <c r="D10" s="37">
        <v>5</v>
      </c>
      <c r="E10" s="37">
        <v>2</v>
      </c>
      <c r="F10" s="37">
        <v>3</v>
      </c>
      <c r="G10" s="38">
        <v>6</v>
      </c>
      <c r="H10" s="38">
        <v>2</v>
      </c>
      <c r="I10" s="78">
        <v>2</v>
      </c>
      <c r="J10" s="90">
        <v>4</v>
      </c>
      <c r="K10" s="37">
        <v>1</v>
      </c>
      <c r="L10" s="79">
        <v>4</v>
      </c>
      <c r="M10" s="38">
        <v>5</v>
      </c>
      <c r="N10" s="38">
        <v>2</v>
      </c>
      <c r="O10" s="78">
        <v>2</v>
      </c>
      <c r="P10" s="37">
        <v>10</v>
      </c>
      <c r="Q10" s="37">
        <v>2</v>
      </c>
      <c r="R10" s="44">
        <v>0</v>
      </c>
      <c r="S10" s="21"/>
      <c r="T10" s="42" t="s">
        <v>395</v>
      </c>
      <c r="U10" s="50">
        <v>3</v>
      </c>
      <c r="V10" s="50">
        <v>4</v>
      </c>
      <c r="W10" s="37">
        <v>5</v>
      </c>
      <c r="X10" s="37">
        <v>1</v>
      </c>
      <c r="Y10" s="37">
        <v>3</v>
      </c>
      <c r="Z10" s="38">
        <v>7</v>
      </c>
      <c r="AA10" s="38">
        <v>3</v>
      </c>
      <c r="AB10" s="78">
        <v>1</v>
      </c>
      <c r="AC10" s="37">
        <v>5</v>
      </c>
      <c r="AD10" s="37">
        <v>2</v>
      </c>
      <c r="AE10" s="79">
        <v>3</v>
      </c>
      <c r="AF10" s="90">
        <v>4</v>
      </c>
      <c r="AG10" s="38">
        <v>2</v>
      </c>
      <c r="AH10" s="78">
        <v>4</v>
      </c>
      <c r="AI10" s="90">
        <v>4</v>
      </c>
      <c r="AJ10" s="37">
        <v>2</v>
      </c>
      <c r="AK10" s="44">
        <v>3</v>
      </c>
      <c r="AL10" s="21"/>
    </row>
    <row r="11" spans="1:38" x14ac:dyDescent="0.2">
      <c r="A11" s="42" t="s">
        <v>396</v>
      </c>
      <c r="B11" s="50">
        <v>7</v>
      </c>
      <c r="C11" s="50">
        <v>4</v>
      </c>
      <c r="D11" s="90">
        <v>4</v>
      </c>
      <c r="E11" s="37">
        <v>1</v>
      </c>
      <c r="F11" s="37">
        <v>4</v>
      </c>
      <c r="G11" s="38">
        <v>10</v>
      </c>
      <c r="H11" s="38">
        <v>2</v>
      </c>
      <c r="I11" s="78">
        <v>0</v>
      </c>
      <c r="J11" s="37">
        <v>7</v>
      </c>
      <c r="K11" s="37">
        <v>2</v>
      </c>
      <c r="L11" s="79">
        <v>1</v>
      </c>
      <c r="M11" s="38">
        <v>6</v>
      </c>
      <c r="N11" s="38">
        <v>1</v>
      </c>
      <c r="O11" s="78">
        <v>1</v>
      </c>
      <c r="P11" s="90">
        <v>4</v>
      </c>
      <c r="Q11" s="37">
        <v>2</v>
      </c>
      <c r="R11" s="44">
        <v>3</v>
      </c>
      <c r="S11" s="21"/>
      <c r="T11" s="42" t="s">
        <v>396</v>
      </c>
      <c r="U11" s="50">
        <v>7</v>
      </c>
      <c r="V11" s="50">
        <v>4</v>
      </c>
      <c r="W11" s="37">
        <v>5</v>
      </c>
      <c r="X11" s="37">
        <v>2</v>
      </c>
      <c r="Y11" s="37">
        <v>3</v>
      </c>
      <c r="Z11" s="38">
        <v>6</v>
      </c>
      <c r="AA11" s="38">
        <v>2</v>
      </c>
      <c r="AB11" s="78">
        <v>2</v>
      </c>
      <c r="AC11" s="37">
        <v>10</v>
      </c>
      <c r="AD11" s="37">
        <v>2</v>
      </c>
      <c r="AE11" s="79">
        <v>0</v>
      </c>
      <c r="AF11" s="38">
        <v>10</v>
      </c>
      <c r="AG11" s="38">
        <v>2</v>
      </c>
      <c r="AH11" s="78">
        <v>0</v>
      </c>
      <c r="AI11" s="90">
        <v>4</v>
      </c>
      <c r="AJ11" s="37">
        <v>1</v>
      </c>
      <c r="AK11" s="44">
        <v>3</v>
      </c>
      <c r="AL11" s="21"/>
    </row>
    <row r="12" spans="1:38" ht="13.5" thickBot="1" x14ac:dyDescent="0.25">
      <c r="A12" s="42" t="s">
        <v>397</v>
      </c>
      <c r="B12" s="50">
        <v>13</v>
      </c>
      <c r="C12" s="50">
        <v>3</v>
      </c>
      <c r="D12" s="37">
        <v>4</v>
      </c>
      <c r="E12" s="37">
        <v>2</v>
      </c>
      <c r="F12" s="37">
        <v>2</v>
      </c>
      <c r="G12" s="90">
        <v>3</v>
      </c>
      <c r="H12" s="38">
        <v>2</v>
      </c>
      <c r="I12" s="78">
        <v>3</v>
      </c>
      <c r="J12" s="37">
        <v>4</v>
      </c>
      <c r="K12" s="37">
        <v>2</v>
      </c>
      <c r="L12" s="79">
        <v>2</v>
      </c>
      <c r="M12" s="38">
        <v>4</v>
      </c>
      <c r="N12" s="38">
        <v>2</v>
      </c>
      <c r="O12" s="78">
        <v>2</v>
      </c>
      <c r="P12" s="90">
        <v>3</v>
      </c>
      <c r="Q12" s="37">
        <v>2</v>
      </c>
      <c r="R12" s="44">
        <v>2</v>
      </c>
      <c r="S12" s="21"/>
      <c r="T12" s="42" t="s">
        <v>397</v>
      </c>
      <c r="U12" s="50">
        <v>13</v>
      </c>
      <c r="V12" s="50">
        <v>3</v>
      </c>
      <c r="W12" s="37">
        <v>4</v>
      </c>
      <c r="X12" s="37">
        <v>1</v>
      </c>
      <c r="Y12" s="37">
        <v>2</v>
      </c>
      <c r="Z12" s="38">
        <v>10</v>
      </c>
      <c r="AA12" s="38">
        <v>2</v>
      </c>
      <c r="AB12" s="78">
        <v>0</v>
      </c>
      <c r="AC12" s="37">
        <v>5</v>
      </c>
      <c r="AD12" s="37">
        <v>2</v>
      </c>
      <c r="AE12" s="79">
        <v>2</v>
      </c>
      <c r="AF12" s="38">
        <v>5</v>
      </c>
      <c r="AG12" s="38">
        <v>2</v>
      </c>
      <c r="AH12" s="78">
        <v>1</v>
      </c>
      <c r="AI12" s="37">
        <v>5</v>
      </c>
      <c r="AJ12" s="37">
        <v>2</v>
      </c>
      <c r="AK12" s="44">
        <v>0</v>
      </c>
      <c r="AL12" s="21"/>
    </row>
    <row r="13" spans="1:38" ht="13.5" thickBot="1" x14ac:dyDescent="0.25">
      <c r="A13" s="52" t="s">
        <v>398</v>
      </c>
      <c r="B13" s="53">
        <v>9</v>
      </c>
      <c r="C13" s="53">
        <v>4</v>
      </c>
      <c r="D13" s="54">
        <v>5</v>
      </c>
      <c r="E13" s="54">
        <v>1</v>
      </c>
      <c r="F13" s="54">
        <v>2</v>
      </c>
      <c r="G13" s="55">
        <v>5</v>
      </c>
      <c r="H13" s="55">
        <v>1</v>
      </c>
      <c r="I13" s="77">
        <v>3</v>
      </c>
      <c r="J13" s="54">
        <v>5</v>
      </c>
      <c r="K13" s="54">
        <v>2</v>
      </c>
      <c r="L13" s="80">
        <v>3</v>
      </c>
      <c r="M13" s="55">
        <v>6</v>
      </c>
      <c r="N13" s="55">
        <v>2</v>
      </c>
      <c r="O13" s="77">
        <v>2</v>
      </c>
      <c r="P13" s="63">
        <v>5</v>
      </c>
      <c r="Q13" s="54">
        <v>2</v>
      </c>
      <c r="R13" s="56">
        <v>1</v>
      </c>
      <c r="S13" s="21"/>
      <c r="T13" s="52" t="s">
        <v>398</v>
      </c>
      <c r="U13" s="53">
        <v>9</v>
      </c>
      <c r="V13" s="53">
        <v>4</v>
      </c>
      <c r="W13" s="54">
        <v>6</v>
      </c>
      <c r="X13" s="54">
        <v>2</v>
      </c>
      <c r="Y13" s="54">
        <v>2</v>
      </c>
      <c r="Z13" s="55">
        <v>7</v>
      </c>
      <c r="AA13" s="55">
        <v>2</v>
      </c>
      <c r="AB13" s="77">
        <v>1</v>
      </c>
      <c r="AC13" s="54">
        <v>8</v>
      </c>
      <c r="AD13" s="54">
        <v>2</v>
      </c>
      <c r="AE13" s="80">
        <v>0</v>
      </c>
      <c r="AF13" s="55">
        <v>5</v>
      </c>
      <c r="AG13" s="55">
        <v>1</v>
      </c>
      <c r="AH13" s="77">
        <v>2</v>
      </c>
      <c r="AI13" s="98">
        <v>4</v>
      </c>
      <c r="AJ13" s="54">
        <v>1</v>
      </c>
      <c r="AK13" s="56">
        <v>2</v>
      </c>
      <c r="AL13" s="21"/>
    </row>
    <row r="14" spans="1:38" ht="13.5" thickBot="1" x14ac:dyDescent="0.25">
      <c r="A14" s="61" t="s">
        <v>412</v>
      </c>
      <c r="B14" s="62"/>
      <c r="C14" s="74">
        <f t="shared" ref="C14:R14" si="0">SUM(C5:C13)</f>
        <v>35</v>
      </c>
      <c r="D14" s="63">
        <f t="shared" si="0"/>
        <v>50</v>
      </c>
      <c r="E14" s="63">
        <f t="shared" si="0"/>
        <v>16</v>
      </c>
      <c r="F14" s="63">
        <f t="shared" si="0"/>
        <v>17</v>
      </c>
      <c r="G14" s="64">
        <f t="shared" si="0"/>
        <v>54</v>
      </c>
      <c r="H14" s="64">
        <f t="shared" si="0"/>
        <v>14</v>
      </c>
      <c r="I14" s="89">
        <f t="shared" si="0"/>
        <v>15</v>
      </c>
      <c r="J14" s="63">
        <f t="shared" si="0"/>
        <v>54</v>
      </c>
      <c r="K14" s="63">
        <f t="shared" si="0"/>
        <v>15</v>
      </c>
      <c r="L14" s="88">
        <f t="shared" si="0"/>
        <v>18</v>
      </c>
      <c r="M14" s="64">
        <f t="shared" si="0"/>
        <v>54</v>
      </c>
      <c r="N14" s="64">
        <f t="shared" si="0"/>
        <v>17</v>
      </c>
      <c r="O14" s="89">
        <f t="shared" si="0"/>
        <v>15</v>
      </c>
      <c r="P14" s="63">
        <f t="shared" si="0"/>
        <v>45</v>
      </c>
      <c r="Q14" s="63">
        <f t="shared" si="0"/>
        <v>17</v>
      </c>
      <c r="R14" s="65">
        <f t="shared" si="0"/>
        <v>15</v>
      </c>
      <c r="S14" s="21"/>
      <c r="T14" s="61" t="s">
        <v>412</v>
      </c>
      <c r="U14" s="62"/>
      <c r="V14" s="74">
        <f t="shared" ref="V14:AK14" si="1">SUM(V5:V13)</f>
        <v>35</v>
      </c>
      <c r="W14" s="63">
        <f t="shared" si="1"/>
        <v>47</v>
      </c>
      <c r="X14" s="63">
        <f t="shared" si="1"/>
        <v>14</v>
      </c>
      <c r="Y14" s="63">
        <f t="shared" si="1"/>
        <v>22</v>
      </c>
      <c r="Z14" s="64">
        <f t="shared" si="1"/>
        <v>67</v>
      </c>
      <c r="AA14" s="64">
        <f t="shared" si="1"/>
        <v>17</v>
      </c>
      <c r="AB14" s="89">
        <f t="shared" si="1"/>
        <v>8</v>
      </c>
      <c r="AC14" s="63">
        <f t="shared" si="1"/>
        <v>60</v>
      </c>
      <c r="AD14" s="63">
        <f t="shared" si="1"/>
        <v>18</v>
      </c>
      <c r="AE14" s="88">
        <f t="shared" si="1"/>
        <v>13</v>
      </c>
      <c r="AF14" s="64">
        <f t="shared" si="1"/>
        <v>61</v>
      </c>
      <c r="AG14" s="64">
        <f t="shared" si="1"/>
        <v>17</v>
      </c>
      <c r="AH14" s="89">
        <f t="shared" si="1"/>
        <v>11</v>
      </c>
      <c r="AI14" s="63">
        <f t="shared" si="1"/>
        <v>42</v>
      </c>
      <c r="AJ14" s="63">
        <f t="shared" si="1"/>
        <v>13</v>
      </c>
      <c r="AK14" s="65">
        <f t="shared" si="1"/>
        <v>15</v>
      </c>
      <c r="AL14" s="21"/>
    </row>
    <row r="15" spans="1:38" x14ac:dyDescent="0.2">
      <c r="A15" s="57" t="s">
        <v>399</v>
      </c>
      <c r="B15" s="58">
        <v>6</v>
      </c>
      <c r="C15" s="58">
        <v>4</v>
      </c>
      <c r="D15" s="39">
        <v>10</v>
      </c>
      <c r="E15" s="39">
        <v>2</v>
      </c>
      <c r="F15" s="39">
        <v>0</v>
      </c>
      <c r="G15" s="59">
        <v>10</v>
      </c>
      <c r="H15" s="59">
        <v>2</v>
      </c>
      <c r="I15" s="82">
        <v>0</v>
      </c>
      <c r="J15" s="39">
        <v>5</v>
      </c>
      <c r="K15" s="39">
        <v>1</v>
      </c>
      <c r="L15" s="81">
        <v>3</v>
      </c>
      <c r="M15" s="59">
        <v>6</v>
      </c>
      <c r="N15" s="59">
        <v>2</v>
      </c>
      <c r="O15" s="82">
        <v>1</v>
      </c>
      <c r="P15" s="94">
        <v>4</v>
      </c>
      <c r="Q15" s="39">
        <v>1</v>
      </c>
      <c r="R15" s="60">
        <v>3</v>
      </c>
      <c r="S15" s="21"/>
      <c r="T15" s="57" t="s">
        <v>399</v>
      </c>
      <c r="U15" s="58">
        <v>6</v>
      </c>
      <c r="V15" s="58">
        <v>4</v>
      </c>
      <c r="W15" s="39">
        <v>6</v>
      </c>
      <c r="X15" s="39">
        <v>1</v>
      </c>
      <c r="Y15" s="39">
        <v>2</v>
      </c>
      <c r="Z15" s="59">
        <v>6</v>
      </c>
      <c r="AA15" s="59">
        <v>2</v>
      </c>
      <c r="AB15" s="82">
        <v>2</v>
      </c>
      <c r="AC15" s="39">
        <v>9</v>
      </c>
      <c r="AD15" s="39">
        <v>2</v>
      </c>
      <c r="AE15" s="81">
        <v>0</v>
      </c>
      <c r="AF15" s="59">
        <v>6</v>
      </c>
      <c r="AG15" s="59">
        <v>1</v>
      </c>
      <c r="AH15" s="82">
        <v>1</v>
      </c>
      <c r="AI15" s="94">
        <v>4</v>
      </c>
      <c r="AJ15" s="39">
        <v>2</v>
      </c>
      <c r="AK15" s="60">
        <v>3</v>
      </c>
      <c r="AL15" s="21"/>
    </row>
    <row r="16" spans="1:38" x14ac:dyDescent="0.2">
      <c r="A16" s="42" t="s">
        <v>400</v>
      </c>
      <c r="B16" s="50">
        <v>12</v>
      </c>
      <c r="C16" s="50">
        <v>4</v>
      </c>
      <c r="D16" s="37">
        <v>6</v>
      </c>
      <c r="E16" s="37">
        <v>4</v>
      </c>
      <c r="F16" s="37">
        <v>1</v>
      </c>
      <c r="G16" s="38">
        <v>10</v>
      </c>
      <c r="H16" s="38">
        <v>2</v>
      </c>
      <c r="I16" s="78">
        <v>0</v>
      </c>
      <c r="J16" s="37">
        <v>6</v>
      </c>
      <c r="K16" s="37">
        <v>2</v>
      </c>
      <c r="L16" s="79">
        <v>2</v>
      </c>
      <c r="M16" s="38">
        <v>5</v>
      </c>
      <c r="N16" s="38">
        <v>2</v>
      </c>
      <c r="O16" s="78">
        <v>2</v>
      </c>
      <c r="P16" s="90">
        <v>4</v>
      </c>
      <c r="Q16" s="37">
        <v>1</v>
      </c>
      <c r="R16" s="44">
        <v>2</v>
      </c>
      <c r="S16" s="21"/>
      <c r="T16" s="42" t="s">
        <v>400</v>
      </c>
      <c r="U16" s="50">
        <v>12</v>
      </c>
      <c r="V16" s="50">
        <v>4</v>
      </c>
      <c r="W16" s="37">
        <v>5</v>
      </c>
      <c r="X16" s="37">
        <v>2</v>
      </c>
      <c r="Y16" s="37">
        <v>2</v>
      </c>
      <c r="Z16" s="38">
        <v>10</v>
      </c>
      <c r="AA16" s="38">
        <v>2</v>
      </c>
      <c r="AB16" s="78">
        <v>0</v>
      </c>
      <c r="AC16" s="37">
        <v>8</v>
      </c>
      <c r="AD16" s="37">
        <v>2</v>
      </c>
      <c r="AE16" s="79">
        <v>0</v>
      </c>
      <c r="AF16" s="38">
        <v>7</v>
      </c>
      <c r="AG16" s="38">
        <v>1</v>
      </c>
      <c r="AH16" s="78">
        <v>0</v>
      </c>
      <c r="AI16" s="90">
        <v>4</v>
      </c>
      <c r="AJ16" s="37">
        <v>1</v>
      </c>
      <c r="AK16" s="44">
        <v>2</v>
      </c>
      <c r="AL16" s="21"/>
    </row>
    <row r="17" spans="1:38" x14ac:dyDescent="0.2">
      <c r="A17" s="42" t="s">
        <v>401</v>
      </c>
      <c r="B17" s="50">
        <v>18</v>
      </c>
      <c r="C17" s="50">
        <v>3</v>
      </c>
      <c r="D17" s="37">
        <v>5</v>
      </c>
      <c r="E17" s="37">
        <v>2</v>
      </c>
      <c r="F17" s="37">
        <v>1</v>
      </c>
      <c r="G17" s="38">
        <v>5</v>
      </c>
      <c r="H17" s="38">
        <v>2</v>
      </c>
      <c r="I17" s="78">
        <v>1</v>
      </c>
      <c r="J17" s="37">
        <v>4</v>
      </c>
      <c r="K17" s="37">
        <v>1</v>
      </c>
      <c r="L17" s="79">
        <v>2</v>
      </c>
      <c r="M17" s="90">
        <v>3</v>
      </c>
      <c r="N17" s="38">
        <v>1</v>
      </c>
      <c r="O17" s="78">
        <v>3</v>
      </c>
      <c r="P17" s="37">
        <v>4</v>
      </c>
      <c r="Q17" s="37">
        <v>2</v>
      </c>
      <c r="R17" s="44">
        <v>1</v>
      </c>
      <c r="S17" s="21"/>
      <c r="T17" s="42" t="s">
        <v>401</v>
      </c>
      <c r="U17" s="50">
        <v>18</v>
      </c>
      <c r="V17" s="50">
        <v>3</v>
      </c>
      <c r="W17" s="37">
        <v>5</v>
      </c>
      <c r="X17" s="37">
        <v>3</v>
      </c>
      <c r="Y17" s="37">
        <v>1</v>
      </c>
      <c r="Z17" s="38">
        <v>10</v>
      </c>
      <c r="AA17" s="38">
        <v>2</v>
      </c>
      <c r="AB17" s="78">
        <v>0</v>
      </c>
      <c r="AC17" s="37">
        <v>5</v>
      </c>
      <c r="AD17" s="37">
        <v>2</v>
      </c>
      <c r="AE17" s="79">
        <v>1</v>
      </c>
      <c r="AF17" s="38">
        <v>4</v>
      </c>
      <c r="AG17" s="38">
        <v>2</v>
      </c>
      <c r="AH17" s="78">
        <v>2</v>
      </c>
      <c r="AI17" s="90">
        <v>3</v>
      </c>
      <c r="AJ17" s="37">
        <v>1</v>
      </c>
      <c r="AK17" s="44">
        <v>2</v>
      </c>
      <c r="AL17" s="21"/>
    </row>
    <row r="18" spans="1:38" x14ac:dyDescent="0.2">
      <c r="A18" s="42" t="s">
        <v>402</v>
      </c>
      <c r="B18" s="50">
        <v>14</v>
      </c>
      <c r="C18" s="50">
        <v>4</v>
      </c>
      <c r="D18" s="37">
        <v>6</v>
      </c>
      <c r="E18" s="37">
        <v>2</v>
      </c>
      <c r="F18" s="37">
        <v>1</v>
      </c>
      <c r="G18" s="90">
        <v>4</v>
      </c>
      <c r="H18" s="38">
        <v>1</v>
      </c>
      <c r="I18" s="78">
        <v>3</v>
      </c>
      <c r="J18" s="37">
        <v>7</v>
      </c>
      <c r="K18" s="37">
        <v>2</v>
      </c>
      <c r="L18" s="79">
        <v>1</v>
      </c>
      <c r="M18" s="38">
        <v>10</v>
      </c>
      <c r="N18" s="38">
        <v>2</v>
      </c>
      <c r="O18" s="78">
        <v>0</v>
      </c>
      <c r="P18" s="90">
        <v>4</v>
      </c>
      <c r="Q18" s="37">
        <v>1</v>
      </c>
      <c r="R18" s="44">
        <v>2</v>
      </c>
      <c r="S18" s="21"/>
      <c r="T18" s="42" t="s">
        <v>402</v>
      </c>
      <c r="U18" s="50">
        <v>14</v>
      </c>
      <c r="V18" s="50">
        <v>4</v>
      </c>
      <c r="W18" s="37">
        <v>6</v>
      </c>
      <c r="X18" s="37">
        <v>2</v>
      </c>
      <c r="Y18" s="37">
        <v>1</v>
      </c>
      <c r="Z18" s="38">
        <v>8</v>
      </c>
      <c r="AA18" s="38">
        <v>2</v>
      </c>
      <c r="AB18" s="78">
        <v>0</v>
      </c>
      <c r="AC18" s="37">
        <v>7</v>
      </c>
      <c r="AD18" s="37">
        <v>2</v>
      </c>
      <c r="AE18" s="79">
        <v>1</v>
      </c>
      <c r="AF18" s="38">
        <v>5</v>
      </c>
      <c r="AG18" s="38">
        <v>1</v>
      </c>
      <c r="AH18" s="78">
        <v>2</v>
      </c>
      <c r="AI18" s="37">
        <v>5</v>
      </c>
      <c r="AJ18" s="37">
        <v>2</v>
      </c>
      <c r="AK18" s="44">
        <v>1</v>
      </c>
      <c r="AL18" s="21"/>
    </row>
    <row r="19" spans="1:38" x14ac:dyDescent="0.2">
      <c r="A19" s="42" t="s">
        <v>403</v>
      </c>
      <c r="B19" s="50">
        <v>4</v>
      </c>
      <c r="C19" s="50">
        <v>5</v>
      </c>
      <c r="D19" s="90">
        <v>5</v>
      </c>
      <c r="E19" s="37">
        <v>1</v>
      </c>
      <c r="F19" s="37">
        <v>4</v>
      </c>
      <c r="G19" s="38">
        <v>8</v>
      </c>
      <c r="H19" s="38">
        <v>2</v>
      </c>
      <c r="I19" s="78">
        <v>1</v>
      </c>
      <c r="J19" s="37">
        <v>8</v>
      </c>
      <c r="K19" s="37">
        <v>3</v>
      </c>
      <c r="L19" s="79">
        <v>1</v>
      </c>
      <c r="M19" s="38">
        <v>6</v>
      </c>
      <c r="N19" s="38">
        <v>2</v>
      </c>
      <c r="O19" s="78">
        <v>3</v>
      </c>
      <c r="P19" s="90">
        <v>5</v>
      </c>
      <c r="Q19" s="37">
        <v>2</v>
      </c>
      <c r="R19" s="44">
        <v>3</v>
      </c>
      <c r="S19" s="21"/>
      <c r="T19" s="42" t="s">
        <v>403</v>
      </c>
      <c r="U19" s="50">
        <v>4</v>
      </c>
      <c r="V19" s="50">
        <v>5</v>
      </c>
      <c r="W19" s="96">
        <v>4</v>
      </c>
      <c r="X19" s="37">
        <v>1</v>
      </c>
      <c r="Y19" s="37">
        <v>4</v>
      </c>
      <c r="Z19" s="38">
        <v>6</v>
      </c>
      <c r="AA19" s="38">
        <v>3</v>
      </c>
      <c r="AB19" s="78">
        <v>3</v>
      </c>
      <c r="AC19" s="37">
        <v>6</v>
      </c>
      <c r="AD19" s="37">
        <v>1</v>
      </c>
      <c r="AE19" s="79">
        <v>3</v>
      </c>
      <c r="AF19" s="38">
        <v>6</v>
      </c>
      <c r="AG19" s="38">
        <v>1</v>
      </c>
      <c r="AH19" s="78">
        <v>3</v>
      </c>
      <c r="AI19" s="90">
        <v>5</v>
      </c>
      <c r="AJ19" s="37">
        <v>2</v>
      </c>
      <c r="AK19" s="44">
        <v>3</v>
      </c>
      <c r="AL19" s="21"/>
    </row>
    <row r="20" spans="1:38" x14ac:dyDescent="0.2">
      <c r="A20" s="42" t="s">
        <v>404</v>
      </c>
      <c r="B20" s="50">
        <v>2</v>
      </c>
      <c r="C20" s="50">
        <v>5</v>
      </c>
      <c r="D20" s="90">
        <v>5</v>
      </c>
      <c r="E20" s="37">
        <v>2</v>
      </c>
      <c r="F20" s="37">
        <v>4</v>
      </c>
      <c r="G20" s="38">
        <v>6</v>
      </c>
      <c r="H20" s="38">
        <v>2</v>
      </c>
      <c r="I20" s="78">
        <v>3</v>
      </c>
      <c r="J20" s="37">
        <v>7</v>
      </c>
      <c r="K20" s="37">
        <v>3</v>
      </c>
      <c r="L20" s="79">
        <v>2</v>
      </c>
      <c r="M20" s="38">
        <v>7</v>
      </c>
      <c r="N20" s="38">
        <v>2</v>
      </c>
      <c r="O20" s="78">
        <v>2</v>
      </c>
      <c r="P20" s="90">
        <v>5</v>
      </c>
      <c r="Q20" s="37">
        <v>3</v>
      </c>
      <c r="R20" s="44">
        <v>3</v>
      </c>
      <c r="S20" s="21"/>
      <c r="T20" s="42" t="s">
        <v>404</v>
      </c>
      <c r="U20" s="50">
        <v>2</v>
      </c>
      <c r="V20" s="50">
        <v>5</v>
      </c>
      <c r="W20" s="37">
        <v>7</v>
      </c>
      <c r="X20" s="37">
        <v>2</v>
      </c>
      <c r="Y20" s="37">
        <v>2</v>
      </c>
      <c r="Z20" s="38">
        <v>9</v>
      </c>
      <c r="AA20" s="38">
        <v>2</v>
      </c>
      <c r="AB20" s="78">
        <v>0</v>
      </c>
      <c r="AC20" s="37">
        <v>7</v>
      </c>
      <c r="AD20" s="37">
        <v>2</v>
      </c>
      <c r="AE20" s="79">
        <v>2</v>
      </c>
      <c r="AF20" s="38">
        <v>8</v>
      </c>
      <c r="AG20" s="38">
        <v>3</v>
      </c>
      <c r="AH20" s="78">
        <v>1</v>
      </c>
      <c r="AI20" s="90">
        <v>5</v>
      </c>
      <c r="AJ20" s="37">
        <v>1</v>
      </c>
      <c r="AK20" s="44">
        <v>3</v>
      </c>
      <c r="AL20" s="21"/>
    </row>
    <row r="21" spans="1:38" x14ac:dyDescent="0.2">
      <c r="A21" s="42" t="s">
        <v>405</v>
      </c>
      <c r="B21" s="50">
        <v>16</v>
      </c>
      <c r="C21" s="50">
        <v>3</v>
      </c>
      <c r="D21" s="37">
        <v>4</v>
      </c>
      <c r="E21" s="37">
        <v>1</v>
      </c>
      <c r="F21" s="37">
        <v>2</v>
      </c>
      <c r="G21" s="38">
        <v>5</v>
      </c>
      <c r="H21" s="38">
        <v>1</v>
      </c>
      <c r="I21" s="78">
        <v>1</v>
      </c>
      <c r="J21" s="37">
        <v>7</v>
      </c>
      <c r="K21" s="37">
        <v>1</v>
      </c>
      <c r="L21" s="79">
        <v>0</v>
      </c>
      <c r="M21" s="90">
        <v>3</v>
      </c>
      <c r="N21" s="38">
        <v>1</v>
      </c>
      <c r="O21" s="78">
        <v>3</v>
      </c>
      <c r="P21" s="90">
        <v>3</v>
      </c>
      <c r="Q21" s="37">
        <v>1</v>
      </c>
      <c r="R21" s="44">
        <v>2</v>
      </c>
      <c r="S21" s="21"/>
      <c r="T21" s="42" t="s">
        <v>405</v>
      </c>
      <c r="U21" s="50">
        <v>16</v>
      </c>
      <c r="V21" s="50">
        <v>3</v>
      </c>
      <c r="W21" s="37">
        <v>4</v>
      </c>
      <c r="X21" s="37">
        <v>3</v>
      </c>
      <c r="Y21" s="37">
        <v>2</v>
      </c>
      <c r="Z21" s="38">
        <v>5</v>
      </c>
      <c r="AA21" s="38">
        <v>1</v>
      </c>
      <c r="AB21" s="78">
        <v>1</v>
      </c>
      <c r="AC21" s="37">
        <v>4</v>
      </c>
      <c r="AD21" s="37">
        <v>1</v>
      </c>
      <c r="AE21" s="79">
        <v>3</v>
      </c>
      <c r="AF21" s="38">
        <v>4</v>
      </c>
      <c r="AG21" s="38">
        <v>2</v>
      </c>
      <c r="AH21" s="78">
        <v>2</v>
      </c>
      <c r="AI21" s="37">
        <v>4</v>
      </c>
      <c r="AJ21" s="37">
        <v>2</v>
      </c>
      <c r="AK21" s="44">
        <v>1</v>
      </c>
      <c r="AL21" s="21"/>
    </row>
    <row r="22" spans="1:38" ht="13.5" thickBot="1" x14ac:dyDescent="0.25">
      <c r="A22" s="42" t="s">
        <v>406</v>
      </c>
      <c r="B22" s="50">
        <v>8</v>
      </c>
      <c r="C22" s="50">
        <v>4</v>
      </c>
      <c r="D22" s="37">
        <v>5</v>
      </c>
      <c r="E22" s="37">
        <v>2</v>
      </c>
      <c r="F22" s="37">
        <v>3</v>
      </c>
      <c r="G22" s="38">
        <v>5</v>
      </c>
      <c r="H22" s="38">
        <v>2</v>
      </c>
      <c r="I22" s="78">
        <v>3</v>
      </c>
      <c r="J22" s="37">
        <v>6</v>
      </c>
      <c r="K22" s="37">
        <v>2</v>
      </c>
      <c r="L22" s="79">
        <v>2</v>
      </c>
      <c r="M22" s="38">
        <v>6</v>
      </c>
      <c r="N22" s="38">
        <v>1</v>
      </c>
      <c r="O22" s="78">
        <v>1</v>
      </c>
      <c r="P22" s="37">
        <v>7</v>
      </c>
      <c r="Q22" s="37">
        <v>2</v>
      </c>
      <c r="R22" s="44">
        <v>0</v>
      </c>
      <c r="S22" s="21"/>
      <c r="T22" s="42" t="s">
        <v>406</v>
      </c>
      <c r="U22" s="50">
        <v>8</v>
      </c>
      <c r="V22" s="50">
        <v>4</v>
      </c>
      <c r="W22" s="90">
        <v>4</v>
      </c>
      <c r="X22" s="37">
        <v>1</v>
      </c>
      <c r="Y22" s="37">
        <v>4</v>
      </c>
      <c r="Z22" s="38">
        <v>10</v>
      </c>
      <c r="AA22" s="38">
        <v>2</v>
      </c>
      <c r="AB22" s="78">
        <v>0</v>
      </c>
      <c r="AC22" s="90">
        <v>4</v>
      </c>
      <c r="AD22" s="37">
        <v>1</v>
      </c>
      <c r="AE22" s="79">
        <v>4</v>
      </c>
      <c r="AF22" s="38">
        <v>5</v>
      </c>
      <c r="AG22" s="38">
        <v>1</v>
      </c>
      <c r="AH22" s="78">
        <v>2</v>
      </c>
      <c r="AI22" s="90">
        <v>4</v>
      </c>
      <c r="AJ22" s="37">
        <v>1</v>
      </c>
      <c r="AK22" s="44">
        <v>2</v>
      </c>
      <c r="AL22" s="21"/>
    </row>
    <row r="23" spans="1:38" ht="13.5" thickBot="1" x14ac:dyDescent="0.25">
      <c r="A23" s="45" t="s">
        <v>407</v>
      </c>
      <c r="B23" s="51">
        <v>10</v>
      </c>
      <c r="C23" s="51">
        <v>4</v>
      </c>
      <c r="D23" s="46">
        <v>7</v>
      </c>
      <c r="E23" s="46">
        <v>2</v>
      </c>
      <c r="F23" s="46">
        <v>1</v>
      </c>
      <c r="G23" s="47">
        <v>6</v>
      </c>
      <c r="H23" s="47">
        <v>2</v>
      </c>
      <c r="I23" s="84">
        <v>2</v>
      </c>
      <c r="J23" s="46">
        <v>6</v>
      </c>
      <c r="K23" s="46">
        <v>2</v>
      </c>
      <c r="L23" s="83">
        <v>2</v>
      </c>
      <c r="M23" s="47">
        <v>5</v>
      </c>
      <c r="N23" s="47">
        <v>2</v>
      </c>
      <c r="O23" s="84">
        <v>2</v>
      </c>
      <c r="P23" s="63">
        <v>7</v>
      </c>
      <c r="Q23" s="46">
        <v>2</v>
      </c>
      <c r="R23" s="48">
        <v>0</v>
      </c>
      <c r="S23" s="21"/>
      <c r="T23" s="45" t="s">
        <v>407</v>
      </c>
      <c r="U23" s="51">
        <v>10</v>
      </c>
      <c r="V23" s="51">
        <v>4</v>
      </c>
      <c r="W23" s="46">
        <v>7</v>
      </c>
      <c r="X23" s="46">
        <v>2</v>
      </c>
      <c r="Y23" s="46">
        <v>1</v>
      </c>
      <c r="Z23" s="47">
        <v>6</v>
      </c>
      <c r="AA23" s="47">
        <v>2</v>
      </c>
      <c r="AB23" s="84">
        <v>2</v>
      </c>
      <c r="AC23" s="46">
        <v>5</v>
      </c>
      <c r="AD23" s="46">
        <v>2</v>
      </c>
      <c r="AE23" s="83">
        <v>3</v>
      </c>
      <c r="AF23" s="47">
        <v>7</v>
      </c>
      <c r="AG23" s="47">
        <v>3</v>
      </c>
      <c r="AH23" s="84">
        <v>0</v>
      </c>
      <c r="AI23" s="98">
        <v>4</v>
      </c>
      <c r="AJ23" s="46">
        <v>1</v>
      </c>
      <c r="AK23" s="48">
        <v>2</v>
      </c>
      <c r="AL23" s="21"/>
    </row>
    <row r="24" spans="1:38" ht="13.5" thickBot="1" x14ac:dyDescent="0.25">
      <c r="A24" s="66" t="s">
        <v>413</v>
      </c>
      <c r="B24" s="63"/>
      <c r="C24" s="63">
        <f t="shared" ref="C24:R24" si="2">SUM(C15:C23)</f>
        <v>36</v>
      </c>
      <c r="D24" s="63">
        <f t="shared" si="2"/>
        <v>53</v>
      </c>
      <c r="E24" s="63">
        <f t="shared" si="2"/>
        <v>18</v>
      </c>
      <c r="F24" s="63">
        <f t="shared" si="2"/>
        <v>17</v>
      </c>
      <c r="G24" s="64">
        <f t="shared" si="2"/>
        <v>59</v>
      </c>
      <c r="H24" s="64">
        <f t="shared" si="2"/>
        <v>16</v>
      </c>
      <c r="I24" s="64">
        <f t="shared" si="2"/>
        <v>14</v>
      </c>
      <c r="J24" s="63">
        <f t="shared" si="2"/>
        <v>56</v>
      </c>
      <c r="K24" s="63">
        <f t="shared" si="2"/>
        <v>17</v>
      </c>
      <c r="L24" s="63">
        <f t="shared" si="2"/>
        <v>15</v>
      </c>
      <c r="M24" s="64">
        <f t="shared" si="2"/>
        <v>51</v>
      </c>
      <c r="N24" s="64">
        <f t="shared" si="2"/>
        <v>15</v>
      </c>
      <c r="O24" s="64">
        <f t="shared" si="2"/>
        <v>17</v>
      </c>
      <c r="P24" s="63">
        <f t="shared" si="2"/>
        <v>43</v>
      </c>
      <c r="Q24" s="63">
        <f t="shared" si="2"/>
        <v>15</v>
      </c>
      <c r="R24" s="65">
        <f t="shared" si="2"/>
        <v>16</v>
      </c>
      <c r="T24" s="66" t="s">
        <v>413</v>
      </c>
      <c r="U24" s="63"/>
      <c r="V24" s="63">
        <f t="shared" ref="V24:AK24" si="3">SUM(V15:V23)</f>
        <v>36</v>
      </c>
      <c r="W24" s="63">
        <f t="shared" si="3"/>
        <v>48</v>
      </c>
      <c r="X24" s="63">
        <f t="shared" si="3"/>
        <v>17</v>
      </c>
      <c r="Y24" s="63">
        <f t="shared" si="3"/>
        <v>19</v>
      </c>
      <c r="Z24" s="64">
        <f t="shared" si="3"/>
        <v>70</v>
      </c>
      <c r="AA24" s="64">
        <f t="shared" si="3"/>
        <v>18</v>
      </c>
      <c r="AB24" s="64">
        <f t="shared" si="3"/>
        <v>8</v>
      </c>
      <c r="AC24" s="63">
        <f t="shared" si="3"/>
        <v>55</v>
      </c>
      <c r="AD24" s="63">
        <f t="shared" si="3"/>
        <v>15</v>
      </c>
      <c r="AE24" s="63">
        <f t="shared" si="3"/>
        <v>17</v>
      </c>
      <c r="AF24" s="64">
        <f t="shared" si="3"/>
        <v>52</v>
      </c>
      <c r="AG24" s="64">
        <f t="shared" si="3"/>
        <v>15</v>
      </c>
      <c r="AH24" s="64">
        <f t="shared" si="3"/>
        <v>13</v>
      </c>
      <c r="AI24" s="63">
        <f t="shared" si="3"/>
        <v>38</v>
      </c>
      <c r="AJ24" s="63">
        <f t="shared" si="3"/>
        <v>13</v>
      </c>
      <c r="AK24" s="65">
        <f t="shared" si="3"/>
        <v>19</v>
      </c>
    </row>
    <row r="25" spans="1:38" ht="13.5" thickBot="1" x14ac:dyDescent="0.25">
      <c r="A25" s="70" t="s">
        <v>414</v>
      </c>
      <c r="B25" s="71"/>
      <c r="C25" s="71">
        <f t="shared" ref="C25:R25" si="4">C24+C14</f>
        <v>71</v>
      </c>
      <c r="D25" s="71">
        <f t="shared" si="4"/>
        <v>103</v>
      </c>
      <c r="E25" s="71">
        <f t="shared" si="4"/>
        <v>34</v>
      </c>
      <c r="F25" s="71">
        <f t="shared" si="4"/>
        <v>34</v>
      </c>
      <c r="G25" s="72">
        <f t="shared" si="4"/>
        <v>113</v>
      </c>
      <c r="H25" s="72">
        <f t="shared" si="4"/>
        <v>30</v>
      </c>
      <c r="I25" s="72">
        <f t="shared" si="4"/>
        <v>29</v>
      </c>
      <c r="J25" s="71">
        <f t="shared" si="4"/>
        <v>110</v>
      </c>
      <c r="K25" s="71">
        <f t="shared" si="4"/>
        <v>32</v>
      </c>
      <c r="L25" s="71">
        <f t="shared" si="4"/>
        <v>33</v>
      </c>
      <c r="M25" s="72">
        <f t="shared" si="4"/>
        <v>105</v>
      </c>
      <c r="N25" s="72">
        <f t="shared" si="4"/>
        <v>32</v>
      </c>
      <c r="O25" s="72">
        <f t="shared" si="4"/>
        <v>32</v>
      </c>
      <c r="P25" s="71">
        <f t="shared" si="4"/>
        <v>88</v>
      </c>
      <c r="Q25" s="71">
        <f t="shared" si="4"/>
        <v>32</v>
      </c>
      <c r="R25" s="73">
        <f t="shared" si="4"/>
        <v>31</v>
      </c>
      <c r="T25" s="70" t="s">
        <v>414</v>
      </c>
      <c r="U25" s="71"/>
      <c r="V25" s="71">
        <f t="shared" ref="V25:AK25" si="5">V24+V14</f>
        <v>71</v>
      </c>
      <c r="W25" s="71">
        <f t="shared" si="5"/>
        <v>95</v>
      </c>
      <c r="X25" s="71">
        <f t="shared" si="5"/>
        <v>31</v>
      </c>
      <c r="Y25" s="71">
        <f t="shared" si="5"/>
        <v>41</v>
      </c>
      <c r="Z25" s="72">
        <f t="shared" si="5"/>
        <v>137</v>
      </c>
      <c r="AA25" s="72">
        <f t="shared" si="5"/>
        <v>35</v>
      </c>
      <c r="AB25" s="72">
        <f t="shared" si="5"/>
        <v>16</v>
      </c>
      <c r="AC25" s="71">
        <f t="shared" si="5"/>
        <v>115</v>
      </c>
      <c r="AD25" s="71">
        <f t="shared" si="5"/>
        <v>33</v>
      </c>
      <c r="AE25" s="71">
        <f t="shared" si="5"/>
        <v>30</v>
      </c>
      <c r="AF25" s="72">
        <f t="shared" si="5"/>
        <v>113</v>
      </c>
      <c r="AG25" s="72">
        <f t="shared" si="5"/>
        <v>32</v>
      </c>
      <c r="AH25" s="72">
        <f t="shared" si="5"/>
        <v>24</v>
      </c>
      <c r="AI25" s="71">
        <f t="shared" si="5"/>
        <v>80</v>
      </c>
      <c r="AJ25" s="71">
        <f t="shared" si="5"/>
        <v>26</v>
      </c>
      <c r="AK25" s="73">
        <f t="shared" si="5"/>
        <v>34</v>
      </c>
    </row>
    <row r="26" spans="1:38" x14ac:dyDescent="0.2">
      <c r="A26" s="67" t="s">
        <v>350</v>
      </c>
      <c r="B26" s="39"/>
      <c r="C26" s="39"/>
      <c r="D26" s="568"/>
      <c r="E26" s="516"/>
      <c r="F26" s="524"/>
      <c r="G26" s="565"/>
      <c r="H26" s="566"/>
      <c r="I26" s="567"/>
      <c r="J26" s="568"/>
      <c r="K26" s="516"/>
      <c r="L26" s="524"/>
      <c r="M26" s="565"/>
      <c r="N26" s="566"/>
      <c r="O26" s="567"/>
      <c r="P26" s="568"/>
      <c r="Q26" s="516"/>
      <c r="R26" s="517"/>
      <c r="T26" s="67" t="s">
        <v>350</v>
      </c>
      <c r="U26" s="39"/>
      <c r="V26" s="39"/>
      <c r="W26" s="568">
        <v>1</v>
      </c>
      <c r="X26" s="516"/>
      <c r="Y26" s="524"/>
      <c r="Z26" s="565">
        <v>5</v>
      </c>
      <c r="AA26" s="566"/>
      <c r="AB26" s="567"/>
      <c r="AC26" s="568">
        <v>3</v>
      </c>
      <c r="AD26" s="516"/>
      <c r="AE26" s="524"/>
      <c r="AF26" s="565">
        <v>4</v>
      </c>
      <c r="AG26" s="566"/>
      <c r="AH26" s="567"/>
      <c r="AI26" s="568">
        <v>2</v>
      </c>
      <c r="AJ26" s="516"/>
      <c r="AK26" s="517"/>
    </row>
    <row r="27" spans="1:38" ht="13.5" thickBot="1" x14ac:dyDescent="0.25">
      <c r="A27" s="49" t="s">
        <v>415</v>
      </c>
      <c r="B27" s="46"/>
      <c r="C27" s="46"/>
      <c r="D27" s="492"/>
      <c r="E27" s="493"/>
      <c r="F27" s="494"/>
      <c r="G27" s="495"/>
      <c r="H27" s="496"/>
      <c r="I27" s="497"/>
      <c r="J27" s="492"/>
      <c r="K27" s="493"/>
      <c r="L27" s="494"/>
      <c r="M27" s="495"/>
      <c r="N27" s="496"/>
      <c r="O27" s="497"/>
      <c r="P27" s="492"/>
      <c r="Q27" s="493"/>
      <c r="R27" s="506"/>
      <c r="T27" s="49" t="s">
        <v>415</v>
      </c>
      <c r="U27" s="46"/>
      <c r="V27" s="46"/>
      <c r="W27" s="492">
        <v>22</v>
      </c>
      <c r="X27" s="493"/>
      <c r="Y27" s="494"/>
      <c r="Z27" s="495">
        <v>4</v>
      </c>
      <c r="AA27" s="496"/>
      <c r="AB27" s="497"/>
      <c r="AC27" s="492">
        <v>11</v>
      </c>
      <c r="AD27" s="493"/>
      <c r="AE27" s="494"/>
      <c r="AF27" s="495">
        <v>7</v>
      </c>
      <c r="AG27" s="496"/>
      <c r="AH27" s="497"/>
      <c r="AI27" s="492">
        <v>16</v>
      </c>
      <c r="AJ27" s="493"/>
      <c r="AK27" s="506"/>
    </row>
    <row r="28" spans="1:38" x14ac:dyDescent="0.2">
      <c r="T28" s="30"/>
      <c r="U28" s="30"/>
      <c r="V28" s="30"/>
      <c r="W28" s="30"/>
      <c r="X28" s="30"/>
      <c r="Y28" s="30"/>
      <c r="Z28" s="30"/>
      <c r="AA28" s="30"/>
      <c r="AB28" s="30"/>
      <c r="AC28" s="30"/>
      <c r="AD28" s="30"/>
      <c r="AE28" s="30"/>
      <c r="AF28" s="30"/>
      <c r="AG28" s="30"/>
      <c r="AH28" s="30"/>
      <c r="AI28" s="30"/>
      <c r="AJ28" s="30"/>
      <c r="AK28" s="30"/>
    </row>
    <row r="29" spans="1:38" x14ac:dyDescent="0.2">
      <c r="A29" s="30" t="s">
        <v>420</v>
      </c>
      <c r="T29" s="30" t="s">
        <v>420</v>
      </c>
      <c r="U29" s="30"/>
      <c r="V29" s="30"/>
      <c r="W29" s="30"/>
      <c r="X29" s="30"/>
      <c r="Y29" s="30"/>
      <c r="Z29" s="30"/>
      <c r="AA29" s="30"/>
      <c r="AB29" s="30"/>
      <c r="AC29" s="30"/>
      <c r="AD29" s="30"/>
      <c r="AE29" s="30"/>
      <c r="AF29" s="30"/>
      <c r="AG29" s="30"/>
      <c r="AH29" s="30"/>
      <c r="AI29" s="30"/>
      <c r="AJ29" s="30"/>
      <c r="AK29" s="30"/>
    </row>
    <row r="30" spans="1:38" x14ac:dyDescent="0.2">
      <c r="T30" s="30"/>
      <c r="U30" s="30"/>
      <c r="V30" s="30"/>
      <c r="W30" s="30"/>
      <c r="X30" s="30"/>
      <c r="Y30" s="30"/>
      <c r="Z30" s="30"/>
      <c r="AA30" s="30"/>
      <c r="AB30" s="30"/>
      <c r="AC30" s="30"/>
      <c r="AD30" s="30"/>
      <c r="AE30" s="30"/>
      <c r="AF30" s="30"/>
      <c r="AG30" s="30"/>
      <c r="AH30" s="30"/>
      <c r="AI30" s="30"/>
      <c r="AJ30" s="30"/>
      <c r="AK30" s="30"/>
    </row>
    <row r="31" spans="1:38" x14ac:dyDescent="0.2">
      <c r="A31" s="92"/>
      <c r="B31" s="30" t="s">
        <v>450</v>
      </c>
      <c r="T31" s="92"/>
      <c r="U31" s="30" t="s">
        <v>450</v>
      </c>
      <c r="V31" s="30"/>
      <c r="W31" s="30"/>
      <c r="X31" s="30"/>
      <c r="Y31" s="30"/>
      <c r="Z31" s="30"/>
      <c r="AA31" s="30"/>
      <c r="AB31" s="30"/>
      <c r="AC31" s="30"/>
      <c r="AD31" s="30"/>
      <c r="AE31" s="30"/>
      <c r="AF31" s="30"/>
      <c r="AG31" s="30"/>
      <c r="AH31" s="30"/>
      <c r="AI31" s="30"/>
      <c r="AJ31" s="30"/>
      <c r="AK31" s="30"/>
    </row>
    <row r="32" spans="1:38" x14ac:dyDescent="0.2">
      <c r="A32" s="97"/>
      <c r="B32" s="30" t="s">
        <v>603</v>
      </c>
      <c r="T32" s="97"/>
      <c r="U32" s="30" t="s">
        <v>603</v>
      </c>
      <c r="V32" s="30"/>
      <c r="W32" s="30"/>
      <c r="X32" s="30"/>
      <c r="Y32" s="30"/>
      <c r="Z32" s="30"/>
      <c r="AA32" s="30"/>
      <c r="AB32" s="30"/>
      <c r="AC32" s="30"/>
      <c r="AD32" s="30"/>
      <c r="AE32" s="30"/>
      <c r="AF32" s="30"/>
      <c r="AG32" s="30"/>
      <c r="AH32" s="30"/>
      <c r="AI32" s="30"/>
      <c r="AJ32" s="30"/>
      <c r="AK32" s="30"/>
    </row>
    <row r="34" customFormat="1" x14ac:dyDescent="0.2"/>
    <row r="35" customFormat="1" x14ac:dyDescent="0.2"/>
    <row r="36" customFormat="1" x14ac:dyDescent="0.2"/>
    <row r="37" customFormat="1" x14ac:dyDescent="0.2"/>
    <row r="38" customFormat="1" x14ac:dyDescent="0.2"/>
    <row r="39" customFormat="1" x14ac:dyDescent="0.2"/>
    <row r="40" customFormat="1" x14ac:dyDescent="0.2"/>
    <row r="41" customFormat="1" x14ac:dyDescent="0.2"/>
    <row r="42" customFormat="1" x14ac:dyDescent="0.2"/>
    <row r="43" customFormat="1" x14ac:dyDescent="0.2"/>
    <row r="44" customFormat="1" x14ac:dyDescent="0.2"/>
    <row r="45" customFormat="1" x14ac:dyDescent="0.2"/>
    <row r="46" customFormat="1" x14ac:dyDescent="0.2"/>
    <row r="47" customFormat="1" x14ac:dyDescent="0.2"/>
    <row r="48" customFormat="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sheetData>
  <mergeCells count="40">
    <mergeCell ref="D27:F27"/>
    <mergeCell ref="J26:L26"/>
    <mergeCell ref="J27:L27"/>
    <mergeCell ref="P2:R2"/>
    <mergeCell ref="D3:F3"/>
    <mergeCell ref="G3:I3"/>
    <mergeCell ref="J3:L3"/>
    <mergeCell ref="M3:O3"/>
    <mergeCell ref="P3:R3"/>
    <mergeCell ref="D2:F2"/>
    <mergeCell ref="G2:I2"/>
    <mergeCell ref="J2:L2"/>
    <mergeCell ref="M2:O2"/>
    <mergeCell ref="D26:F26"/>
    <mergeCell ref="AI27:AK27"/>
    <mergeCell ref="AI3:AK3"/>
    <mergeCell ref="AC27:AE27"/>
    <mergeCell ref="G26:I26"/>
    <mergeCell ref="G27:I27"/>
    <mergeCell ref="M26:O26"/>
    <mergeCell ref="M27:O27"/>
    <mergeCell ref="AC26:AE26"/>
    <mergeCell ref="P26:R26"/>
    <mergeCell ref="P27:R27"/>
    <mergeCell ref="AI2:AK2"/>
    <mergeCell ref="W3:Y3"/>
    <mergeCell ref="AI26:AK26"/>
    <mergeCell ref="W27:Y27"/>
    <mergeCell ref="Z27:AB27"/>
    <mergeCell ref="W2:Y2"/>
    <mergeCell ref="Z3:AB3"/>
    <mergeCell ref="AC3:AE3"/>
    <mergeCell ref="AF3:AH3"/>
    <mergeCell ref="AF26:AH26"/>
    <mergeCell ref="W26:Y26"/>
    <mergeCell ref="Z26:AB26"/>
    <mergeCell ref="Z2:AB2"/>
    <mergeCell ref="AC2:AE2"/>
    <mergeCell ref="AF2:AH2"/>
    <mergeCell ref="AF27:AH27"/>
  </mergeCells>
  <phoneticPr fontId="21" type="noConversion"/>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P33"/>
  <sheetViews>
    <sheetView topLeftCell="A3" workbookViewId="0">
      <selection activeCell="J34" sqref="J34"/>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18.42578125" customWidth="1"/>
  </cols>
  <sheetData>
    <row r="1" spans="1:16" ht="13.5" thickBot="1" x14ac:dyDescent="0.25">
      <c r="A1" s="31"/>
      <c r="B1" s="32"/>
      <c r="C1" s="32"/>
      <c r="D1" s="32"/>
      <c r="E1" s="32"/>
      <c r="F1" s="32"/>
      <c r="G1" s="32" t="s">
        <v>464</v>
      </c>
      <c r="H1" s="32"/>
      <c r="I1" s="32"/>
      <c r="J1" s="32"/>
      <c r="K1" s="32"/>
      <c r="L1" s="32"/>
      <c r="M1" s="32"/>
      <c r="N1" s="32"/>
      <c r="O1" s="32"/>
      <c r="P1" s="68" t="s">
        <v>416</v>
      </c>
    </row>
    <row r="2" spans="1:16" x14ac:dyDescent="0.2">
      <c r="A2" s="40"/>
      <c r="B2" s="41"/>
      <c r="C2" s="41"/>
      <c r="D2" s="573" t="s">
        <v>340</v>
      </c>
      <c r="E2" s="573"/>
      <c r="F2" s="573"/>
      <c r="G2" s="572" t="s">
        <v>472</v>
      </c>
      <c r="H2" s="572"/>
      <c r="I2" s="572"/>
      <c r="J2" s="573" t="s">
        <v>475</v>
      </c>
      <c r="K2" s="573"/>
      <c r="L2" s="573"/>
      <c r="M2" s="572" t="s">
        <v>469</v>
      </c>
      <c r="N2" s="572"/>
      <c r="O2" s="572"/>
      <c r="P2" s="21"/>
    </row>
    <row r="3" spans="1:16" x14ac:dyDescent="0.2">
      <c r="A3" s="57"/>
      <c r="B3" s="69"/>
      <c r="C3" s="69"/>
      <c r="D3" s="568" t="s">
        <v>465</v>
      </c>
      <c r="E3" s="516"/>
      <c r="F3" s="524"/>
      <c r="G3" s="565" t="s">
        <v>447</v>
      </c>
      <c r="H3" s="566"/>
      <c r="I3" s="567"/>
      <c r="J3" s="568" t="s">
        <v>447</v>
      </c>
      <c r="K3" s="516"/>
      <c r="L3" s="524"/>
      <c r="M3" s="565" t="s">
        <v>457</v>
      </c>
      <c r="N3" s="566"/>
      <c r="O3" s="567"/>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15</v>
      </c>
      <c r="C5" s="50">
        <v>3</v>
      </c>
      <c r="D5" s="96">
        <v>2</v>
      </c>
      <c r="E5" s="37">
        <v>1</v>
      </c>
      <c r="F5" s="37">
        <v>4</v>
      </c>
      <c r="G5" s="90">
        <v>3</v>
      </c>
      <c r="H5" s="38">
        <v>2</v>
      </c>
      <c r="I5" s="78">
        <v>3</v>
      </c>
      <c r="J5" s="37">
        <v>5</v>
      </c>
      <c r="K5" s="37">
        <v>3</v>
      </c>
      <c r="L5" s="79">
        <v>1</v>
      </c>
      <c r="M5" s="90">
        <v>3</v>
      </c>
      <c r="N5" s="38">
        <v>2</v>
      </c>
      <c r="O5" s="78">
        <v>2</v>
      </c>
      <c r="P5" s="21"/>
    </row>
    <row r="6" spans="1:16" x14ac:dyDescent="0.2">
      <c r="A6" s="42" t="s">
        <v>391</v>
      </c>
      <c r="B6" s="50">
        <v>9</v>
      </c>
      <c r="C6" s="50">
        <v>4</v>
      </c>
      <c r="D6" s="37">
        <v>5</v>
      </c>
      <c r="E6" s="37">
        <v>1</v>
      </c>
      <c r="F6" s="37">
        <v>2</v>
      </c>
      <c r="G6" s="90">
        <v>4</v>
      </c>
      <c r="H6" s="38">
        <v>1</v>
      </c>
      <c r="I6" s="78">
        <v>4</v>
      </c>
      <c r="J6" s="37">
        <v>5</v>
      </c>
      <c r="K6" s="37">
        <v>2</v>
      </c>
      <c r="L6" s="79">
        <v>3</v>
      </c>
      <c r="M6" s="38">
        <v>5</v>
      </c>
      <c r="N6" s="38">
        <v>3</v>
      </c>
      <c r="O6" s="78">
        <v>1</v>
      </c>
      <c r="P6" s="21"/>
    </row>
    <row r="7" spans="1:16" x14ac:dyDescent="0.2">
      <c r="A7" s="42" t="s">
        <v>392</v>
      </c>
      <c r="B7" s="50">
        <v>13</v>
      </c>
      <c r="C7" s="50">
        <v>4</v>
      </c>
      <c r="D7" s="37">
        <v>6</v>
      </c>
      <c r="E7" s="37">
        <v>3</v>
      </c>
      <c r="F7" s="37">
        <v>1</v>
      </c>
      <c r="G7" s="38">
        <v>7</v>
      </c>
      <c r="H7" s="38">
        <v>2</v>
      </c>
      <c r="I7" s="78">
        <v>0</v>
      </c>
      <c r="J7" s="37">
        <v>5</v>
      </c>
      <c r="K7" s="37">
        <v>2</v>
      </c>
      <c r="L7" s="79">
        <v>2</v>
      </c>
      <c r="M7" s="38">
        <v>5</v>
      </c>
      <c r="N7" s="38">
        <v>2</v>
      </c>
      <c r="O7" s="78">
        <v>1</v>
      </c>
      <c r="P7" s="21"/>
    </row>
    <row r="8" spans="1:16" x14ac:dyDescent="0.2">
      <c r="A8" s="42" t="s">
        <v>393</v>
      </c>
      <c r="B8" s="50">
        <v>5</v>
      </c>
      <c r="C8" s="50">
        <v>4</v>
      </c>
      <c r="D8" s="37">
        <v>7</v>
      </c>
      <c r="E8" s="37">
        <v>3</v>
      </c>
      <c r="F8" s="37">
        <v>1</v>
      </c>
      <c r="G8" s="38">
        <v>7</v>
      </c>
      <c r="H8" s="38">
        <v>2</v>
      </c>
      <c r="I8" s="78">
        <v>1</v>
      </c>
      <c r="J8" s="37">
        <v>7</v>
      </c>
      <c r="K8" s="37">
        <v>3</v>
      </c>
      <c r="L8" s="79">
        <v>1</v>
      </c>
      <c r="M8" s="38">
        <v>6</v>
      </c>
      <c r="N8" s="38">
        <v>3</v>
      </c>
      <c r="O8" s="78">
        <v>1</v>
      </c>
      <c r="P8" s="21"/>
    </row>
    <row r="9" spans="1:16" x14ac:dyDescent="0.2">
      <c r="A9" s="42" t="s">
        <v>394</v>
      </c>
      <c r="B9" s="50">
        <v>11</v>
      </c>
      <c r="C9" s="50">
        <v>4</v>
      </c>
      <c r="D9" s="37">
        <v>6</v>
      </c>
      <c r="E9" s="37">
        <v>2</v>
      </c>
      <c r="F9" s="37">
        <v>1</v>
      </c>
      <c r="G9" s="38">
        <v>5</v>
      </c>
      <c r="H9" s="38">
        <v>1</v>
      </c>
      <c r="I9" s="78">
        <v>2</v>
      </c>
      <c r="J9" s="90">
        <v>4</v>
      </c>
      <c r="K9" s="37">
        <v>2</v>
      </c>
      <c r="L9" s="79">
        <v>3</v>
      </c>
      <c r="M9" s="90">
        <v>4</v>
      </c>
      <c r="N9" s="38">
        <v>1</v>
      </c>
      <c r="O9" s="78">
        <v>2</v>
      </c>
      <c r="P9" s="21" t="s">
        <v>472</v>
      </c>
    </row>
    <row r="10" spans="1:16" x14ac:dyDescent="0.2">
      <c r="A10" s="42" t="s">
        <v>395</v>
      </c>
      <c r="B10" s="50">
        <v>17</v>
      </c>
      <c r="C10" s="50">
        <v>3</v>
      </c>
      <c r="D10" s="37">
        <v>10</v>
      </c>
      <c r="E10" s="37">
        <v>2</v>
      </c>
      <c r="F10" s="37">
        <v>0</v>
      </c>
      <c r="G10" s="38">
        <v>5</v>
      </c>
      <c r="H10" s="38">
        <v>3</v>
      </c>
      <c r="I10" s="78">
        <v>1</v>
      </c>
      <c r="J10" s="37">
        <v>4</v>
      </c>
      <c r="K10" s="37">
        <v>2</v>
      </c>
      <c r="L10" s="79">
        <v>2</v>
      </c>
      <c r="M10" s="38">
        <v>4</v>
      </c>
      <c r="N10" s="38">
        <v>2</v>
      </c>
      <c r="O10" s="78">
        <v>1</v>
      </c>
      <c r="P10" s="21"/>
    </row>
    <row r="11" spans="1:16" x14ac:dyDescent="0.2">
      <c r="A11" s="42" t="s">
        <v>396</v>
      </c>
      <c r="B11" s="50">
        <v>3</v>
      </c>
      <c r="C11" s="50">
        <v>5</v>
      </c>
      <c r="D11" s="37">
        <v>6</v>
      </c>
      <c r="E11" s="37">
        <v>1</v>
      </c>
      <c r="F11" s="37">
        <v>3</v>
      </c>
      <c r="G11" s="38">
        <v>7</v>
      </c>
      <c r="H11" s="38">
        <v>3</v>
      </c>
      <c r="I11" s="78">
        <v>2</v>
      </c>
      <c r="J11" s="37">
        <v>7</v>
      </c>
      <c r="K11" s="37">
        <v>2</v>
      </c>
      <c r="L11" s="79">
        <v>2</v>
      </c>
      <c r="M11" s="90">
        <v>5</v>
      </c>
      <c r="N11" s="38">
        <v>1</v>
      </c>
      <c r="O11" s="78">
        <v>3</v>
      </c>
      <c r="P11" s="21"/>
    </row>
    <row r="12" spans="1:16" x14ac:dyDescent="0.2">
      <c r="A12" s="42" t="s">
        <v>397</v>
      </c>
      <c r="B12" s="50">
        <v>7</v>
      </c>
      <c r="C12" s="50">
        <v>4</v>
      </c>
      <c r="D12" s="37">
        <v>5</v>
      </c>
      <c r="E12" s="37">
        <v>1</v>
      </c>
      <c r="F12" s="37">
        <v>2</v>
      </c>
      <c r="G12" s="38">
        <v>5</v>
      </c>
      <c r="H12" s="38">
        <v>0</v>
      </c>
      <c r="I12" s="78">
        <v>3</v>
      </c>
      <c r="J12" s="96">
        <v>3</v>
      </c>
      <c r="K12" s="37">
        <v>1</v>
      </c>
      <c r="L12" s="79">
        <v>5</v>
      </c>
      <c r="M12" s="38">
        <v>5</v>
      </c>
      <c r="N12" s="38">
        <v>2</v>
      </c>
      <c r="O12" s="78">
        <v>2</v>
      </c>
      <c r="P12" s="21"/>
    </row>
    <row r="13" spans="1:16" ht="13.5" thickBot="1" x14ac:dyDescent="0.25">
      <c r="A13" s="52" t="s">
        <v>398</v>
      </c>
      <c r="B13" s="53">
        <v>1</v>
      </c>
      <c r="C13" s="53">
        <v>5</v>
      </c>
      <c r="D13" s="54">
        <v>8</v>
      </c>
      <c r="E13" s="54">
        <v>2</v>
      </c>
      <c r="F13" s="54">
        <v>1</v>
      </c>
      <c r="G13" s="55">
        <v>8</v>
      </c>
      <c r="H13" s="55">
        <v>2</v>
      </c>
      <c r="I13" s="77">
        <v>1</v>
      </c>
      <c r="J13" s="54">
        <v>8</v>
      </c>
      <c r="K13" s="54">
        <v>2</v>
      </c>
      <c r="L13" s="80">
        <v>1</v>
      </c>
      <c r="M13" s="55">
        <v>8</v>
      </c>
      <c r="N13" s="55">
        <v>2</v>
      </c>
      <c r="O13" s="77">
        <v>0</v>
      </c>
      <c r="P13" s="21" t="s">
        <v>472</v>
      </c>
    </row>
    <row r="14" spans="1:16" ht="13.5" thickBot="1" x14ac:dyDescent="0.25">
      <c r="A14" s="61" t="s">
        <v>412</v>
      </c>
      <c r="B14" s="62"/>
      <c r="C14" s="74">
        <f t="shared" ref="C14:O14" si="0">SUM(C5:C13)</f>
        <v>36</v>
      </c>
      <c r="D14" s="63">
        <f t="shared" si="0"/>
        <v>55</v>
      </c>
      <c r="E14" s="63">
        <f t="shared" si="0"/>
        <v>16</v>
      </c>
      <c r="F14" s="63">
        <f t="shared" si="0"/>
        <v>15</v>
      </c>
      <c r="G14" s="64">
        <f t="shared" si="0"/>
        <v>51</v>
      </c>
      <c r="H14" s="64">
        <f t="shared" si="0"/>
        <v>16</v>
      </c>
      <c r="I14" s="89">
        <f t="shared" si="0"/>
        <v>17</v>
      </c>
      <c r="J14" s="63">
        <f t="shared" si="0"/>
        <v>48</v>
      </c>
      <c r="K14" s="63">
        <f t="shared" si="0"/>
        <v>19</v>
      </c>
      <c r="L14" s="88">
        <f t="shared" si="0"/>
        <v>20</v>
      </c>
      <c r="M14" s="64">
        <f t="shared" si="0"/>
        <v>45</v>
      </c>
      <c r="N14" s="64">
        <f t="shared" si="0"/>
        <v>18</v>
      </c>
      <c r="O14" s="89">
        <f t="shared" si="0"/>
        <v>13</v>
      </c>
      <c r="P14" s="21"/>
    </row>
    <row r="15" spans="1:16" x14ac:dyDescent="0.2">
      <c r="A15" s="57" t="s">
        <v>399</v>
      </c>
      <c r="B15" s="58">
        <v>18</v>
      </c>
      <c r="C15" s="58">
        <v>3</v>
      </c>
      <c r="D15" s="39">
        <v>4</v>
      </c>
      <c r="E15" s="39">
        <v>2</v>
      </c>
      <c r="F15" s="39">
        <v>2</v>
      </c>
      <c r="G15" s="59">
        <v>5</v>
      </c>
      <c r="H15" s="59">
        <v>4</v>
      </c>
      <c r="I15" s="82">
        <v>1</v>
      </c>
      <c r="J15" s="39">
        <v>6</v>
      </c>
      <c r="K15" s="39">
        <v>2</v>
      </c>
      <c r="L15" s="81">
        <v>0</v>
      </c>
      <c r="M15" s="94">
        <v>3</v>
      </c>
      <c r="N15" s="59">
        <v>2</v>
      </c>
      <c r="O15" s="82">
        <v>2</v>
      </c>
      <c r="P15" s="21"/>
    </row>
    <row r="16" spans="1:16" x14ac:dyDescent="0.2">
      <c r="A16" s="42" t="s">
        <v>400</v>
      </c>
      <c r="B16" s="50">
        <v>6</v>
      </c>
      <c r="C16" s="50">
        <v>4</v>
      </c>
      <c r="D16" s="37">
        <v>6</v>
      </c>
      <c r="E16" s="37">
        <v>2</v>
      </c>
      <c r="F16" s="37">
        <v>1</v>
      </c>
      <c r="G16" s="38">
        <v>5</v>
      </c>
      <c r="H16" s="38">
        <v>2</v>
      </c>
      <c r="I16" s="78">
        <v>3</v>
      </c>
      <c r="J16" s="37">
        <v>6</v>
      </c>
      <c r="K16" s="37">
        <v>2</v>
      </c>
      <c r="L16" s="79">
        <v>2</v>
      </c>
      <c r="M16" s="90">
        <v>4</v>
      </c>
      <c r="N16" s="38">
        <v>1</v>
      </c>
      <c r="O16" s="78">
        <v>3</v>
      </c>
      <c r="P16" s="21"/>
    </row>
    <row r="17" spans="1:16" x14ac:dyDescent="0.2">
      <c r="A17" s="42" t="s">
        <v>401</v>
      </c>
      <c r="B17" s="50">
        <v>14</v>
      </c>
      <c r="C17" s="50">
        <v>4</v>
      </c>
      <c r="D17" s="37">
        <v>10</v>
      </c>
      <c r="E17" s="37">
        <v>2</v>
      </c>
      <c r="F17" s="37">
        <v>0</v>
      </c>
      <c r="G17" s="38">
        <v>8</v>
      </c>
      <c r="H17" s="38">
        <v>1</v>
      </c>
      <c r="I17" s="78">
        <v>0</v>
      </c>
      <c r="J17" s="37">
        <v>7</v>
      </c>
      <c r="K17" s="37">
        <v>2</v>
      </c>
      <c r="L17" s="79">
        <v>0</v>
      </c>
      <c r="M17" s="90">
        <v>4</v>
      </c>
      <c r="N17" s="38">
        <v>2</v>
      </c>
      <c r="O17" s="78">
        <v>2</v>
      </c>
      <c r="P17" s="21"/>
    </row>
    <row r="18" spans="1:16" x14ac:dyDescent="0.2">
      <c r="A18" s="42" t="s">
        <v>402</v>
      </c>
      <c r="B18" s="50">
        <v>4</v>
      </c>
      <c r="C18" s="50">
        <v>5</v>
      </c>
      <c r="D18" s="37">
        <v>8</v>
      </c>
      <c r="E18" s="37">
        <v>2</v>
      </c>
      <c r="F18" s="37">
        <v>1</v>
      </c>
      <c r="G18" s="90">
        <v>5</v>
      </c>
      <c r="H18" s="38">
        <v>1</v>
      </c>
      <c r="I18" s="78">
        <v>4</v>
      </c>
      <c r="J18" s="37">
        <v>7</v>
      </c>
      <c r="K18" s="37">
        <v>4</v>
      </c>
      <c r="L18" s="79">
        <v>2</v>
      </c>
      <c r="M18" s="90">
        <v>5</v>
      </c>
      <c r="N18" s="38">
        <v>1</v>
      </c>
      <c r="O18" s="78">
        <v>3</v>
      </c>
      <c r="P18" s="21"/>
    </row>
    <row r="19" spans="1:16" x14ac:dyDescent="0.2">
      <c r="A19" s="42" t="s">
        <v>403</v>
      </c>
      <c r="B19" s="50">
        <v>12</v>
      </c>
      <c r="C19" s="50">
        <v>4</v>
      </c>
      <c r="D19" s="37">
        <v>6</v>
      </c>
      <c r="E19" s="37">
        <v>3</v>
      </c>
      <c r="F19" s="37">
        <v>1</v>
      </c>
      <c r="G19" s="38">
        <v>5</v>
      </c>
      <c r="H19" s="38">
        <v>3</v>
      </c>
      <c r="I19" s="78">
        <v>2</v>
      </c>
      <c r="J19" s="37">
        <v>6</v>
      </c>
      <c r="K19" s="37">
        <v>3</v>
      </c>
      <c r="L19" s="79">
        <v>1</v>
      </c>
      <c r="M19" s="90">
        <v>4</v>
      </c>
      <c r="N19" s="38">
        <v>2</v>
      </c>
      <c r="O19" s="78">
        <v>2</v>
      </c>
      <c r="P19" s="21"/>
    </row>
    <row r="20" spans="1:16" x14ac:dyDescent="0.2">
      <c r="A20" s="42" t="s">
        <v>404</v>
      </c>
      <c r="B20" s="50">
        <v>2</v>
      </c>
      <c r="C20" s="50">
        <v>5</v>
      </c>
      <c r="D20" s="37">
        <v>9</v>
      </c>
      <c r="E20" s="37">
        <v>3</v>
      </c>
      <c r="F20" s="37">
        <v>0</v>
      </c>
      <c r="G20" s="38">
        <v>8</v>
      </c>
      <c r="H20" s="38">
        <v>2</v>
      </c>
      <c r="I20" s="78">
        <v>1</v>
      </c>
      <c r="J20" s="37">
        <v>7</v>
      </c>
      <c r="K20" s="37">
        <v>3</v>
      </c>
      <c r="L20" s="79">
        <v>2</v>
      </c>
      <c r="M20" s="38">
        <v>6</v>
      </c>
      <c r="N20" s="38">
        <v>2</v>
      </c>
      <c r="O20" s="78">
        <v>2</v>
      </c>
      <c r="P20" s="21"/>
    </row>
    <row r="21" spans="1:16" x14ac:dyDescent="0.2">
      <c r="A21" s="42" t="s">
        <v>405</v>
      </c>
      <c r="B21" s="50">
        <v>16</v>
      </c>
      <c r="C21" s="50">
        <v>3</v>
      </c>
      <c r="D21" s="37">
        <v>4</v>
      </c>
      <c r="E21" s="37">
        <v>2</v>
      </c>
      <c r="F21" s="37">
        <v>2</v>
      </c>
      <c r="G21" s="38">
        <v>4</v>
      </c>
      <c r="H21" s="38">
        <v>2</v>
      </c>
      <c r="I21" s="78">
        <v>2</v>
      </c>
      <c r="J21" s="37">
        <v>4</v>
      </c>
      <c r="K21" s="37">
        <v>2</v>
      </c>
      <c r="L21" s="79">
        <v>2</v>
      </c>
      <c r="M21" s="38">
        <v>4</v>
      </c>
      <c r="N21" s="38">
        <v>2</v>
      </c>
      <c r="O21" s="78">
        <v>1</v>
      </c>
      <c r="P21" s="21"/>
    </row>
    <row r="22" spans="1:16" x14ac:dyDescent="0.2">
      <c r="A22" s="42" t="s">
        <v>406</v>
      </c>
      <c r="B22" s="50">
        <v>10</v>
      </c>
      <c r="C22" s="50">
        <v>4</v>
      </c>
      <c r="D22" s="37">
        <v>7</v>
      </c>
      <c r="E22" s="37">
        <v>2</v>
      </c>
      <c r="F22" s="37">
        <v>0</v>
      </c>
      <c r="G22" s="38">
        <v>6</v>
      </c>
      <c r="H22" s="38">
        <v>2</v>
      </c>
      <c r="I22" s="78">
        <v>2</v>
      </c>
      <c r="J22" s="37">
        <v>7</v>
      </c>
      <c r="K22" s="37">
        <v>2</v>
      </c>
      <c r="L22" s="79">
        <v>1</v>
      </c>
      <c r="M22" s="38">
        <v>5</v>
      </c>
      <c r="N22" s="38">
        <v>1</v>
      </c>
      <c r="O22" s="78">
        <v>1</v>
      </c>
      <c r="P22" s="21"/>
    </row>
    <row r="23" spans="1:16" ht="13.5" thickBot="1" x14ac:dyDescent="0.25">
      <c r="A23" s="45" t="s">
        <v>407</v>
      </c>
      <c r="B23" s="51">
        <v>8</v>
      </c>
      <c r="C23" s="51">
        <v>4</v>
      </c>
      <c r="D23" s="46">
        <v>6</v>
      </c>
      <c r="E23" s="46">
        <v>2</v>
      </c>
      <c r="F23" s="46">
        <v>1</v>
      </c>
      <c r="G23" s="47">
        <v>6</v>
      </c>
      <c r="H23" s="47">
        <v>2</v>
      </c>
      <c r="I23" s="84">
        <v>2</v>
      </c>
      <c r="J23" s="46">
        <v>10</v>
      </c>
      <c r="K23" s="46">
        <v>2</v>
      </c>
      <c r="L23" s="83">
        <v>0</v>
      </c>
      <c r="M23" s="91">
        <v>4</v>
      </c>
      <c r="N23" s="47">
        <v>2</v>
      </c>
      <c r="O23" s="84">
        <v>3</v>
      </c>
      <c r="P23" s="21"/>
    </row>
    <row r="24" spans="1:16" ht="13.5" thickBot="1" x14ac:dyDescent="0.25">
      <c r="A24" s="66" t="s">
        <v>413</v>
      </c>
      <c r="B24" s="63"/>
      <c r="C24" s="63">
        <f>SUM(C15:C23)</f>
        <v>36</v>
      </c>
      <c r="D24" s="63">
        <f t="shared" ref="D24:O24" si="1">SUM(D15:D23)</f>
        <v>60</v>
      </c>
      <c r="E24" s="63">
        <f t="shared" si="1"/>
        <v>20</v>
      </c>
      <c r="F24" s="63">
        <f t="shared" si="1"/>
        <v>8</v>
      </c>
      <c r="G24" s="64">
        <f t="shared" si="1"/>
        <v>52</v>
      </c>
      <c r="H24" s="64">
        <f t="shared" si="1"/>
        <v>19</v>
      </c>
      <c r="I24" s="64">
        <f t="shared" si="1"/>
        <v>17</v>
      </c>
      <c r="J24" s="63">
        <f t="shared" si="1"/>
        <v>60</v>
      </c>
      <c r="K24" s="63">
        <f t="shared" si="1"/>
        <v>22</v>
      </c>
      <c r="L24" s="63">
        <f t="shared" si="1"/>
        <v>10</v>
      </c>
      <c r="M24" s="64">
        <f t="shared" si="1"/>
        <v>39</v>
      </c>
      <c r="N24" s="64">
        <f t="shared" si="1"/>
        <v>15</v>
      </c>
      <c r="O24" s="64">
        <f t="shared" si="1"/>
        <v>19</v>
      </c>
    </row>
    <row r="25" spans="1:16" ht="13.5" thickBot="1" x14ac:dyDescent="0.25">
      <c r="A25" s="70" t="s">
        <v>414</v>
      </c>
      <c r="B25" s="71"/>
      <c r="C25" s="71">
        <f>C24+C14</f>
        <v>72</v>
      </c>
      <c r="D25" s="71">
        <f>D24+D14</f>
        <v>115</v>
      </c>
      <c r="E25" s="71">
        <f>E24+E14</f>
        <v>36</v>
      </c>
      <c r="F25" s="71">
        <f>F24+F14</f>
        <v>23</v>
      </c>
      <c r="G25" s="72">
        <f t="shared" ref="G25:O25" si="2">G24+G14</f>
        <v>103</v>
      </c>
      <c r="H25" s="72">
        <f t="shared" si="2"/>
        <v>35</v>
      </c>
      <c r="I25" s="72">
        <f t="shared" si="2"/>
        <v>34</v>
      </c>
      <c r="J25" s="71">
        <f t="shared" si="2"/>
        <v>108</v>
      </c>
      <c r="K25" s="71">
        <f t="shared" si="2"/>
        <v>41</v>
      </c>
      <c r="L25" s="71">
        <f t="shared" si="2"/>
        <v>30</v>
      </c>
      <c r="M25" s="72">
        <f t="shared" si="2"/>
        <v>84</v>
      </c>
      <c r="N25" s="72">
        <f t="shared" si="2"/>
        <v>33</v>
      </c>
      <c r="O25" s="72">
        <f t="shared" si="2"/>
        <v>32</v>
      </c>
    </row>
    <row r="26" spans="1:16" x14ac:dyDescent="0.2">
      <c r="A26" s="67" t="s">
        <v>350</v>
      </c>
      <c r="B26" s="39"/>
      <c r="C26" s="39"/>
      <c r="D26" s="568">
        <v>4</v>
      </c>
      <c r="E26" s="516"/>
      <c r="F26" s="524"/>
      <c r="G26" s="565">
        <v>1</v>
      </c>
      <c r="H26" s="566"/>
      <c r="I26" s="567"/>
      <c r="J26" s="568">
        <v>3</v>
      </c>
      <c r="K26" s="516"/>
      <c r="L26" s="524"/>
      <c r="M26" s="565">
        <v>2</v>
      </c>
      <c r="N26" s="566"/>
      <c r="O26" s="567"/>
    </row>
    <row r="27" spans="1:16" ht="13.5" thickBot="1" x14ac:dyDescent="0.25">
      <c r="A27" s="49" t="s">
        <v>415</v>
      </c>
      <c r="B27" s="46"/>
      <c r="C27" s="46"/>
      <c r="D27" s="492">
        <v>4</v>
      </c>
      <c r="E27" s="493"/>
      <c r="F27" s="494"/>
      <c r="G27" s="495">
        <v>16</v>
      </c>
      <c r="H27" s="496"/>
      <c r="I27" s="497"/>
      <c r="J27" s="492">
        <v>7</v>
      </c>
      <c r="K27" s="493"/>
      <c r="L27" s="494"/>
      <c r="M27" s="495">
        <v>11</v>
      </c>
      <c r="N27" s="496"/>
      <c r="O27" s="497"/>
    </row>
    <row r="29" spans="1:16" x14ac:dyDescent="0.2">
      <c r="A29" s="30" t="s">
        <v>444</v>
      </c>
    </row>
    <row r="30" spans="1:16" x14ac:dyDescent="0.2">
      <c r="A30" s="30" t="s">
        <v>602</v>
      </c>
    </row>
    <row r="32" spans="1:16" x14ac:dyDescent="0.2">
      <c r="A32" s="92"/>
      <c r="B32" s="30" t="s">
        <v>450</v>
      </c>
    </row>
    <row r="33" spans="1:2" x14ac:dyDescent="0.2">
      <c r="A33" s="97"/>
      <c r="B33" s="30" t="s">
        <v>603</v>
      </c>
    </row>
  </sheetData>
  <mergeCells count="16">
    <mergeCell ref="D27:F27"/>
    <mergeCell ref="G27:I27"/>
    <mergeCell ref="J27:L27"/>
    <mergeCell ref="M27:O27"/>
    <mergeCell ref="D26:F26"/>
    <mergeCell ref="G26:I26"/>
    <mergeCell ref="J26:L26"/>
    <mergeCell ref="M26:O26"/>
    <mergeCell ref="D3:F3"/>
    <mergeCell ref="G3:I3"/>
    <mergeCell ref="J3:L3"/>
    <mergeCell ref="M3:O3"/>
    <mergeCell ref="D2:F2"/>
    <mergeCell ref="G2:I2"/>
    <mergeCell ref="J2:L2"/>
    <mergeCell ref="M2:O2"/>
  </mergeCells>
  <phoneticPr fontId="21" type="noConversion"/>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P32"/>
  <sheetViews>
    <sheetView workbookViewId="0">
      <selection activeCell="B15" sqref="B15:C23"/>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18.42578125" customWidth="1"/>
  </cols>
  <sheetData>
    <row r="1" spans="1:16" ht="13.5" thickBot="1" x14ac:dyDescent="0.25">
      <c r="A1" s="31"/>
      <c r="B1" s="32"/>
      <c r="C1" s="32"/>
      <c r="D1" s="32"/>
      <c r="E1" s="32"/>
      <c r="F1" s="32"/>
      <c r="G1" s="32" t="s">
        <v>456</v>
      </c>
      <c r="H1" s="32"/>
      <c r="I1" s="32"/>
      <c r="J1" s="32"/>
      <c r="K1" s="32"/>
      <c r="L1" s="32"/>
      <c r="M1" s="32"/>
      <c r="N1" s="32"/>
      <c r="O1" s="32"/>
      <c r="P1" s="68" t="s">
        <v>416</v>
      </c>
    </row>
    <row r="2" spans="1:16" x14ac:dyDescent="0.2">
      <c r="A2" s="40"/>
      <c r="B2" s="41"/>
      <c r="C2" s="41"/>
      <c r="D2" s="573" t="s">
        <v>340</v>
      </c>
      <c r="E2" s="573"/>
      <c r="F2" s="573"/>
      <c r="G2" s="572" t="s">
        <v>472</v>
      </c>
      <c r="H2" s="572"/>
      <c r="I2" s="572"/>
      <c r="J2" s="573" t="s">
        <v>352</v>
      </c>
      <c r="K2" s="573"/>
      <c r="L2" s="573"/>
      <c r="M2" s="572" t="s">
        <v>469</v>
      </c>
      <c r="N2" s="572"/>
      <c r="O2" s="572"/>
      <c r="P2" s="21"/>
    </row>
    <row r="3" spans="1:16" x14ac:dyDescent="0.2">
      <c r="A3" s="57"/>
      <c r="B3" s="69"/>
      <c r="C3" s="69"/>
      <c r="D3" s="568" t="s">
        <v>446</v>
      </c>
      <c r="E3" s="516"/>
      <c r="F3" s="524"/>
      <c r="G3" s="565" t="s">
        <v>459</v>
      </c>
      <c r="H3" s="566"/>
      <c r="I3" s="567"/>
      <c r="J3" s="568" t="s">
        <v>458</v>
      </c>
      <c r="K3" s="516"/>
      <c r="L3" s="524"/>
      <c r="M3" s="565" t="s">
        <v>457</v>
      </c>
      <c r="N3" s="566"/>
      <c r="O3" s="567"/>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17</v>
      </c>
      <c r="C5" s="50">
        <v>4</v>
      </c>
      <c r="D5" s="90">
        <v>4</v>
      </c>
      <c r="E5" s="37">
        <v>2</v>
      </c>
      <c r="F5" s="37">
        <v>3</v>
      </c>
      <c r="G5" s="38">
        <v>6</v>
      </c>
      <c r="H5" s="38">
        <v>2</v>
      </c>
      <c r="I5" s="78">
        <v>1</v>
      </c>
      <c r="J5" s="90">
        <v>4</v>
      </c>
      <c r="K5" s="37">
        <v>1</v>
      </c>
      <c r="L5" s="79">
        <v>4</v>
      </c>
      <c r="M5" s="38">
        <v>5</v>
      </c>
      <c r="N5" s="38">
        <v>2</v>
      </c>
      <c r="O5" s="78">
        <v>1</v>
      </c>
      <c r="P5" s="21"/>
    </row>
    <row r="6" spans="1:16" x14ac:dyDescent="0.2">
      <c r="A6" s="42" t="s">
        <v>391</v>
      </c>
      <c r="B6" s="50">
        <v>13</v>
      </c>
      <c r="C6" s="50">
        <v>3</v>
      </c>
      <c r="D6" s="37">
        <v>4</v>
      </c>
      <c r="E6" s="37">
        <v>2</v>
      </c>
      <c r="F6" s="37">
        <v>2</v>
      </c>
      <c r="G6" s="90">
        <v>3</v>
      </c>
      <c r="H6" s="38">
        <v>2</v>
      </c>
      <c r="I6" s="78">
        <v>3</v>
      </c>
      <c r="J6" s="37">
        <v>7</v>
      </c>
      <c r="K6" s="37">
        <v>3</v>
      </c>
      <c r="L6" s="79">
        <v>0</v>
      </c>
      <c r="M6" s="38">
        <v>5</v>
      </c>
      <c r="N6" s="38">
        <v>2</v>
      </c>
      <c r="O6" s="78">
        <v>0</v>
      </c>
      <c r="P6" s="21"/>
    </row>
    <row r="7" spans="1:16" x14ac:dyDescent="0.2">
      <c r="A7" s="42" t="s">
        <v>392</v>
      </c>
      <c r="B7" s="50">
        <v>7</v>
      </c>
      <c r="C7" s="50">
        <v>4</v>
      </c>
      <c r="D7" s="37">
        <v>7</v>
      </c>
      <c r="E7" s="37">
        <v>2</v>
      </c>
      <c r="F7" s="37">
        <v>0</v>
      </c>
      <c r="G7" s="38">
        <v>8</v>
      </c>
      <c r="H7" s="38">
        <v>2</v>
      </c>
      <c r="I7" s="78">
        <v>0</v>
      </c>
      <c r="J7" s="37">
        <v>7</v>
      </c>
      <c r="K7" s="37">
        <v>2</v>
      </c>
      <c r="L7" s="79">
        <v>1</v>
      </c>
      <c r="M7" s="38">
        <v>6</v>
      </c>
      <c r="N7" s="38">
        <v>2</v>
      </c>
      <c r="O7" s="78">
        <v>1</v>
      </c>
      <c r="P7" s="21"/>
    </row>
    <row r="8" spans="1:16" x14ac:dyDescent="0.2">
      <c r="A8" s="42" t="s">
        <v>393</v>
      </c>
      <c r="B8" s="50">
        <v>15</v>
      </c>
      <c r="C8" s="50">
        <v>3</v>
      </c>
      <c r="D8" s="90">
        <v>3</v>
      </c>
      <c r="E8" s="37">
        <v>2</v>
      </c>
      <c r="F8" s="37">
        <v>3</v>
      </c>
      <c r="G8" s="90">
        <v>3</v>
      </c>
      <c r="H8" s="38">
        <v>2</v>
      </c>
      <c r="I8" s="78">
        <v>3</v>
      </c>
      <c r="J8" s="37">
        <v>4</v>
      </c>
      <c r="K8" s="37">
        <v>2</v>
      </c>
      <c r="L8" s="79">
        <v>3</v>
      </c>
      <c r="M8" s="90">
        <v>3</v>
      </c>
      <c r="N8" s="38">
        <v>2</v>
      </c>
      <c r="O8" s="78">
        <v>2</v>
      </c>
      <c r="P8" s="21"/>
    </row>
    <row r="9" spans="1:16" x14ac:dyDescent="0.2">
      <c r="A9" s="42" t="s">
        <v>394</v>
      </c>
      <c r="B9" s="50">
        <v>1</v>
      </c>
      <c r="C9" s="50">
        <v>5</v>
      </c>
      <c r="D9" s="37">
        <v>10</v>
      </c>
      <c r="E9" s="37">
        <v>2</v>
      </c>
      <c r="F9" s="37">
        <v>0</v>
      </c>
      <c r="G9" s="38">
        <v>7</v>
      </c>
      <c r="H9" s="38">
        <v>1</v>
      </c>
      <c r="I9" s="78">
        <v>2</v>
      </c>
      <c r="J9" s="37">
        <v>9</v>
      </c>
      <c r="K9" s="37">
        <v>2</v>
      </c>
      <c r="L9" s="79">
        <v>0</v>
      </c>
      <c r="M9" s="38">
        <v>7</v>
      </c>
      <c r="N9" s="38">
        <v>2</v>
      </c>
      <c r="O9" s="78">
        <v>1</v>
      </c>
      <c r="P9" s="21" t="s">
        <v>340</v>
      </c>
    </row>
    <row r="10" spans="1:16" x14ac:dyDescent="0.2">
      <c r="A10" s="42" t="s">
        <v>395</v>
      </c>
      <c r="B10" s="50">
        <v>11</v>
      </c>
      <c r="C10" s="50">
        <v>4</v>
      </c>
      <c r="D10" s="37">
        <v>7</v>
      </c>
      <c r="E10" s="37">
        <v>2</v>
      </c>
      <c r="F10" s="37">
        <v>0</v>
      </c>
      <c r="G10" s="38">
        <v>6</v>
      </c>
      <c r="H10" s="38">
        <v>1</v>
      </c>
      <c r="I10" s="78">
        <v>2</v>
      </c>
      <c r="J10" s="37">
        <v>7</v>
      </c>
      <c r="K10" s="37">
        <v>2</v>
      </c>
      <c r="L10" s="79">
        <v>1</v>
      </c>
      <c r="M10" s="38">
        <v>5</v>
      </c>
      <c r="N10" s="38">
        <v>3</v>
      </c>
      <c r="O10" s="78">
        <v>1</v>
      </c>
      <c r="P10" s="21"/>
    </row>
    <row r="11" spans="1:16" x14ac:dyDescent="0.2">
      <c r="A11" s="42" t="s">
        <v>396</v>
      </c>
      <c r="B11" s="50">
        <v>3</v>
      </c>
      <c r="C11" s="50">
        <v>5</v>
      </c>
      <c r="D11" s="37">
        <v>7</v>
      </c>
      <c r="E11" s="37">
        <v>3</v>
      </c>
      <c r="F11" s="37">
        <v>2</v>
      </c>
      <c r="G11" s="38">
        <v>8</v>
      </c>
      <c r="H11" s="38">
        <v>3</v>
      </c>
      <c r="I11" s="78">
        <v>1</v>
      </c>
      <c r="J11" s="37">
        <v>7</v>
      </c>
      <c r="K11" s="37">
        <v>1</v>
      </c>
      <c r="L11" s="79">
        <v>2</v>
      </c>
      <c r="M11" s="38">
        <v>6</v>
      </c>
      <c r="N11" s="38">
        <v>2</v>
      </c>
      <c r="O11" s="78">
        <v>2</v>
      </c>
      <c r="P11" s="21"/>
    </row>
    <row r="12" spans="1:16" x14ac:dyDescent="0.2">
      <c r="A12" s="42" t="s">
        <v>397</v>
      </c>
      <c r="B12" s="50">
        <v>5</v>
      </c>
      <c r="C12" s="50">
        <v>4</v>
      </c>
      <c r="D12" s="37">
        <v>6</v>
      </c>
      <c r="E12" s="37">
        <v>2</v>
      </c>
      <c r="F12" s="37">
        <v>2</v>
      </c>
      <c r="G12" s="90">
        <v>4</v>
      </c>
      <c r="H12" s="38">
        <v>1</v>
      </c>
      <c r="I12" s="78">
        <v>4</v>
      </c>
      <c r="J12" s="37">
        <v>6</v>
      </c>
      <c r="K12" s="37">
        <v>2</v>
      </c>
      <c r="L12" s="79">
        <v>2</v>
      </c>
      <c r="M12" s="38">
        <v>6</v>
      </c>
      <c r="N12" s="38">
        <v>3</v>
      </c>
      <c r="O12" s="78">
        <v>1</v>
      </c>
      <c r="P12" s="21"/>
    </row>
    <row r="13" spans="1:16" ht="13.5" thickBot="1" x14ac:dyDescent="0.25">
      <c r="A13" s="52" t="s">
        <v>398</v>
      </c>
      <c r="B13" s="53">
        <v>9</v>
      </c>
      <c r="C13" s="53">
        <v>4</v>
      </c>
      <c r="D13" s="54">
        <v>5</v>
      </c>
      <c r="E13" s="54">
        <v>1</v>
      </c>
      <c r="F13" s="54">
        <v>2</v>
      </c>
      <c r="G13" s="55">
        <v>8</v>
      </c>
      <c r="H13" s="55">
        <v>2</v>
      </c>
      <c r="I13" s="77">
        <v>0</v>
      </c>
      <c r="J13" s="54">
        <v>5</v>
      </c>
      <c r="K13" s="54">
        <v>2</v>
      </c>
      <c r="L13" s="80">
        <v>3</v>
      </c>
      <c r="M13" s="95">
        <v>4</v>
      </c>
      <c r="N13" s="55">
        <v>2</v>
      </c>
      <c r="O13" s="77">
        <v>2</v>
      </c>
      <c r="P13" s="21"/>
    </row>
    <row r="14" spans="1:16" ht="13.5" thickBot="1" x14ac:dyDescent="0.25">
      <c r="A14" s="61" t="s">
        <v>412</v>
      </c>
      <c r="B14" s="62"/>
      <c r="C14" s="74">
        <f t="shared" ref="C14:O14" si="0">SUM(C5:C13)</f>
        <v>36</v>
      </c>
      <c r="D14" s="63">
        <f t="shared" si="0"/>
        <v>53</v>
      </c>
      <c r="E14" s="63">
        <f t="shared" si="0"/>
        <v>18</v>
      </c>
      <c r="F14" s="63">
        <f t="shared" si="0"/>
        <v>14</v>
      </c>
      <c r="G14" s="64">
        <f t="shared" si="0"/>
        <v>53</v>
      </c>
      <c r="H14" s="64">
        <f t="shared" si="0"/>
        <v>16</v>
      </c>
      <c r="I14" s="89">
        <f t="shared" si="0"/>
        <v>16</v>
      </c>
      <c r="J14" s="63">
        <f t="shared" si="0"/>
        <v>56</v>
      </c>
      <c r="K14" s="63">
        <f t="shared" si="0"/>
        <v>17</v>
      </c>
      <c r="L14" s="88">
        <f t="shared" si="0"/>
        <v>16</v>
      </c>
      <c r="M14" s="64">
        <f t="shared" si="0"/>
        <v>47</v>
      </c>
      <c r="N14" s="64">
        <f t="shared" si="0"/>
        <v>20</v>
      </c>
      <c r="O14" s="89">
        <f t="shared" si="0"/>
        <v>11</v>
      </c>
      <c r="P14" s="21"/>
    </row>
    <row r="15" spans="1:16" x14ac:dyDescent="0.2">
      <c r="A15" s="57" t="s">
        <v>399</v>
      </c>
      <c r="B15" s="58">
        <v>18</v>
      </c>
      <c r="C15" s="58">
        <v>4</v>
      </c>
      <c r="D15" s="39">
        <v>6</v>
      </c>
      <c r="E15" s="39">
        <v>2</v>
      </c>
      <c r="F15" s="39">
        <v>1</v>
      </c>
      <c r="G15" s="59">
        <v>7</v>
      </c>
      <c r="H15" s="59">
        <v>3</v>
      </c>
      <c r="I15" s="82">
        <v>0</v>
      </c>
      <c r="J15" s="39">
        <v>10</v>
      </c>
      <c r="K15" s="39">
        <v>2</v>
      </c>
      <c r="L15" s="81">
        <v>0</v>
      </c>
      <c r="M15" s="94">
        <v>4</v>
      </c>
      <c r="N15" s="59">
        <v>1</v>
      </c>
      <c r="O15" s="82">
        <v>2</v>
      </c>
      <c r="P15" s="21"/>
    </row>
    <row r="16" spans="1:16" x14ac:dyDescent="0.2">
      <c r="A16" s="42" t="s">
        <v>400</v>
      </c>
      <c r="B16" s="50">
        <v>6</v>
      </c>
      <c r="C16" s="50">
        <v>4</v>
      </c>
      <c r="D16" s="37">
        <v>6</v>
      </c>
      <c r="E16" s="37">
        <v>2</v>
      </c>
      <c r="F16" s="37">
        <v>2</v>
      </c>
      <c r="G16" s="38">
        <v>7</v>
      </c>
      <c r="H16" s="38">
        <v>2</v>
      </c>
      <c r="I16" s="78">
        <v>1</v>
      </c>
      <c r="J16" s="37">
        <v>6</v>
      </c>
      <c r="K16" s="37">
        <v>2</v>
      </c>
      <c r="L16" s="79">
        <v>2</v>
      </c>
      <c r="M16" s="38">
        <v>5</v>
      </c>
      <c r="N16" s="38">
        <v>2</v>
      </c>
      <c r="O16" s="78">
        <v>2</v>
      </c>
      <c r="P16" s="21"/>
    </row>
    <row r="17" spans="1:16" x14ac:dyDescent="0.2">
      <c r="A17" s="42" t="s">
        <v>401</v>
      </c>
      <c r="B17" s="50">
        <v>2</v>
      </c>
      <c r="C17" s="50">
        <v>4</v>
      </c>
      <c r="D17" s="37">
        <v>7</v>
      </c>
      <c r="E17" s="37">
        <v>3</v>
      </c>
      <c r="F17" s="37">
        <v>1</v>
      </c>
      <c r="G17" s="38">
        <v>7</v>
      </c>
      <c r="H17" s="38">
        <v>1</v>
      </c>
      <c r="I17" s="78">
        <v>1</v>
      </c>
      <c r="J17" s="37">
        <v>7</v>
      </c>
      <c r="K17" s="37">
        <v>3</v>
      </c>
      <c r="L17" s="79">
        <v>1</v>
      </c>
      <c r="M17" s="38">
        <v>6</v>
      </c>
      <c r="N17" s="38">
        <v>2</v>
      </c>
      <c r="O17" s="78">
        <v>1</v>
      </c>
      <c r="P17" s="21"/>
    </row>
    <row r="18" spans="1:16" x14ac:dyDescent="0.2">
      <c r="A18" s="42" t="s">
        <v>402</v>
      </c>
      <c r="B18" s="50">
        <v>16</v>
      </c>
      <c r="C18" s="50">
        <v>3</v>
      </c>
      <c r="D18" s="37">
        <v>4</v>
      </c>
      <c r="E18" s="37">
        <v>2</v>
      </c>
      <c r="F18" s="37">
        <v>2</v>
      </c>
      <c r="G18" s="38">
        <v>7</v>
      </c>
      <c r="H18" s="38">
        <v>2</v>
      </c>
      <c r="I18" s="78">
        <v>0</v>
      </c>
      <c r="J18" s="37">
        <v>5</v>
      </c>
      <c r="K18" s="37">
        <v>3</v>
      </c>
      <c r="L18" s="79">
        <v>2</v>
      </c>
      <c r="M18" s="38">
        <v>4</v>
      </c>
      <c r="N18" s="38">
        <v>3</v>
      </c>
      <c r="O18" s="78">
        <v>1</v>
      </c>
      <c r="P18" s="21"/>
    </row>
    <row r="19" spans="1:16" x14ac:dyDescent="0.2">
      <c r="A19" s="42" t="s">
        <v>403</v>
      </c>
      <c r="B19" s="50">
        <v>12</v>
      </c>
      <c r="C19" s="50">
        <v>4</v>
      </c>
      <c r="D19" s="37">
        <v>10</v>
      </c>
      <c r="E19" s="37">
        <v>2</v>
      </c>
      <c r="F19" s="37">
        <v>0</v>
      </c>
      <c r="G19" s="38">
        <v>10</v>
      </c>
      <c r="H19" s="38">
        <v>2</v>
      </c>
      <c r="I19" s="78">
        <v>0</v>
      </c>
      <c r="J19" s="37">
        <v>6</v>
      </c>
      <c r="K19" s="37">
        <v>2</v>
      </c>
      <c r="L19" s="79">
        <v>2</v>
      </c>
      <c r="M19" s="38">
        <v>6</v>
      </c>
      <c r="N19" s="38">
        <v>3</v>
      </c>
      <c r="O19" s="78">
        <v>0</v>
      </c>
      <c r="P19" s="21"/>
    </row>
    <row r="20" spans="1:16" x14ac:dyDescent="0.2">
      <c r="A20" s="42" t="s">
        <v>404</v>
      </c>
      <c r="B20" s="50">
        <v>14</v>
      </c>
      <c r="C20" s="50">
        <v>3</v>
      </c>
      <c r="D20" s="37">
        <v>5</v>
      </c>
      <c r="E20" s="37">
        <v>2</v>
      </c>
      <c r="F20" s="37">
        <v>1</v>
      </c>
      <c r="G20" s="38">
        <v>4</v>
      </c>
      <c r="H20" s="38">
        <v>2</v>
      </c>
      <c r="I20" s="78">
        <v>2</v>
      </c>
      <c r="J20" s="37">
        <v>4</v>
      </c>
      <c r="K20" s="37">
        <v>2</v>
      </c>
      <c r="L20" s="79">
        <v>3</v>
      </c>
      <c r="M20" s="38">
        <v>4</v>
      </c>
      <c r="N20" s="38">
        <v>2</v>
      </c>
      <c r="O20" s="78">
        <v>1</v>
      </c>
      <c r="P20" s="21"/>
    </row>
    <row r="21" spans="1:16" x14ac:dyDescent="0.2">
      <c r="A21" s="42" t="s">
        <v>405</v>
      </c>
      <c r="B21" s="50">
        <v>8</v>
      </c>
      <c r="C21" s="50">
        <v>5</v>
      </c>
      <c r="D21" s="37">
        <v>10</v>
      </c>
      <c r="E21" s="37">
        <v>2</v>
      </c>
      <c r="F21" s="37">
        <v>0</v>
      </c>
      <c r="G21" s="38">
        <v>8</v>
      </c>
      <c r="H21" s="38">
        <v>2</v>
      </c>
      <c r="I21" s="78">
        <v>1</v>
      </c>
      <c r="J21" s="90">
        <v>5</v>
      </c>
      <c r="K21" s="37">
        <v>1</v>
      </c>
      <c r="L21" s="79">
        <v>4</v>
      </c>
      <c r="M21" s="38">
        <v>7</v>
      </c>
      <c r="N21" s="38">
        <v>2</v>
      </c>
      <c r="O21" s="78">
        <v>1</v>
      </c>
      <c r="P21" s="21"/>
    </row>
    <row r="22" spans="1:16" x14ac:dyDescent="0.2">
      <c r="A22" s="42" t="s">
        <v>406</v>
      </c>
      <c r="B22" s="50">
        <v>4</v>
      </c>
      <c r="C22" s="50">
        <v>4</v>
      </c>
      <c r="D22" s="37">
        <v>10</v>
      </c>
      <c r="E22" s="37">
        <v>2</v>
      </c>
      <c r="F22" s="37">
        <v>0</v>
      </c>
      <c r="G22" s="38">
        <v>9</v>
      </c>
      <c r="H22" s="38">
        <v>2</v>
      </c>
      <c r="I22" s="78">
        <v>0</v>
      </c>
      <c r="J22" s="37">
        <v>7</v>
      </c>
      <c r="K22" s="37">
        <v>3</v>
      </c>
      <c r="L22" s="79">
        <v>1</v>
      </c>
      <c r="M22" s="90">
        <v>4</v>
      </c>
      <c r="N22" s="38">
        <v>1</v>
      </c>
      <c r="O22" s="78">
        <v>3</v>
      </c>
      <c r="P22" s="21"/>
    </row>
    <row r="23" spans="1:16" ht="13.5" thickBot="1" x14ac:dyDescent="0.25">
      <c r="A23" s="45" t="s">
        <v>407</v>
      </c>
      <c r="B23" s="51">
        <v>10</v>
      </c>
      <c r="C23" s="51">
        <v>4</v>
      </c>
      <c r="D23" s="46">
        <v>5</v>
      </c>
      <c r="E23" s="46">
        <v>1</v>
      </c>
      <c r="F23" s="46">
        <v>2</v>
      </c>
      <c r="G23" s="47">
        <v>6</v>
      </c>
      <c r="H23" s="47">
        <v>1</v>
      </c>
      <c r="I23" s="84">
        <v>2</v>
      </c>
      <c r="J23" s="46">
        <v>6</v>
      </c>
      <c r="K23" s="46">
        <v>2</v>
      </c>
      <c r="L23" s="83">
        <v>2</v>
      </c>
      <c r="M23" s="47">
        <v>6</v>
      </c>
      <c r="N23" s="47">
        <v>2</v>
      </c>
      <c r="O23" s="84">
        <v>0</v>
      </c>
      <c r="P23" s="21"/>
    </row>
    <row r="24" spans="1:16" ht="13.5" thickBot="1" x14ac:dyDescent="0.25">
      <c r="A24" s="66" t="s">
        <v>413</v>
      </c>
      <c r="B24" s="63"/>
      <c r="C24" s="63">
        <f>SUM(C15:C23)</f>
        <v>35</v>
      </c>
      <c r="D24" s="63">
        <f t="shared" ref="D24:O24" si="1">SUM(D15:D23)</f>
        <v>63</v>
      </c>
      <c r="E24" s="63">
        <f t="shared" si="1"/>
        <v>18</v>
      </c>
      <c r="F24" s="63">
        <f t="shared" si="1"/>
        <v>9</v>
      </c>
      <c r="G24" s="64">
        <f t="shared" si="1"/>
        <v>65</v>
      </c>
      <c r="H24" s="64">
        <f t="shared" si="1"/>
        <v>17</v>
      </c>
      <c r="I24" s="64">
        <f t="shared" si="1"/>
        <v>7</v>
      </c>
      <c r="J24" s="63">
        <f t="shared" si="1"/>
        <v>56</v>
      </c>
      <c r="K24" s="63">
        <f t="shared" si="1"/>
        <v>20</v>
      </c>
      <c r="L24" s="63">
        <f t="shared" si="1"/>
        <v>17</v>
      </c>
      <c r="M24" s="64">
        <f t="shared" si="1"/>
        <v>46</v>
      </c>
      <c r="N24" s="64">
        <f t="shared" si="1"/>
        <v>18</v>
      </c>
      <c r="O24" s="64">
        <f t="shared" si="1"/>
        <v>11</v>
      </c>
    </row>
    <row r="25" spans="1:16" ht="13.5" thickBot="1" x14ac:dyDescent="0.25">
      <c r="A25" s="70" t="s">
        <v>414</v>
      </c>
      <c r="B25" s="71"/>
      <c r="C25" s="71">
        <f>C24+C14</f>
        <v>71</v>
      </c>
      <c r="D25" s="71">
        <f>D24+D14</f>
        <v>116</v>
      </c>
      <c r="E25" s="71">
        <f>E24+E14</f>
        <v>36</v>
      </c>
      <c r="F25" s="71">
        <f>F24+F14</f>
        <v>23</v>
      </c>
      <c r="G25" s="72">
        <f t="shared" ref="G25:O25" si="2">G24+G14</f>
        <v>118</v>
      </c>
      <c r="H25" s="72">
        <f t="shared" si="2"/>
        <v>33</v>
      </c>
      <c r="I25" s="72">
        <f t="shared" si="2"/>
        <v>23</v>
      </c>
      <c r="J25" s="71">
        <f t="shared" si="2"/>
        <v>112</v>
      </c>
      <c r="K25" s="71">
        <f t="shared" si="2"/>
        <v>37</v>
      </c>
      <c r="L25" s="71">
        <f t="shared" si="2"/>
        <v>33</v>
      </c>
      <c r="M25" s="72">
        <f t="shared" si="2"/>
        <v>93</v>
      </c>
      <c r="N25" s="72">
        <f t="shared" si="2"/>
        <v>38</v>
      </c>
      <c r="O25" s="72">
        <f t="shared" si="2"/>
        <v>22</v>
      </c>
    </row>
    <row r="26" spans="1:16" x14ac:dyDescent="0.2">
      <c r="A26" s="67" t="s">
        <v>350</v>
      </c>
      <c r="B26" s="39"/>
      <c r="C26" s="39"/>
      <c r="D26" s="568">
        <v>2</v>
      </c>
      <c r="E26" s="516"/>
      <c r="F26" s="524"/>
      <c r="G26" s="565">
        <v>3</v>
      </c>
      <c r="H26" s="566"/>
      <c r="I26" s="567"/>
      <c r="J26" s="568">
        <v>1</v>
      </c>
      <c r="K26" s="516"/>
      <c r="L26" s="524"/>
      <c r="M26" s="565">
        <v>4</v>
      </c>
      <c r="N26" s="566"/>
      <c r="O26" s="567"/>
    </row>
    <row r="27" spans="1:16" ht="13.5" thickBot="1" x14ac:dyDescent="0.25">
      <c r="A27" s="49" t="s">
        <v>415</v>
      </c>
      <c r="B27" s="46"/>
      <c r="C27" s="46"/>
      <c r="D27" s="492">
        <v>22</v>
      </c>
      <c r="E27" s="493"/>
      <c r="F27" s="494"/>
      <c r="G27" s="495">
        <v>16</v>
      </c>
      <c r="H27" s="496"/>
      <c r="I27" s="497"/>
      <c r="J27" s="492">
        <v>29</v>
      </c>
      <c r="K27" s="493"/>
      <c r="L27" s="494"/>
      <c r="M27" s="495">
        <v>11</v>
      </c>
      <c r="N27" s="496"/>
      <c r="O27" s="497"/>
    </row>
    <row r="29" spans="1:16" x14ac:dyDescent="0.2">
      <c r="A29" s="30" t="s">
        <v>444</v>
      </c>
    </row>
    <row r="30" spans="1:16" x14ac:dyDescent="0.2">
      <c r="A30" s="30" t="s">
        <v>445</v>
      </c>
    </row>
    <row r="32" spans="1:16" x14ac:dyDescent="0.2">
      <c r="A32" s="92"/>
      <c r="B32" s="30" t="s">
        <v>450</v>
      </c>
    </row>
  </sheetData>
  <mergeCells count="16">
    <mergeCell ref="D27:F27"/>
    <mergeCell ref="G27:I27"/>
    <mergeCell ref="J27:L27"/>
    <mergeCell ref="M27:O27"/>
    <mergeCell ref="D26:F26"/>
    <mergeCell ref="G26:I26"/>
    <mergeCell ref="J26:L26"/>
    <mergeCell ref="M26:O26"/>
    <mergeCell ref="D3:F3"/>
    <mergeCell ref="G3:I3"/>
    <mergeCell ref="J3:L3"/>
    <mergeCell ref="M3:O3"/>
    <mergeCell ref="D2:F2"/>
    <mergeCell ref="G2:I2"/>
    <mergeCell ref="J2:L2"/>
    <mergeCell ref="M2:O2"/>
  </mergeCells>
  <phoneticPr fontId="21" type="noConversion"/>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P32"/>
  <sheetViews>
    <sheetView workbookViewId="0">
      <selection activeCell="D32" sqref="D32"/>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18.42578125" customWidth="1"/>
  </cols>
  <sheetData>
    <row r="1" spans="1:16" ht="13.5" thickBot="1" x14ac:dyDescent="0.25">
      <c r="A1" s="31"/>
      <c r="B1" s="32"/>
      <c r="C1" s="32"/>
      <c r="D1" s="32"/>
      <c r="E1" s="32"/>
      <c r="F1" s="32"/>
      <c r="G1" s="32" t="s">
        <v>451</v>
      </c>
      <c r="H1" s="32"/>
      <c r="I1" s="32"/>
      <c r="J1" s="32"/>
      <c r="K1" s="32"/>
      <c r="L1" s="32"/>
      <c r="M1" s="32"/>
      <c r="N1" s="32"/>
      <c r="O1" s="32"/>
      <c r="P1" s="68" t="s">
        <v>416</v>
      </c>
    </row>
    <row r="2" spans="1:16" x14ac:dyDescent="0.2">
      <c r="A2" s="40"/>
      <c r="B2" s="41"/>
      <c r="C2" s="41"/>
      <c r="D2" s="474" t="s">
        <v>340</v>
      </c>
      <c r="E2" s="475"/>
      <c r="F2" s="476"/>
      <c r="G2" s="477" t="s">
        <v>472</v>
      </c>
      <c r="H2" s="478"/>
      <c r="I2" s="479"/>
      <c r="J2" s="474" t="s">
        <v>352</v>
      </c>
      <c r="K2" s="475"/>
      <c r="L2" s="476"/>
      <c r="M2" s="477" t="s">
        <v>469</v>
      </c>
      <c r="N2" s="478"/>
      <c r="O2" s="479"/>
      <c r="P2" s="21"/>
    </row>
    <row r="3" spans="1:16" x14ac:dyDescent="0.2">
      <c r="A3" s="57"/>
      <c r="B3" s="69"/>
      <c r="C3" s="69"/>
      <c r="D3" s="568" t="s">
        <v>452</v>
      </c>
      <c r="E3" s="516"/>
      <c r="F3" s="524"/>
      <c r="G3" s="565" t="s">
        <v>446</v>
      </c>
      <c r="H3" s="566"/>
      <c r="I3" s="567"/>
      <c r="J3" s="568" t="s">
        <v>453</v>
      </c>
      <c r="K3" s="516"/>
      <c r="L3" s="524"/>
      <c r="M3" s="565" t="s">
        <v>454</v>
      </c>
      <c r="N3" s="566"/>
      <c r="O3" s="567"/>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4</v>
      </c>
      <c r="C5" s="50">
        <v>4</v>
      </c>
      <c r="D5" s="37">
        <v>6</v>
      </c>
      <c r="E5" s="37">
        <v>2</v>
      </c>
      <c r="F5" s="37">
        <v>1</v>
      </c>
      <c r="G5" s="38">
        <v>6</v>
      </c>
      <c r="H5" s="38">
        <v>2</v>
      </c>
      <c r="I5" s="78">
        <v>2</v>
      </c>
      <c r="J5" s="37">
        <v>7</v>
      </c>
      <c r="K5" s="37">
        <v>2</v>
      </c>
      <c r="L5" s="79">
        <v>1</v>
      </c>
      <c r="M5" s="38">
        <v>6</v>
      </c>
      <c r="N5" s="38">
        <v>2</v>
      </c>
      <c r="O5" s="78">
        <v>1</v>
      </c>
      <c r="P5" s="21"/>
    </row>
    <row r="6" spans="1:16" x14ac:dyDescent="0.2">
      <c r="A6" s="42" t="s">
        <v>391</v>
      </c>
      <c r="B6" s="50">
        <v>14</v>
      </c>
      <c r="C6" s="50">
        <v>4</v>
      </c>
      <c r="D6" s="37">
        <v>5</v>
      </c>
      <c r="E6" s="37">
        <v>3</v>
      </c>
      <c r="F6" s="37">
        <v>2</v>
      </c>
      <c r="G6" s="38">
        <v>8</v>
      </c>
      <c r="H6" s="38">
        <v>2</v>
      </c>
      <c r="I6" s="78">
        <v>0</v>
      </c>
      <c r="J6" s="37">
        <v>8</v>
      </c>
      <c r="K6" s="37">
        <v>2</v>
      </c>
      <c r="L6" s="79">
        <v>0</v>
      </c>
      <c r="M6" s="38">
        <v>5</v>
      </c>
      <c r="N6" s="38">
        <v>1</v>
      </c>
      <c r="O6" s="78">
        <v>1</v>
      </c>
      <c r="P6" s="21" t="s">
        <v>352</v>
      </c>
    </row>
    <row r="7" spans="1:16" x14ac:dyDescent="0.2">
      <c r="A7" s="42" t="s">
        <v>392</v>
      </c>
      <c r="B7" s="50">
        <v>10</v>
      </c>
      <c r="C7" s="50">
        <v>3</v>
      </c>
      <c r="D7" s="90">
        <v>3</v>
      </c>
      <c r="E7" s="37">
        <v>1</v>
      </c>
      <c r="F7" s="37">
        <v>3</v>
      </c>
      <c r="G7" s="38">
        <v>6</v>
      </c>
      <c r="H7" s="38">
        <v>1</v>
      </c>
      <c r="I7" s="78">
        <v>0</v>
      </c>
      <c r="J7" s="37">
        <v>5</v>
      </c>
      <c r="K7" s="37">
        <v>2</v>
      </c>
      <c r="L7" s="79">
        <v>2</v>
      </c>
      <c r="M7" s="38">
        <v>4</v>
      </c>
      <c r="N7" s="38">
        <v>2</v>
      </c>
      <c r="O7" s="78">
        <v>1</v>
      </c>
      <c r="P7" s="21"/>
    </row>
    <row r="8" spans="1:16" x14ac:dyDescent="0.2">
      <c r="A8" s="42" t="s">
        <v>393</v>
      </c>
      <c r="B8" s="50">
        <v>8</v>
      </c>
      <c r="C8" s="50">
        <v>4</v>
      </c>
      <c r="D8" s="37">
        <v>6</v>
      </c>
      <c r="E8" s="37">
        <v>3</v>
      </c>
      <c r="F8" s="37">
        <v>1</v>
      </c>
      <c r="G8" s="38">
        <v>5</v>
      </c>
      <c r="H8" s="38">
        <v>2</v>
      </c>
      <c r="I8" s="78">
        <v>2</v>
      </c>
      <c r="J8" s="37">
        <v>6</v>
      </c>
      <c r="K8" s="37">
        <v>2</v>
      </c>
      <c r="L8" s="79">
        <v>2</v>
      </c>
      <c r="M8" s="38">
        <v>5</v>
      </c>
      <c r="N8" s="38">
        <v>2</v>
      </c>
      <c r="O8" s="78">
        <v>1</v>
      </c>
      <c r="P8" s="21"/>
    </row>
    <row r="9" spans="1:16" x14ac:dyDescent="0.2">
      <c r="A9" s="42" t="s">
        <v>394</v>
      </c>
      <c r="B9" s="50">
        <v>16</v>
      </c>
      <c r="C9" s="50">
        <v>3</v>
      </c>
      <c r="D9" s="37">
        <v>4</v>
      </c>
      <c r="E9" s="37">
        <v>2</v>
      </c>
      <c r="F9" s="37">
        <v>2</v>
      </c>
      <c r="G9" s="38">
        <v>5</v>
      </c>
      <c r="H9" s="38">
        <v>2</v>
      </c>
      <c r="I9" s="78">
        <v>1</v>
      </c>
      <c r="J9" s="37">
        <v>5</v>
      </c>
      <c r="K9" s="37">
        <v>2</v>
      </c>
      <c r="L9" s="79">
        <v>1</v>
      </c>
      <c r="M9" s="38">
        <v>4</v>
      </c>
      <c r="N9" s="38">
        <v>2</v>
      </c>
      <c r="O9" s="78">
        <v>1</v>
      </c>
      <c r="P9" s="21"/>
    </row>
    <row r="10" spans="1:16" x14ac:dyDescent="0.2">
      <c r="A10" s="42" t="s">
        <v>395</v>
      </c>
      <c r="B10" s="50">
        <v>2</v>
      </c>
      <c r="C10" s="50">
        <v>5</v>
      </c>
      <c r="D10" s="37">
        <v>10</v>
      </c>
      <c r="E10" s="37">
        <v>2</v>
      </c>
      <c r="F10" s="37">
        <v>0</v>
      </c>
      <c r="G10" s="38">
        <v>9</v>
      </c>
      <c r="H10" s="38">
        <v>2</v>
      </c>
      <c r="I10" s="78">
        <v>0</v>
      </c>
      <c r="J10" s="37">
        <v>9</v>
      </c>
      <c r="K10" s="37">
        <v>2</v>
      </c>
      <c r="L10" s="79">
        <v>0</v>
      </c>
      <c r="M10" s="38">
        <v>10</v>
      </c>
      <c r="N10" s="38">
        <v>2</v>
      </c>
      <c r="O10" s="78">
        <v>0</v>
      </c>
      <c r="P10" s="21" t="s">
        <v>455</v>
      </c>
    </row>
    <row r="11" spans="1:16" x14ac:dyDescent="0.2">
      <c r="A11" s="42" t="s">
        <v>396</v>
      </c>
      <c r="B11" s="50">
        <v>6</v>
      </c>
      <c r="C11" s="50">
        <v>4</v>
      </c>
      <c r="D11" s="37">
        <v>6</v>
      </c>
      <c r="E11" s="37">
        <v>1</v>
      </c>
      <c r="F11" s="37">
        <v>1</v>
      </c>
      <c r="G11" s="38">
        <v>5</v>
      </c>
      <c r="H11" s="38">
        <v>1</v>
      </c>
      <c r="I11" s="78">
        <v>3</v>
      </c>
      <c r="J11" s="37">
        <v>7</v>
      </c>
      <c r="K11" s="37">
        <v>2</v>
      </c>
      <c r="L11" s="79">
        <v>1</v>
      </c>
      <c r="M11" s="38">
        <v>5</v>
      </c>
      <c r="N11" s="38">
        <v>1</v>
      </c>
      <c r="O11" s="78">
        <v>2</v>
      </c>
      <c r="P11" s="21"/>
    </row>
    <row r="12" spans="1:16" x14ac:dyDescent="0.2">
      <c r="A12" s="42" t="s">
        <v>397</v>
      </c>
      <c r="B12" s="50">
        <v>12</v>
      </c>
      <c r="C12" s="50">
        <v>3</v>
      </c>
      <c r="D12" s="37">
        <v>4</v>
      </c>
      <c r="E12" s="37">
        <v>2</v>
      </c>
      <c r="F12" s="37">
        <v>2</v>
      </c>
      <c r="G12" s="38">
        <v>4</v>
      </c>
      <c r="H12" s="38">
        <v>0</v>
      </c>
      <c r="I12" s="78">
        <v>2</v>
      </c>
      <c r="J12" s="37">
        <v>6</v>
      </c>
      <c r="K12" s="37">
        <v>3</v>
      </c>
      <c r="L12" s="79">
        <v>1</v>
      </c>
      <c r="M12" s="38">
        <v>4</v>
      </c>
      <c r="N12" s="38">
        <v>2</v>
      </c>
      <c r="O12" s="78">
        <v>1</v>
      </c>
      <c r="P12" s="21"/>
    </row>
    <row r="13" spans="1:16" ht="13.5" thickBot="1" x14ac:dyDescent="0.25">
      <c r="A13" s="52" t="s">
        <v>398</v>
      </c>
      <c r="B13" s="53">
        <v>18</v>
      </c>
      <c r="C13" s="53">
        <v>4</v>
      </c>
      <c r="D13" s="54">
        <v>5</v>
      </c>
      <c r="E13" s="54">
        <v>3</v>
      </c>
      <c r="F13" s="54">
        <v>2</v>
      </c>
      <c r="G13" s="95">
        <v>4</v>
      </c>
      <c r="H13" s="55">
        <v>2</v>
      </c>
      <c r="I13" s="77">
        <v>3</v>
      </c>
      <c r="J13" s="54">
        <v>5</v>
      </c>
      <c r="K13" s="54">
        <v>2</v>
      </c>
      <c r="L13" s="80">
        <v>2</v>
      </c>
      <c r="M13" s="95">
        <v>4</v>
      </c>
      <c r="N13" s="55">
        <v>2</v>
      </c>
      <c r="O13" s="77">
        <v>2</v>
      </c>
      <c r="P13" s="21"/>
    </row>
    <row r="14" spans="1:16" ht="13.5" thickBot="1" x14ac:dyDescent="0.25">
      <c r="A14" s="61" t="s">
        <v>412</v>
      </c>
      <c r="B14" s="62"/>
      <c r="C14" s="74">
        <f t="shared" ref="C14:O14" si="0">SUM(C5:C13)</f>
        <v>34</v>
      </c>
      <c r="D14" s="63">
        <f t="shared" si="0"/>
        <v>49</v>
      </c>
      <c r="E14" s="63">
        <f t="shared" si="0"/>
        <v>19</v>
      </c>
      <c r="F14" s="63">
        <f t="shared" si="0"/>
        <v>14</v>
      </c>
      <c r="G14" s="64">
        <f t="shared" si="0"/>
        <v>52</v>
      </c>
      <c r="H14" s="64">
        <f t="shared" si="0"/>
        <v>14</v>
      </c>
      <c r="I14" s="89">
        <f t="shared" si="0"/>
        <v>13</v>
      </c>
      <c r="J14" s="63">
        <f t="shared" si="0"/>
        <v>58</v>
      </c>
      <c r="K14" s="63">
        <f t="shared" si="0"/>
        <v>19</v>
      </c>
      <c r="L14" s="88">
        <f t="shared" si="0"/>
        <v>10</v>
      </c>
      <c r="M14" s="64">
        <f t="shared" si="0"/>
        <v>47</v>
      </c>
      <c r="N14" s="64">
        <f t="shared" si="0"/>
        <v>16</v>
      </c>
      <c r="O14" s="89">
        <f t="shared" si="0"/>
        <v>10</v>
      </c>
      <c r="P14" s="21"/>
    </row>
    <row r="15" spans="1:16" x14ac:dyDescent="0.2">
      <c r="A15" s="57" t="s">
        <v>399</v>
      </c>
      <c r="B15" s="58">
        <v>11</v>
      </c>
      <c r="C15" s="58">
        <v>3</v>
      </c>
      <c r="D15" s="94">
        <v>3</v>
      </c>
      <c r="E15" s="39">
        <v>1</v>
      </c>
      <c r="F15" s="39">
        <v>3</v>
      </c>
      <c r="G15" s="59">
        <v>10</v>
      </c>
      <c r="H15" s="59">
        <v>2</v>
      </c>
      <c r="I15" s="82">
        <v>0</v>
      </c>
      <c r="J15" s="39">
        <v>5</v>
      </c>
      <c r="K15" s="39">
        <v>3</v>
      </c>
      <c r="L15" s="81">
        <v>2</v>
      </c>
      <c r="M15" s="94">
        <v>3</v>
      </c>
      <c r="N15" s="59">
        <v>2</v>
      </c>
      <c r="O15" s="82">
        <v>2</v>
      </c>
      <c r="P15" s="21"/>
    </row>
    <row r="16" spans="1:16" x14ac:dyDescent="0.2">
      <c r="A16" s="42" t="s">
        <v>400</v>
      </c>
      <c r="B16" s="50">
        <v>17</v>
      </c>
      <c r="C16" s="50">
        <v>4</v>
      </c>
      <c r="D16" s="37">
        <v>5</v>
      </c>
      <c r="E16" s="37">
        <v>2</v>
      </c>
      <c r="F16" s="37">
        <v>2</v>
      </c>
      <c r="G16" s="90">
        <v>4</v>
      </c>
      <c r="H16" s="38">
        <v>2</v>
      </c>
      <c r="I16" s="78">
        <v>3</v>
      </c>
      <c r="J16" s="37">
        <v>6</v>
      </c>
      <c r="K16" s="37">
        <v>2</v>
      </c>
      <c r="L16" s="79">
        <v>1</v>
      </c>
      <c r="M16" s="90">
        <v>4</v>
      </c>
      <c r="N16" s="38">
        <v>2</v>
      </c>
      <c r="O16" s="78">
        <v>2</v>
      </c>
      <c r="P16" s="21"/>
    </row>
    <row r="17" spans="1:16" x14ac:dyDescent="0.2">
      <c r="A17" s="42" t="s">
        <v>401</v>
      </c>
      <c r="B17" s="50">
        <v>9</v>
      </c>
      <c r="C17" s="50">
        <v>4</v>
      </c>
      <c r="D17" s="37">
        <v>6</v>
      </c>
      <c r="E17" s="37">
        <v>1</v>
      </c>
      <c r="F17" s="37">
        <v>1</v>
      </c>
      <c r="G17" s="38">
        <v>5</v>
      </c>
      <c r="H17" s="38">
        <v>1</v>
      </c>
      <c r="I17" s="78">
        <v>2</v>
      </c>
      <c r="J17" s="37">
        <v>6</v>
      </c>
      <c r="K17" s="37">
        <v>2</v>
      </c>
      <c r="L17" s="79">
        <v>2</v>
      </c>
      <c r="M17" s="38">
        <v>5</v>
      </c>
      <c r="N17" s="38">
        <v>1</v>
      </c>
      <c r="O17" s="78">
        <v>1</v>
      </c>
      <c r="P17" s="21"/>
    </row>
    <row r="18" spans="1:16" x14ac:dyDescent="0.2">
      <c r="A18" s="42" t="s">
        <v>402</v>
      </c>
      <c r="B18" s="50">
        <v>1</v>
      </c>
      <c r="C18" s="50">
        <v>5</v>
      </c>
      <c r="D18" s="37">
        <v>9</v>
      </c>
      <c r="E18" s="37">
        <v>2</v>
      </c>
      <c r="F18" s="37">
        <v>0</v>
      </c>
      <c r="G18" s="38">
        <v>10</v>
      </c>
      <c r="H18" s="38">
        <v>2</v>
      </c>
      <c r="I18" s="78">
        <v>0</v>
      </c>
      <c r="J18" s="37">
        <v>7</v>
      </c>
      <c r="K18" s="37">
        <v>1</v>
      </c>
      <c r="L18" s="79">
        <v>2</v>
      </c>
      <c r="M18" s="38">
        <v>7</v>
      </c>
      <c r="N18" s="38">
        <v>2</v>
      </c>
      <c r="O18" s="78">
        <v>1</v>
      </c>
      <c r="P18" s="21"/>
    </row>
    <row r="19" spans="1:16" x14ac:dyDescent="0.2">
      <c r="A19" s="42" t="s">
        <v>403</v>
      </c>
      <c r="B19" s="50">
        <v>3</v>
      </c>
      <c r="C19" s="50">
        <v>4</v>
      </c>
      <c r="D19" s="37">
        <v>10</v>
      </c>
      <c r="E19" s="37">
        <v>2</v>
      </c>
      <c r="F19" s="37">
        <v>0</v>
      </c>
      <c r="G19" s="38">
        <v>7</v>
      </c>
      <c r="H19" s="38">
        <v>2</v>
      </c>
      <c r="I19" s="78">
        <v>1</v>
      </c>
      <c r="J19" s="37">
        <v>8</v>
      </c>
      <c r="K19" s="37">
        <v>2</v>
      </c>
      <c r="L19" s="79">
        <v>0</v>
      </c>
      <c r="M19" s="38">
        <v>5</v>
      </c>
      <c r="N19" s="38">
        <v>2</v>
      </c>
      <c r="O19" s="78">
        <v>2</v>
      </c>
      <c r="P19" s="21"/>
    </row>
    <row r="20" spans="1:16" x14ac:dyDescent="0.2">
      <c r="A20" s="42" t="s">
        <v>404</v>
      </c>
      <c r="B20" s="50">
        <v>13</v>
      </c>
      <c r="C20" s="50">
        <v>4</v>
      </c>
      <c r="D20" s="37">
        <v>6</v>
      </c>
      <c r="E20" s="37">
        <v>1</v>
      </c>
      <c r="F20" s="37">
        <v>1</v>
      </c>
      <c r="G20" s="38">
        <v>7</v>
      </c>
      <c r="H20" s="38">
        <v>2</v>
      </c>
      <c r="I20" s="78">
        <v>0</v>
      </c>
      <c r="J20" s="37">
        <v>7</v>
      </c>
      <c r="K20" s="37">
        <v>2</v>
      </c>
      <c r="L20" s="79">
        <v>0</v>
      </c>
      <c r="M20" s="38">
        <v>10</v>
      </c>
      <c r="N20" s="38">
        <v>2</v>
      </c>
      <c r="O20" s="78">
        <v>0</v>
      </c>
      <c r="P20" s="21"/>
    </row>
    <row r="21" spans="1:16" x14ac:dyDescent="0.2">
      <c r="A21" s="42" t="s">
        <v>405</v>
      </c>
      <c r="B21" s="50">
        <v>7</v>
      </c>
      <c r="C21" s="50">
        <v>4</v>
      </c>
      <c r="D21" s="37">
        <v>6</v>
      </c>
      <c r="E21" s="37">
        <v>3</v>
      </c>
      <c r="F21" s="37">
        <v>1</v>
      </c>
      <c r="G21" s="38">
        <v>6</v>
      </c>
      <c r="H21" s="38">
        <v>2</v>
      </c>
      <c r="I21" s="78">
        <v>1</v>
      </c>
      <c r="J21" s="37">
        <v>5</v>
      </c>
      <c r="K21" s="37">
        <v>1</v>
      </c>
      <c r="L21" s="79">
        <v>3</v>
      </c>
      <c r="M21" s="38">
        <v>5</v>
      </c>
      <c r="N21" s="38">
        <v>2</v>
      </c>
      <c r="O21" s="78">
        <v>1</v>
      </c>
      <c r="P21" s="21"/>
    </row>
    <row r="22" spans="1:16" x14ac:dyDescent="0.2">
      <c r="A22" s="42" t="s">
        <v>406</v>
      </c>
      <c r="B22" s="50">
        <v>5</v>
      </c>
      <c r="C22" s="50">
        <v>3</v>
      </c>
      <c r="D22" s="37">
        <v>4</v>
      </c>
      <c r="E22" s="37">
        <v>1</v>
      </c>
      <c r="F22" s="37">
        <v>2</v>
      </c>
      <c r="G22" s="38">
        <v>5</v>
      </c>
      <c r="H22" s="38">
        <v>2</v>
      </c>
      <c r="I22" s="78">
        <v>2</v>
      </c>
      <c r="J22" s="37">
        <v>5</v>
      </c>
      <c r="K22" s="37">
        <v>2</v>
      </c>
      <c r="L22" s="79">
        <v>2</v>
      </c>
      <c r="M22" s="38">
        <v>5</v>
      </c>
      <c r="N22" s="38">
        <v>2</v>
      </c>
      <c r="O22" s="78">
        <v>1</v>
      </c>
      <c r="P22" s="21"/>
    </row>
    <row r="23" spans="1:16" ht="13.5" thickBot="1" x14ac:dyDescent="0.25">
      <c r="A23" s="45" t="s">
        <v>407</v>
      </c>
      <c r="B23" s="51">
        <v>15</v>
      </c>
      <c r="C23" s="51">
        <v>3</v>
      </c>
      <c r="D23" s="46">
        <v>4</v>
      </c>
      <c r="E23" s="46">
        <v>1</v>
      </c>
      <c r="F23" s="46">
        <v>2</v>
      </c>
      <c r="G23" s="47">
        <v>4</v>
      </c>
      <c r="H23" s="47">
        <v>2</v>
      </c>
      <c r="I23" s="84">
        <v>2</v>
      </c>
      <c r="J23" s="91">
        <v>3</v>
      </c>
      <c r="K23" s="46">
        <v>2</v>
      </c>
      <c r="L23" s="83">
        <v>3</v>
      </c>
      <c r="M23" s="47">
        <v>5</v>
      </c>
      <c r="N23" s="47">
        <v>2</v>
      </c>
      <c r="O23" s="84">
        <v>0</v>
      </c>
      <c r="P23" s="21"/>
    </row>
    <row r="24" spans="1:16" ht="13.5" thickBot="1" x14ac:dyDescent="0.25">
      <c r="A24" s="66" t="s">
        <v>413</v>
      </c>
      <c r="B24" s="63"/>
      <c r="C24" s="63">
        <f>SUM(C15:C23)</f>
        <v>34</v>
      </c>
      <c r="D24" s="63">
        <f t="shared" ref="D24:O24" si="1">SUM(D15:D23)</f>
        <v>53</v>
      </c>
      <c r="E24" s="63">
        <f t="shared" si="1"/>
        <v>14</v>
      </c>
      <c r="F24" s="63">
        <f t="shared" si="1"/>
        <v>12</v>
      </c>
      <c r="G24" s="64">
        <f t="shared" si="1"/>
        <v>58</v>
      </c>
      <c r="H24" s="64">
        <f t="shared" si="1"/>
        <v>17</v>
      </c>
      <c r="I24" s="64">
        <f t="shared" si="1"/>
        <v>11</v>
      </c>
      <c r="J24" s="63">
        <f t="shared" si="1"/>
        <v>52</v>
      </c>
      <c r="K24" s="63">
        <f t="shared" si="1"/>
        <v>17</v>
      </c>
      <c r="L24" s="63">
        <f t="shared" si="1"/>
        <v>15</v>
      </c>
      <c r="M24" s="64">
        <f t="shared" si="1"/>
        <v>49</v>
      </c>
      <c r="N24" s="64">
        <f t="shared" si="1"/>
        <v>17</v>
      </c>
      <c r="O24" s="64">
        <f t="shared" si="1"/>
        <v>10</v>
      </c>
    </row>
    <row r="25" spans="1:16" ht="13.5" thickBot="1" x14ac:dyDescent="0.25">
      <c r="A25" s="70" t="s">
        <v>414</v>
      </c>
      <c r="B25" s="71"/>
      <c r="C25" s="71">
        <f>C24+C14</f>
        <v>68</v>
      </c>
      <c r="D25" s="71">
        <f>D24+D14</f>
        <v>102</v>
      </c>
      <c r="E25" s="71">
        <f>E24+E14</f>
        <v>33</v>
      </c>
      <c r="F25" s="71">
        <f>F24+F14</f>
        <v>26</v>
      </c>
      <c r="G25" s="72">
        <f t="shared" ref="G25:O25" si="2">G24+G14</f>
        <v>110</v>
      </c>
      <c r="H25" s="72">
        <f t="shared" si="2"/>
        <v>31</v>
      </c>
      <c r="I25" s="72">
        <f t="shared" si="2"/>
        <v>24</v>
      </c>
      <c r="J25" s="71">
        <f t="shared" si="2"/>
        <v>110</v>
      </c>
      <c r="K25" s="71">
        <f t="shared" si="2"/>
        <v>36</v>
      </c>
      <c r="L25" s="71">
        <f t="shared" si="2"/>
        <v>25</v>
      </c>
      <c r="M25" s="72">
        <f t="shared" si="2"/>
        <v>96</v>
      </c>
      <c r="N25" s="72">
        <f t="shared" si="2"/>
        <v>33</v>
      </c>
      <c r="O25" s="72">
        <f t="shared" si="2"/>
        <v>20</v>
      </c>
    </row>
    <row r="26" spans="1:16" x14ac:dyDescent="0.2">
      <c r="A26" s="67" t="s">
        <v>350</v>
      </c>
      <c r="B26" s="39"/>
      <c r="C26" s="39"/>
      <c r="D26" s="474"/>
      <c r="E26" s="475"/>
      <c r="F26" s="476"/>
      <c r="G26" s="477"/>
      <c r="H26" s="478"/>
      <c r="I26" s="479"/>
      <c r="J26" s="474"/>
      <c r="K26" s="475"/>
      <c r="L26" s="476"/>
      <c r="M26" s="477"/>
      <c r="N26" s="478"/>
      <c r="O26" s="479"/>
    </row>
    <row r="27" spans="1:16" ht="13.5" thickBot="1" x14ac:dyDescent="0.25">
      <c r="A27" s="49" t="s">
        <v>415</v>
      </c>
      <c r="B27" s="46"/>
      <c r="C27" s="46"/>
      <c r="D27" s="492"/>
      <c r="E27" s="493"/>
      <c r="F27" s="494"/>
      <c r="G27" s="495"/>
      <c r="H27" s="496"/>
      <c r="I27" s="497"/>
      <c r="J27" s="492"/>
      <c r="K27" s="493"/>
      <c r="L27" s="494"/>
      <c r="M27" s="495"/>
      <c r="N27" s="496"/>
      <c r="O27" s="497"/>
    </row>
    <row r="29" spans="1:16" x14ac:dyDescent="0.2">
      <c r="A29" s="30" t="s">
        <v>444</v>
      </c>
    </row>
    <row r="30" spans="1:16" x14ac:dyDescent="0.2">
      <c r="A30" s="30" t="s">
        <v>445</v>
      </c>
    </row>
    <row r="32" spans="1:16" x14ac:dyDescent="0.2">
      <c r="A32" s="92"/>
      <c r="B32" s="30" t="s">
        <v>450</v>
      </c>
    </row>
  </sheetData>
  <mergeCells count="16">
    <mergeCell ref="D27:F27"/>
    <mergeCell ref="G27:I27"/>
    <mergeCell ref="J27:L27"/>
    <mergeCell ref="M27:O27"/>
    <mergeCell ref="D26:F26"/>
    <mergeCell ref="G26:I26"/>
    <mergeCell ref="J26:L26"/>
    <mergeCell ref="M26:O26"/>
    <mergeCell ref="D3:F3"/>
    <mergeCell ref="G3:I3"/>
    <mergeCell ref="J3:L3"/>
    <mergeCell ref="M3:O3"/>
    <mergeCell ref="D2:F2"/>
    <mergeCell ref="G2:I2"/>
    <mergeCell ref="J2:L2"/>
    <mergeCell ref="M2:O2"/>
  </mergeCells>
  <phoneticPr fontId="21" type="noConversion"/>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P33"/>
  <sheetViews>
    <sheetView workbookViewId="0">
      <selection activeCell="G2" sqref="G2:I2"/>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18.42578125" customWidth="1"/>
  </cols>
  <sheetData>
    <row r="1" spans="1:16" ht="13.5" thickBot="1" x14ac:dyDescent="0.25">
      <c r="A1" s="31"/>
      <c r="B1" s="32"/>
      <c r="C1" s="32"/>
      <c r="D1" s="32"/>
      <c r="E1" s="32"/>
      <c r="F1" s="32"/>
      <c r="G1" s="32" t="s">
        <v>463</v>
      </c>
      <c r="H1" s="32"/>
      <c r="I1" s="32"/>
      <c r="J1" s="32"/>
      <c r="K1" s="32"/>
      <c r="L1" s="32"/>
      <c r="M1" s="32"/>
      <c r="N1" s="32"/>
      <c r="O1" s="32"/>
      <c r="P1" s="68" t="s">
        <v>416</v>
      </c>
    </row>
    <row r="2" spans="1:16" x14ac:dyDescent="0.2">
      <c r="A2" s="40"/>
      <c r="B2" s="41"/>
      <c r="C2" s="41"/>
      <c r="D2" s="573" t="s">
        <v>340</v>
      </c>
      <c r="E2" s="573"/>
      <c r="F2" s="573"/>
      <c r="G2" s="572" t="s">
        <v>472</v>
      </c>
      <c r="H2" s="572"/>
      <c r="I2" s="572"/>
      <c r="J2" s="573" t="s">
        <v>352</v>
      </c>
      <c r="K2" s="573"/>
      <c r="L2" s="573"/>
      <c r="M2" s="572" t="s">
        <v>469</v>
      </c>
      <c r="N2" s="572"/>
      <c r="O2" s="572"/>
      <c r="P2" s="21"/>
    </row>
    <row r="3" spans="1:16" x14ac:dyDescent="0.2">
      <c r="A3" s="57"/>
      <c r="B3" s="69"/>
      <c r="C3" s="69"/>
      <c r="D3" s="568" t="s">
        <v>446</v>
      </c>
      <c r="E3" s="516"/>
      <c r="F3" s="524"/>
      <c r="G3" s="565" t="s">
        <v>447</v>
      </c>
      <c r="H3" s="566"/>
      <c r="I3" s="567"/>
      <c r="J3" s="568" t="s">
        <v>448</v>
      </c>
      <c r="K3" s="516"/>
      <c r="L3" s="524"/>
      <c r="M3" s="565" t="s">
        <v>449</v>
      </c>
      <c r="N3" s="566"/>
      <c r="O3" s="567"/>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13</v>
      </c>
      <c r="C5" s="50">
        <v>4</v>
      </c>
      <c r="D5" s="37">
        <v>6</v>
      </c>
      <c r="E5" s="37">
        <v>2</v>
      </c>
      <c r="F5" s="37">
        <v>1</v>
      </c>
      <c r="G5" s="38">
        <v>6</v>
      </c>
      <c r="H5" s="38">
        <v>2</v>
      </c>
      <c r="I5" s="78">
        <v>1</v>
      </c>
      <c r="J5" s="37">
        <v>9</v>
      </c>
      <c r="K5" s="37">
        <v>1</v>
      </c>
      <c r="L5" s="79">
        <v>0</v>
      </c>
      <c r="M5" s="90">
        <v>4</v>
      </c>
      <c r="N5" s="38">
        <v>1</v>
      </c>
      <c r="O5" s="78">
        <v>2</v>
      </c>
      <c r="P5" s="21"/>
    </row>
    <row r="6" spans="1:16" x14ac:dyDescent="0.2">
      <c r="A6" s="42" t="s">
        <v>391</v>
      </c>
      <c r="B6" s="50">
        <v>11</v>
      </c>
      <c r="C6" s="50">
        <v>4</v>
      </c>
      <c r="D6" s="37">
        <v>5</v>
      </c>
      <c r="E6" s="37">
        <v>2</v>
      </c>
      <c r="F6" s="37">
        <v>2</v>
      </c>
      <c r="G6" s="38">
        <v>10</v>
      </c>
      <c r="H6" s="38">
        <v>2</v>
      </c>
      <c r="I6" s="78">
        <v>0</v>
      </c>
      <c r="J6" s="37">
        <v>6</v>
      </c>
      <c r="K6" s="37">
        <v>2</v>
      </c>
      <c r="L6" s="79">
        <v>2</v>
      </c>
      <c r="M6" s="38">
        <v>6</v>
      </c>
      <c r="N6" s="38">
        <v>2</v>
      </c>
      <c r="O6" s="78">
        <v>0</v>
      </c>
      <c r="P6" s="21"/>
    </row>
    <row r="7" spans="1:16" x14ac:dyDescent="0.2">
      <c r="A7" s="42" t="s">
        <v>392</v>
      </c>
      <c r="B7" s="50">
        <v>9</v>
      </c>
      <c r="C7" s="50">
        <v>4</v>
      </c>
      <c r="D7" s="37">
        <v>7</v>
      </c>
      <c r="E7" s="37">
        <v>3</v>
      </c>
      <c r="F7" s="37">
        <v>0</v>
      </c>
      <c r="G7" s="38">
        <v>7</v>
      </c>
      <c r="H7" s="38">
        <v>3</v>
      </c>
      <c r="I7" s="78">
        <v>1</v>
      </c>
      <c r="J7" s="37">
        <v>10</v>
      </c>
      <c r="K7" s="37">
        <v>2</v>
      </c>
      <c r="L7" s="79">
        <v>0</v>
      </c>
      <c r="M7" s="90">
        <v>4</v>
      </c>
      <c r="N7" s="38">
        <v>2</v>
      </c>
      <c r="O7" s="78">
        <v>3</v>
      </c>
      <c r="P7" s="21"/>
    </row>
    <row r="8" spans="1:16" x14ac:dyDescent="0.2">
      <c r="A8" s="42" t="s">
        <v>393</v>
      </c>
      <c r="B8" s="50">
        <v>1</v>
      </c>
      <c r="C8" s="50">
        <v>5</v>
      </c>
      <c r="D8" s="37">
        <v>6</v>
      </c>
      <c r="E8" s="37">
        <v>2</v>
      </c>
      <c r="F8" s="37">
        <v>3</v>
      </c>
      <c r="G8" s="38">
        <v>8</v>
      </c>
      <c r="H8" s="38">
        <v>2</v>
      </c>
      <c r="I8" s="78">
        <v>1</v>
      </c>
      <c r="J8" s="37">
        <v>7</v>
      </c>
      <c r="K8" s="37">
        <v>2</v>
      </c>
      <c r="L8" s="79">
        <v>2</v>
      </c>
      <c r="M8" s="38">
        <v>8</v>
      </c>
      <c r="N8" s="38">
        <v>1</v>
      </c>
      <c r="O8" s="78">
        <v>0</v>
      </c>
      <c r="P8" s="21"/>
    </row>
    <row r="9" spans="1:16" x14ac:dyDescent="0.2">
      <c r="A9" s="42" t="s">
        <v>394</v>
      </c>
      <c r="B9" s="50">
        <v>15</v>
      </c>
      <c r="C9" s="50">
        <v>3</v>
      </c>
      <c r="D9" s="37">
        <v>5</v>
      </c>
      <c r="E9" s="37">
        <v>3</v>
      </c>
      <c r="F9" s="37">
        <v>1</v>
      </c>
      <c r="G9" s="38">
        <v>4</v>
      </c>
      <c r="H9" s="38">
        <v>2</v>
      </c>
      <c r="I9" s="78">
        <v>2</v>
      </c>
      <c r="J9" s="37">
        <v>4</v>
      </c>
      <c r="K9" s="37">
        <v>2</v>
      </c>
      <c r="L9" s="79">
        <v>3</v>
      </c>
      <c r="M9" s="38">
        <v>4</v>
      </c>
      <c r="N9" s="38">
        <v>1</v>
      </c>
      <c r="O9" s="78">
        <v>1</v>
      </c>
      <c r="P9" s="21"/>
    </row>
    <row r="10" spans="1:16" x14ac:dyDescent="0.2">
      <c r="A10" s="42" t="s">
        <v>395</v>
      </c>
      <c r="B10" s="50">
        <v>3</v>
      </c>
      <c r="C10" s="50">
        <v>4</v>
      </c>
      <c r="D10" s="37">
        <v>7</v>
      </c>
      <c r="E10" s="37">
        <v>2</v>
      </c>
      <c r="F10" s="37">
        <v>1</v>
      </c>
      <c r="G10" s="38">
        <v>5</v>
      </c>
      <c r="H10" s="38">
        <v>1</v>
      </c>
      <c r="I10" s="78">
        <v>3</v>
      </c>
      <c r="J10" s="37">
        <v>7</v>
      </c>
      <c r="K10" s="37">
        <v>2</v>
      </c>
      <c r="L10" s="79">
        <v>1</v>
      </c>
      <c r="M10" s="38">
        <v>5</v>
      </c>
      <c r="N10" s="38">
        <v>2</v>
      </c>
      <c r="O10" s="78">
        <v>2</v>
      </c>
      <c r="P10" s="21"/>
    </row>
    <row r="11" spans="1:16" x14ac:dyDescent="0.2">
      <c r="A11" s="42" t="s">
        <v>396</v>
      </c>
      <c r="B11" s="50">
        <v>7</v>
      </c>
      <c r="C11" s="50">
        <v>4</v>
      </c>
      <c r="D11" s="37">
        <v>5</v>
      </c>
      <c r="E11" s="37">
        <v>2</v>
      </c>
      <c r="F11" s="37">
        <v>2</v>
      </c>
      <c r="G11" s="90">
        <v>4</v>
      </c>
      <c r="H11" s="38">
        <v>1</v>
      </c>
      <c r="I11" s="78">
        <v>4</v>
      </c>
      <c r="J11" s="37">
        <v>6</v>
      </c>
      <c r="K11" s="37">
        <v>1</v>
      </c>
      <c r="L11" s="79">
        <v>2</v>
      </c>
      <c r="M11" s="38">
        <v>5</v>
      </c>
      <c r="N11" s="38">
        <v>2</v>
      </c>
      <c r="O11" s="78">
        <v>2</v>
      </c>
      <c r="P11" s="21"/>
    </row>
    <row r="12" spans="1:16" x14ac:dyDescent="0.2">
      <c r="A12" s="42" t="s">
        <v>397</v>
      </c>
      <c r="B12" s="50">
        <v>5</v>
      </c>
      <c r="C12" s="50">
        <v>4</v>
      </c>
      <c r="D12" s="37">
        <v>6</v>
      </c>
      <c r="E12" s="37">
        <v>2</v>
      </c>
      <c r="F12" s="37">
        <v>2</v>
      </c>
      <c r="G12" s="38">
        <v>5</v>
      </c>
      <c r="H12" s="38">
        <v>2</v>
      </c>
      <c r="I12" s="78">
        <v>3</v>
      </c>
      <c r="J12" s="37">
        <v>6</v>
      </c>
      <c r="K12" s="37">
        <v>2</v>
      </c>
      <c r="L12" s="79">
        <v>2</v>
      </c>
      <c r="M12" s="38">
        <v>6</v>
      </c>
      <c r="N12" s="38">
        <v>3</v>
      </c>
      <c r="O12" s="78">
        <v>1</v>
      </c>
      <c r="P12" s="21"/>
    </row>
    <row r="13" spans="1:16" ht="13.5" thickBot="1" x14ac:dyDescent="0.25">
      <c r="A13" s="52" t="s">
        <v>398</v>
      </c>
      <c r="B13" s="53">
        <v>17</v>
      </c>
      <c r="C13" s="53">
        <v>3</v>
      </c>
      <c r="D13" s="54">
        <v>4</v>
      </c>
      <c r="E13" s="54">
        <v>2</v>
      </c>
      <c r="F13" s="54">
        <v>2</v>
      </c>
      <c r="G13" s="55">
        <v>5</v>
      </c>
      <c r="H13" s="55">
        <v>3</v>
      </c>
      <c r="I13" s="77">
        <v>1</v>
      </c>
      <c r="J13" s="54">
        <v>4</v>
      </c>
      <c r="K13" s="54">
        <v>2</v>
      </c>
      <c r="L13" s="80">
        <v>3</v>
      </c>
      <c r="M13" s="55">
        <v>4</v>
      </c>
      <c r="N13" s="55">
        <v>2</v>
      </c>
      <c r="O13" s="77">
        <v>1</v>
      </c>
      <c r="P13" s="21"/>
    </row>
    <row r="14" spans="1:16" ht="13.5" thickBot="1" x14ac:dyDescent="0.25">
      <c r="A14" s="61" t="s">
        <v>412</v>
      </c>
      <c r="B14" s="62"/>
      <c r="C14" s="74">
        <f t="shared" ref="C14:O14" si="0">SUM(C5:C13)</f>
        <v>35</v>
      </c>
      <c r="D14" s="63">
        <f t="shared" si="0"/>
        <v>51</v>
      </c>
      <c r="E14" s="63">
        <f t="shared" si="0"/>
        <v>20</v>
      </c>
      <c r="F14" s="63">
        <f t="shared" si="0"/>
        <v>14</v>
      </c>
      <c r="G14" s="64">
        <f t="shared" si="0"/>
        <v>54</v>
      </c>
      <c r="H14" s="64">
        <f t="shared" si="0"/>
        <v>18</v>
      </c>
      <c r="I14" s="89">
        <f t="shared" si="0"/>
        <v>16</v>
      </c>
      <c r="J14" s="63">
        <f t="shared" si="0"/>
        <v>59</v>
      </c>
      <c r="K14" s="63">
        <f t="shared" si="0"/>
        <v>16</v>
      </c>
      <c r="L14" s="88">
        <f t="shared" si="0"/>
        <v>15</v>
      </c>
      <c r="M14" s="64">
        <f t="shared" si="0"/>
        <v>46</v>
      </c>
      <c r="N14" s="64">
        <f t="shared" si="0"/>
        <v>16</v>
      </c>
      <c r="O14" s="89">
        <f t="shared" si="0"/>
        <v>12</v>
      </c>
      <c r="P14" s="21"/>
    </row>
    <row r="15" spans="1:16" x14ac:dyDescent="0.2">
      <c r="A15" s="57" t="s">
        <v>399</v>
      </c>
      <c r="B15" s="58">
        <v>6</v>
      </c>
      <c r="C15" s="58">
        <v>4</v>
      </c>
      <c r="D15" s="39">
        <v>5</v>
      </c>
      <c r="E15" s="39">
        <v>1</v>
      </c>
      <c r="F15" s="39">
        <v>3</v>
      </c>
      <c r="G15" s="59">
        <v>6</v>
      </c>
      <c r="H15" s="59">
        <v>3</v>
      </c>
      <c r="I15" s="82">
        <v>2</v>
      </c>
      <c r="J15" s="39">
        <v>6</v>
      </c>
      <c r="K15" s="39">
        <v>2</v>
      </c>
      <c r="L15" s="81">
        <v>2</v>
      </c>
      <c r="M15" s="59">
        <v>6</v>
      </c>
      <c r="N15" s="59">
        <v>2</v>
      </c>
      <c r="O15" s="82">
        <v>1</v>
      </c>
      <c r="P15" s="21"/>
    </row>
    <row r="16" spans="1:16" x14ac:dyDescent="0.2">
      <c r="A16" s="42" t="s">
        <v>400</v>
      </c>
      <c r="B16" s="50">
        <v>10</v>
      </c>
      <c r="C16" s="50">
        <v>4</v>
      </c>
      <c r="D16" s="37">
        <v>5</v>
      </c>
      <c r="E16" s="37">
        <v>2</v>
      </c>
      <c r="F16" s="37">
        <v>2</v>
      </c>
      <c r="G16" s="38">
        <v>8</v>
      </c>
      <c r="H16" s="38">
        <v>2</v>
      </c>
      <c r="I16" s="78">
        <v>0</v>
      </c>
      <c r="J16" s="37">
        <v>10</v>
      </c>
      <c r="K16" s="37">
        <v>2</v>
      </c>
      <c r="L16" s="79">
        <v>0</v>
      </c>
      <c r="M16" s="38">
        <v>5</v>
      </c>
      <c r="N16" s="38">
        <v>2</v>
      </c>
      <c r="O16" s="78">
        <v>2</v>
      </c>
      <c r="P16" s="21"/>
    </row>
    <row r="17" spans="1:16" x14ac:dyDescent="0.2">
      <c r="A17" s="42" t="s">
        <v>401</v>
      </c>
      <c r="B17" s="50">
        <v>8</v>
      </c>
      <c r="C17" s="50">
        <v>4</v>
      </c>
      <c r="D17" s="37">
        <v>6</v>
      </c>
      <c r="E17" s="37">
        <v>2</v>
      </c>
      <c r="F17" s="37">
        <v>1</v>
      </c>
      <c r="G17" s="38">
        <v>7</v>
      </c>
      <c r="H17" s="38">
        <v>2</v>
      </c>
      <c r="I17" s="78">
        <v>1</v>
      </c>
      <c r="J17" s="37">
        <v>7</v>
      </c>
      <c r="K17" s="37">
        <v>3</v>
      </c>
      <c r="L17" s="79">
        <v>1</v>
      </c>
      <c r="M17" s="90">
        <v>4</v>
      </c>
      <c r="N17" s="38">
        <v>1</v>
      </c>
      <c r="O17" s="78">
        <v>3</v>
      </c>
      <c r="P17" s="21"/>
    </row>
    <row r="18" spans="1:16" x14ac:dyDescent="0.2">
      <c r="A18" s="42" t="s">
        <v>402</v>
      </c>
      <c r="B18" s="50">
        <v>18</v>
      </c>
      <c r="C18" s="50">
        <v>3</v>
      </c>
      <c r="D18" s="37">
        <v>4</v>
      </c>
      <c r="E18" s="37">
        <v>2</v>
      </c>
      <c r="F18" s="37">
        <v>2</v>
      </c>
      <c r="G18" s="38">
        <v>4</v>
      </c>
      <c r="H18" s="38">
        <v>3</v>
      </c>
      <c r="I18" s="78">
        <v>2</v>
      </c>
      <c r="J18" s="37">
        <v>7</v>
      </c>
      <c r="K18" s="37">
        <v>3</v>
      </c>
      <c r="L18" s="79">
        <v>0</v>
      </c>
      <c r="M18" s="38">
        <v>4</v>
      </c>
      <c r="N18" s="38">
        <v>2</v>
      </c>
      <c r="O18" s="78">
        <v>1</v>
      </c>
      <c r="P18" s="21"/>
    </row>
    <row r="19" spans="1:16" x14ac:dyDescent="0.2">
      <c r="A19" s="42" t="s">
        <v>403</v>
      </c>
      <c r="B19" s="50">
        <v>2</v>
      </c>
      <c r="C19" s="50">
        <v>4</v>
      </c>
      <c r="D19" s="37">
        <v>7</v>
      </c>
      <c r="E19" s="37">
        <v>1</v>
      </c>
      <c r="F19" s="37">
        <v>1</v>
      </c>
      <c r="G19" s="38">
        <v>7</v>
      </c>
      <c r="H19" s="38">
        <v>2</v>
      </c>
      <c r="I19" s="78">
        <v>1</v>
      </c>
      <c r="J19" s="37">
        <v>7</v>
      </c>
      <c r="K19" s="37">
        <v>3</v>
      </c>
      <c r="L19" s="79">
        <v>1</v>
      </c>
      <c r="M19" s="38">
        <v>5</v>
      </c>
      <c r="N19" s="38">
        <v>1</v>
      </c>
      <c r="O19" s="78">
        <v>2</v>
      </c>
      <c r="P19" s="21"/>
    </row>
    <row r="20" spans="1:16" x14ac:dyDescent="0.2">
      <c r="A20" s="42" t="s">
        <v>404</v>
      </c>
      <c r="B20" s="50">
        <v>16</v>
      </c>
      <c r="C20" s="50">
        <v>3</v>
      </c>
      <c r="D20" s="90">
        <v>3</v>
      </c>
      <c r="E20" s="37">
        <v>1</v>
      </c>
      <c r="F20" s="37">
        <v>3</v>
      </c>
      <c r="G20" s="38">
        <v>5</v>
      </c>
      <c r="H20" s="38">
        <v>1</v>
      </c>
      <c r="I20" s="78">
        <v>1</v>
      </c>
      <c r="J20" s="37">
        <v>4</v>
      </c>
      <c r="K20" s="37">
        <v>2</v>
      </c>
      <c r="L20" s="79">
        <v>3</v>
      </c>
      <c r="M20" s="90">
        <v>3</v>
      </c>
      <c r="N20" s="38">
        <v>2</v>
      </c>
      <c r="O20" s="78">
        <v>2</v>
      </c>
      <c r="P20" s="21"/>
    </row>
    <row r="21" spans="1:16" x14ac:dyDescent="0.2">
      <c r="A21" s="42" t="s">
        <v>405</v>
      </c>
      <c r="B21" s="50">
        <v>12</v>
      </c>
      <c r="C21" s="50">
        <v>4</v>
      </c>
      <c r="D21" s="37">
        <v>6</v>
      </c>
      <c r="E21" s="37">
        <v>2</v>
      </c>
      <c r="F21" s="37">
        <v>1</v>
      </c>
      <c r="G21" s="38">
        <v>5</v>
      </c>
      <c r="H21" s="38">
        <v>2</v>
      </c>
      <c r="I21" s="78">
        <v>2</v>
      </c>
      <c r="J21" s="37">
        <v>6</v>
      </c>
      <c r="K21" s="37">
        <v>2</v>
      </c>
      <c r="L21" s="79">
        <v>2</v>
      </c>
      <c r="M21" s="38">
        <v>6</v>
      </c>
      <c r="N21" s="38">
        <v>2</v>
      </c>
      <c r="O21" s="78">
        <v>0</v>
      </c>
      <c r="P21" s="21"/>
    </row>
    <row r="22" spans="1:16" x14ac:dyDescent="0.2">
      <c r="A22" s="42" t="s">
        <v>406</v>
      </c>
      <c r="B22" s="50">
        <v>14</v>
      </c>
      <c r="C22" s="50">
        <v>3</v>
      </c>
      <c r="D22" s="37">
        <v>6</v>
      </c>
      <c r="E22" s="37">
        <v>3</v>
      </c>
      <c r="F22" s="37">
        <v>0</v>
      </c>
      <c r="G22" s="38">
        <v>4</v>
      </c>
      <c r="H22" s="38">
        <v>2</v>
      </c>
      <c r="I22" s="78">
        <v>2</v>
      </c>
      <c r="J22" s="37">
        <v>7</v>
      </c>
      <c r="K22" s="37">
        <v>3</v>
      </c>
      <c r="L22" s="79">
        <v>0</v>
      </c>
      <c r="M22" s="38">
        <v>4</v>
      </c>
      <c r="N22" s="38">
        <v>1</v>
      </c>
      <c r="O22" s="78">
        <v>1</v>
      </c>
      <c r="P22" s="21"/>
    </row>
    <row r="23" spans="1:16" ht="13.5" thickBot="1" x14ac:dyDescent="0.25">
      <c r="A23" s="45" t="s">
        <v>407</v>
      </c>
      <c r="B23" s="51">
        <v>4</v>
      </c>
      <c r="C23" s="51">
        <v>5</v>
      </c>
      <c r="D23" s="46">
        <v>7</v>
      </c>
      <c r="E23" s="46">
        <v>3</v>
      </c>
      <c r="F23" s="46">
        <v>2</v>
      </c>
      <c r="G23" s="47">
        <v>6</v>
      </c>
      <c r="H23" s="47">
        <v>2</v>
      </c>
      <c r="I23" s="84">
        <v>3</v>
      </c>
      <c r="J23" s="46">
        <v>7</v>
      </c>
      <c r="K23" s="46">
        <v>2</v>
      </c>
      <c r="L23" s="83">
        <v>2</v>
      </c>
      <c r="M23" s="91">
        <v>5</v>
      </c>
      <c r="N23" s="47">
        <v>2</v>
      </c>
      <c r="O23" s="84">
        <v>3</v>
      </c>
      <c r="P23" s="21"/>
    </row>
    <row r="24" spans="1:16" ht="13.5" thickBot="1" x14ac:dyDescent="0.25">
      <c r="A24" s="66" t="s">
        <v>413</v>
      </c>
      <c r="B24" s="63"/>
      <c r="C24" s="63">
        <f>SUM(C15:C23)</f>
        <v>34</v>
      </c>
      <c r="D24" s="63">
        <f t="shared" ref="D24:O24" si="1">SUM(D15:D23)</f>
        <v>49</v>
      </c>
      <c r="E24" s="63">
        <f t="shared" si="1"/>
        <v>17</v>
      </c>
      <c r="F24" s="63">
        <f t="shared" si="1"/>
        <v>15</v>
      </c>
      <c r="G24" s="64">
        <f t="shared" si="1"/>
        <v>52</v>
      </c>
      <c r="H24" s="64">
        <f t="shared" si="1"/>
        <v>19</v>
      </c>
      <c r="I24" s="64">
        <f t="shared" si="1"/>
        <v>14</v>
      </c>
      <c r="J24" s="63">
        <f t="shared" si="1"/>
        <v>61</v>
      </c>
      <c r="K24" s="63">
        <f t="shared" si="1"/>
        <v>22</v>
      </c>
      <c r="L24" s="63">
        <f t="shared" si="1"/>
        <v>11</v>
      </c>
      <c r="M24" s="64">
        <f t="shared" si="1"/>
        <v>42</v>
      </c>
      <c r="N24" s="64">
        <f t="shared" si="1"/>
        <v>15</v>
      </c>
      <c r="O24" s="64">
        <f t="shared" si="1"/>
        <v>15</v>
      </c>
    </row>
    <row r="25" spans="1:16" ht="13.5" thickBot="1" x14ac:dyDescent="0.25">
      <c r="A25" s="70" t="s">
        <v>414</v>
      </c>
      <c r="B25" s="71"/>
      <c r="C25" s="71">
        <f>C24+C14</f>
        <v>69</v>
      </c>
      <c r="D25" s="71">
        <f>D24+D14</f>
        <v>100</v>
      </c>
      <c r="E25" s="71">
        <f>E24+E14</f>
        <v>37</v>
      </c>
      <c r="F25" s="71">
        <f>F24+F14</f>
        <v>29</v>
      </c>
      <c r="G25" s="72">
        <f t="shared" ref="G25:O25" si="2">G24+G14</f>
        <v>106</v>
      </c>
      <c r="H25" s="72">
        <f t="shared" si="2"/>
        <v>37</v>
      </c>
      <c r="I25" s="72">
        <f t="shared" si="2"/>
        <v>30</v>
      </c>
      <c r="J25" s="71">
        <f t="shared" si="2"/>
        <v>120</v>
      </c>
      <c r="K25" s="71">
        <f t="shared" si="2"/>
        <v>38</v>
      </c>
      <c r="L25" s="71">
        <f t="shared" si="2"/>
        <v>26</v>
      </c>
      <c r="M25" s="72">
        <f t="shared" si="2"/>
        <v>88</v>
      </c>
      <c r="N25" s="72">
        <f t="shared" si="2"/>
        <v>31</v>
      </c>
      <c r="O25" s="72">
        <f t="shared" si="2"/>
        <v>27</v>
      </c>
    </row>
    <row r="26" spans="1:16" x14ac:dyDescent="0.2">
      <c r="A26" s="67" t="s">
        <v>350</v>
      </c>
      <c r="B26" s="39"/>
      <c r="C26" s="39"/>
      <c r="D26" s="568"/>
      <c r="E26" s="516"/>
      <c r="F26" s="524"/>
      <c r="G26" s="565"/>
      <c r="H26" s="566"/>
      <c r="I26" s="567"/>
      <c r="J26" s="568"/>
      <c r="K26" s="516"/>
      <c r="L26" s="524"/>
      <c r="M26" s="565"/>
      <c r="N26" s="566"/>
      <c r="O26" s="567"/>
    </row>
    <row r="27" spans="1:16" ht="13.5" thickBot="1" x14ac:dyDescent="0.25">
      <c r="A27" s="49" t="s">
        <v>415</v>
      </c>
      <c r="B27" s="46"/>
      <c r="C27" s="46"/>
      <c r="D27" s="492"/>
      <c r="E27" s="493"/>
      <c r="F27" s="494"/>
      <c r="G27" s="495"/>
      <c r="H27" s="496"/>
      <c r="I27" s="497"/>
      <c r="J27" s="492"/>
      <c r="K27" s="493"/>
      <c r="L27" s="494"/>
      <c r="M27" s="495"/>
      <c r="N27" s="496"/>
      <c r="O27" s="497"/>
    </row>
    <row r="29" spans="1:16" x14ac:dyDescent="0.2">
      <c r="A29" s="30" t="s">
        <v>444</v>
      </c>
    </row>
    <row r="30" spans="1:16" x14ac:dyDescent="0.2">
      <c r="A30" s="30" t="s">
        <v>445</v>
      </c>
    </row>
    <row r="32" spans="1:16" x14ac:dyDescent="0.2">
      <c r="A32" s="92"/>
      <c r="B32" s="30" t="s">
        <v>450</v>
      </c>
    </row>
    <row r="33" spans="1:1" x14ac:dyDescent="0.2">
      <c r="A33" s="93"/>
    </row>
  </sheetData>
  <mergeCells count="16">
    <mergeCell ref="D27:F27"/>
    <mergeCell ref="G27:I27"/>
    <mergeCell ref="J27:L27"/>
    <mergeCell ref="M27:O27"/>
    <mergeCell ref="D26:F26"/>
    <mergeCell ref="G26:I26"/>
    <mergeCell ref="J26:L26"/>
    <mergeCell ref="M26:O26"/>
    <mergeCell ref="D3:F3"/>
    <mergeCell ref="G3:I3"/>
    <mergeCell ref="J3:L3"/>
    <mergeCell ref="M3:O3"/>
    <mergeCell ref="D2:F2"/>
    <mergeCell ref="G2:I2"/>
    <mergeCell ref="J2:L2"/>
    <mergeCell ref="M2:O2"/>
  </mergeCells>
  <phoneticPr fontId="21" type="noConversion"/>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S32"/>
  <sheetViews>
    <sheetView workbookViewId="0">
      <selection activeCell="S10" sqref="S10"/>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18.42578125" customWidth="1"/>
  </cols>
  <sheetData>
    <row r="1" spans="1:19" ht="13.5" thickBot="1" x14ac:dyDescent="0.25">
      <c r="A1" s="31"/>
      <c r="B1" s="32"/>
      <c r="C1" s="32"/>
      <c r="D1" s="32"/>
      <c r="E1" s="32"/>
      <c r="F1" s="32"/>
      <c r="G1" s="32" t="s">
        <v>443</v>
      </c>
      <c r="H1" s="32"/>
      <c r="I1" s="32"/>
      <c r="J1" s="32"/>
      <c r="K1" s="32"/>
      <c r="L1" s="32"/>
      <c r="M1" s="32"/>
      <c r="N1" s="32"/>
      <c r="O1" s="32"/>
      <c r="P1" s="32"/>
      <c r="Q1" s="32"/>
      <c r="R1" s="33"/>
      <c r="S1" s="68" t="s">
        <v>416</v>
      </c>
    </row>
    <row r="2" spans="1:19" x14ac:dyDescent="0.2">
      <c r="A2" s="40"/>
      <c r="B2" s="41"/>
      <c r="C2" s="41"/>
      <c r="D2" s="573" t="s">
        <v>475</v>
      </c>
      <c r="E2" s="573"/>
      <c r="F2" s="573"/>
      <c r="G2" s="572" t="s">
        <v>472</v>
      </c>
      <c r="H2" s="572"/>
      <c r="I2" s="572"/>
      <c r="J2" s="573" t="s">
        <v>352</v>
      </c>
      <c r="K2" s="573"/>
      <c r="L2" s="573"/>
      <c r="M2" s="572" t="s">
        <v>340</v>
      </c>
      <c r="N2" s="572"/>
      <c r="O2" s="572"/>
      <c r="P2" s="573" t="s">
        <v>469</v>
      </c>
      <c r="Q2" s="573"/>
      <c r="R2" s="574"/>
      <c r="S2" s="21"/>
    </row>
    <row r="3" spans="1:19" x14ac:dyDescent="0.2">
      <c r="A3" s="57"/>
      <c r="B3" s="69"/>
      <c r="C3" s="69"/>
      <c r="D3" s="568" t="s">
        <v>459</v>
      </c>
      <c r="E3" s="516"/>
      <c r="F3" s="524"/>
      <c r="G3" s="565" t="s">
        <v>459</v>
      </c>
      <c r="H3" s="566"/>
      <c r="I3" s="567"/>
      <c r="J3" s="568" t="s">
        <v>419</v>
      </c>
      <c r="K3" s="516"/>
      <c r="L3" s="524"/>
      <c r="M3" s="565" t="s">
        <v>418</v>
      </c>
      <c r="N3" s="566"/>
      <c r="O3" s="567"/>
      <c r="P3" s="568" t="s">
        <v>417</v>
      </c>
      <c r="Q3" s="516"/>
      <c r="R3" s="517"/>
      <c r="S3" s="21"/>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43" t="s">
        <v>363</v>
      </c>
      <c r="S4" s="21"/>
    </row>
    <row r="5" spans="1:19" x14ac:dyDescent="0.2">
      <c r="A5" s="42" t="s">
        <v>390</v>
      </c>
      <c r="B5" s="50">
        <v>11</v>
      </c>
      <c r="C5" s="50">
        <v>5</v>
      </c>
      <c r="D5" s="37">
        <v>8</v>
      </c>
      <c r="E5" s="37">
        <v>3</v>
      </c>
      <c r="F5" s="37">
        <v>1</v>
      </c>
      <c r="G5" s="38">
        <v>6</v>
      </c>
      <c r="H5" s="38">
        <v>2</v>
      </c>
      <c r="I5" s="78">
        <v>3</v>
      </c>
      <c r="J5" s="37">
        <v>9</v>
      </c>
      <c r="K5" s="37">
        <v>3</v>
      </c>
      <c r="L5" s="79">
        <v>0</v>
      </c>
      <c r="M5" s="38">
        <v>8</v>
      </c>
      <c r="N5" s="38">
        <v>1</v>
      </c>
      <c r="O5" s="78">
        <v>0</v>
      </c>
      <c r="P5" s="37">
        <v>6</v>
      </c>
      <c r="Q5" s="37">
        <v>3</v>
      </c>
      <c r="R5" s="44">
        <v>2</v>
      </c>
      <c r="S5" s="21"/>
    </row>
    <row r="6" spans="1:19" x14ac:dyDescent="0.2">
      <c r="A6" s="42" t="s">
        <v>391</v>
      </c>
      <c r="B6" s="50">
        <v>15</v>
      </c>
      <c r="C6" s="50">
        <v>3</v>
      </c>
      <c r="D6" s="37">
        <v>4</v>
      </c>
      <c r="E6" s="37">
        <v>1</v>
      </c>
      <c r="F6" s="37">
        <v>2</v>
      </c>
      <c r="G6" s="38">
        <v>8</v>
      </c>
      <c r="H6" s="38">
        <v>2</v>
      </c>
      <c r="I6" s="78">
        <v>0</v>
      </c>
      <c r="J6" s="37">
        <v>5</v>
      </c>
      <c r="K6" s="37">
        <v>2</v>
      </c>
      <c r="L6" s="79">
        <v>2</v>
      </c>
      <c r="M6" s="38">
        <v>6</v>
      </c>
      <c r="N6" s="38">
        <v>2</v>
      </c>
      <c r="O6" s="78">
        <v>0</v>
      </c>
      <c r="P6" s="37">
        <v>4</v>
      </c>
      <c r="Q6" s="37">
        <v>2</v>
      </c>
      <c r="R6" s="44">
        <v>1</v>
      </c>
      <c r="S6" s="21"/>
    </row>
    <row r="7" spans="1:19" x14ac:dyDescent="0.2">
      <c r="A7" s="42" t="s">
        <v>392</v>
      </c>
      <c r="B7" s="50">
        <v>1</v>
      </c>
      <c r="C7" s="50">
        <v>4</v>
      </c>
      <c r="D7" s="90">
        <v>4</v>
      </c>
      <c r="E7" s="37">
        <v>1</v>
      </c>
      <c r="F7" s="37">
        <v>4</v>
      </c>
      <c r="G7" s="38">
        <v>6</v>
      </c>
      <c r="H7" s="38">
        <v>2</v>
      </c>
      <c r="I7" s="78">
        <v>2</v>
      </c>
      <c r="J7" s="37">
        <v>6</v>
      </c>
      <c r="K7" s="37">
        <v>2</v>
      </c>
      <c r="L7" s="79">
        <v>2</v>
      </c>
      <c r="M7" s="90">
        <v>4</v>
      </c>
      <c r="N7" s="38">
        <v>1</v>
      </c>
      <c r="O7" s="78">
        <v>4</v>
      </c>
      <c r="P7" s="37">
        <v>7</v>
      </c>
      <c r="Q7" s="37">
        <v>2</v>
      </c>
      <c r="R7" s="44">
        <v>0</v>
      </c>
      <c r="S7" s="21"/>
    </row>
    <row r="8" spans="1:19" x14ac:dyDescent="0.2">
      <c r="A8" s="42" t="s">
        <v>393</v>
      </c>
      <c r="B8" s="50">
        <v>9</v>
      </c>
      <c r="C8" s="50">
        <v>4</v>
      </c>
      <c r="D8" s="37">
        <v>7</v>
      </c>
      <c r="E8" s="37">
        <v>2</v>
      </c>
      <c r="F8" s="37">
        <v>1</v>
      </c>
      <c r="G8" s="90">
        <v>4</v>
      </c>
      <c r="H8" s="38">
        <v>1</v>
      </c>
      <c r="I8" s="78">
        <v>4</v>
      </c>
      <c r="J8" s="37">
        <v>6</v>
      </c>
      <c r="K8" s="37">
        <v>1</v>
      </c>
      <c r="L8" s="79">
        <v>2</v>
      </c>
      <c r="M8" s="38">
        <v>5</v>
      </c>
      <c r="N8" s="38">
        <v>2</v>
      </c>
      <c r="O8" s="78">
        <v>2</v>
      </c>
      <c r="P8" s="37">
        <v>7</v>
      </c>
      <c r="Q8" s="37">
        <v>2</v>
      </c>
      <c r="R8" s="44">
        <v>0</v>
      </c>
      <c r="S8" s="21" t="s">
        <v>352</v>
      </c>
    </row>
    <row r="9" spans="1:19" x14ac:dyDescent="0.2">
      <c r="A9" s="42" t="s">
        <v>394</v>
      </c>
      <c r="B9" s="50">
        <v>13</v>
      </c>
      <c r="C9" s="50">
        <v>5</v>
      </c>
      <c r="D9" s="37">
        <v>7</v>
      </c>
      <c r="E9" s="37">
        <v>2</v>
      </c>
      <c r="F9" s="37">
        <v>1</v>
      </c>
      <c r="G9" s="38">
        <v>8</v>
      </c>
      <c r="H9" s="38">
        <v>3</v>
      </c>
      <c r="I9" s="78">
        <v>0</v>
      </c>
      <c r="J9" s="37">
        <v>9</v>
      </c>
      <c r="K9" s="37">
        <v>2</v>
      </c>
      <c r="L9" s="79">
        <v>0</v>
      </c>
      <c r="M9" s="38">
        <v>7</v>
      </c>
      <c r="N9" s="38">
        <v>2</v>
      </c>
      <c r="O9" s="78">
        <v>1</v>
      </c>
      <c r="P9" s="37">
        <v>6</v>
      </c>
      <c r="Q9" s="37">
        <v>2</v>
      </c>
      <c r="R9" s="44">
        <v>1</v>
      </c>
      <c r="S9" s="21" t="s">
        <v>472</v>
      </c>
    </row>
    <row r="10" spans="1:19" x14ac:dyDescent="0.2">
      <c r="A10" s="42" t="s">
        <v>395</v>
      </c>
      <c r="B10" s="50">
        <v>7</v>
      </c>
      <c r="C10" s="50">
        <v>4</v>
      </c>
      <c r="D10" s="37">
        <v>9</v>
      </c>
      <c r="E10" s="37">
        <v>2</v>
      </c>
      <c r="F10" s="37">
        <v>0</v>
      </c>
      <c r="G10" s="38">
        <v>6</v>
      </c>
      <c r="H10" s="38">
        <v>3</v>
      </c>
      <c r="I10" s="78">
        <v>2</v>
      </c>
      <c r="J10" s="37">
        <v>5</v>
      </c>
      <c r="K10" s="37">
        <v>2</v>
      </c>
      <c r="L10" s="79">
        <v>3</v>
      </c>
      <c r="M10" s="38">
        <v>6</v>
      </c>
      <c r="N10" s="38">
        <v>2</v>
      </c>
      <c r="O10" s="78">
        <v>1</v>
      </c>
      <c r="P10" s="37">
        <v>6</v>
      </c>
      <c r="Q10" s="37">
        <v>3</v>
      </c>
      <c r="R10" s="44">
        <v>1</v>
      </c>
      <c r="S10" s="21"/>
    </row>
    <row r="11" spans="1:19" x14ac:dyDescent="0.2">
      <c r="A11" s="42" t="s">
        <v>396</v>
      </c>
      <c r="B11" s="50">
        <v>17</v>
      </c>
      <c r="C11" s="50">
        <v>3</v>
      </c>
      <c r="D11" s="37">
        <v>4</v>
      </c>
      <c r="E11" s="37">
        <v>1</v>
      </c>
      <c r="F11" s="37">
        <v>2</v>
      </c>
      <c r="G11" s="38">
        <v>5</v>
      </c>
      <c r="H11" s="38">
        <v>3</v>
      </c>
      <c r="I11" s="78">
        <v>1</v>
      </c>
      <c r="J11" s="37">
        <v>5</v>
      </c>
      <c r="K11" s="37">
        <v>2</v>
      </c>
      <c r="L11" s="79">
        <v>2</v>
      </c>
      <c r="M11" s="38">
        <v>4</v>
      </c>
      <c r="N11" s="38">
        <v>3</v>
      </c>
      <c r="O11" s="78">
        <v>2</v>
      </c>
      <c r="P11" s="37">
        <v>4</v>
      </c>
      <c r="Q11" s="37">
        <v>2</v>
      </c>
      <c r="R11" s="44">
        <v>1</v>
      </c>
      <c r="S11" s="21"/>
    </row>
    <row r="12" spans="1:19" x14ac:dyDescent="0.2">
      <c r="A12" s="42" t="s">
        <v>397</v>
      </c>
      <c r="B12" s="50">
        <v>3</v>
      </c>
      <c r="C12" s="50">
        <v>4</v>
      </c>
      <c r="D12" s="37">
        <v>5</v>
      </c>
      <c r="E12" s="37">
        <v>2</v>
      </c>
      <c r="F12" s="37">
        <v>3</v>
      </c>
      <c r="G12" s="38">
        <v>6</v>
      </c>
      <c r="H12" s="38">
        <v>2</v>
      </c>
      <c r="I12" s="78">
        <v>2</v>
      </c>
      <c r="J12" s="37">
        <v>6</v>
      </c>
      <c r="K12" s="37">
        <v>3</v>
      </c>
      <c r="L12" s="79">
        <v>2</v>
      </c>
      <c r="M12" s="38">
        <v>10</v>
      </c>
      <c r="N12" s="38">
        <v>2</v>
      </c>
      <c r="O12" s="78">
        <v>0</v>
      </c>
      <c r="P12" s="37">
        <v>7</v>
      </c>
      <c r="Q12" s="37">
        <v>2</v>
      </c>
      <c r="R12" s="44">
        <v>0</v>
      </c>
      <c r="S12" s="21"/>
    </row>
    <row r="13" spans="1:19" ht="13.5" thickBot="1" x14ac:dyDescent="0.25">
      <c r="A13" s="52" t="s">
        <v>398</v>
      </c>
      <c r="B13" s="53">
        <v>5</v>
      </c>
      <c r="C13" s="53">
        <v>4</v>
      </c>
      <c r="D13" s="54">
        <v>7</v>
      </c>
      <c r="E13" s="54">
        <v>2</v>
      </c>
      <c r="F13" s="54">
        <v>1</v>
      </c>
      <c r="G13" s="55">
        <v>6</v>
      </c>
      <c r="H13" s="55">
        <v>2</v>
      </c>
      <c r="I13" s="77">
        <v>2</v>
      </c>
      <c r="J13" s="54">
        <v>8</v>
      </c>
      <c r="K13" s="54">
        <v>2</v>
      </c>
      <c r="L13" s="80">
        <v>0</v>
      </c>
      <c r="M13" s="55">
        <v>7</v>
      </c>
      <c r="N13" s="55">
        <v>2</v>
      </c>
      <c r="O13" s="77">
        <v>1</v>
      </c>
      <c r="P13" s="95">
        <v>4</v>
      </c>
      <c r="Q13" s="54">
        <v>1</v>
      </c>
      <c r="R13" s="56">
        <v>3</v>
      </c>
      <c r="S13" s="21"/>
    </row>
    <row r="14" spans="1:19" ht="13.5" thickBot="1" x14ac:dyDescent="0.25">
      <c r="A14" s="61" t="s">
        <v>412</v>
      </c>
      <c r="B14" s="62"/>
      <c r="C14" s="74">
        <f t="shared" ref="C14:R14" si="0">SUM(C5:C13)</f>
        <v>36</v>
      </c>
      <c r="D14" s="63">
        <f t="shared" si="0"/>
        <v>55</v>
      </c>
      <c r="E14" s="63">
        <f t="shared" si="0"/>
        <v>16</v>
      </c>
      <c r="F14" s="63">
        <f t="shared" si="0"/>
        <v>15</v>
      </c>
      <c r="G14" s="64">
        <f t="shared" si="0"/>
        <v>55</v>
      </c>
      <c r="H14" s="64">
        <f t="shared" si="0"/>
        <v>20</v>
      </c>
      <c r="I14" s="89">
        <f t="shared" si="0"/>
        <v>16</v>
      </c>
      <c r="J14" s="63">
        <f t="shared" si="0"/>
        <v>59</v>
      </c>
      <c r="K14" s="63">
        <f t="shared" si="0"/>
        <v>19</v>
      </c>
      <c r="L14" s="88">
        <f t="shared" si="0"/>
        <v>13</v>
      </c>
      <c r="M14" s="64">
        <f t="shared" si="0"/>
        <v>57</v>
      </c>
      <c r="N14" s="64">
        <f t="shared" si="0"/>
        <v>17</v>
      </c>
      <c r="O14" s="89">
        <f t="shared" si="0"/>
        <v>11</v>
      </c>
      <c r="P14" s="63">
        <f t="shared" si="0"/>
        <v>51</v>
      </c>
      <c r="Q14" s="63">
        <f t="shared" si="0"/>
        <v>19</v>
      </c>
      <c r="R14" s="65">
        <f t="shared" si="0"/>
        <v>9</v>
      </c>
      <c r="S14" s="21"/>
    </row>
    <row r="15" spans="1:19" x14ac:dyDescent="0.2">
      <c r="A15" s="57" t="s">
        <v>399</v>
      </c>
      <c r="B15" s="58">
        <v>6</v>
      </c>
      <c r="C15" s="58">
        <v>5</v>
      </c>
      <c r="D15" s="39">
        <v>8</v>
      </c>
      <c r="E15" s="39">
        <v>2</v>
      </c>
      <c r="F15" s="39">
        <v>1</v>
      </c>
      <c r="G15" s="59">
        <v>8</v>
      </c>
      <c r="H15" s="59">
        <v>2</v>
      </c>
      <c r="I15" s="82">
        <v>1</v>
      </c>
      <c r="J15" s="39">
        <v>7</v>
      </c>
      <c r="K15" s="39">
        <v>2</v>
      </c>
      <c r="L15" s="81">
        <v>2</v>
      </c>
      <c r="M15" s="59">
        <v>8</v>
      </c>
      <c r="N15" s="59">
        <v>2</v>
      </c>
      <c r="O15" s="82">
        <v>1</v>
      </c>
      <c r="P15" s="39">
        <v>9</v>
      </c>
      <c r="Q15" s="39">
        <v>3</v>
      </c>
      <c r="R15" s="60">
        <v>0</v>
      </c>
      <c r="S15" s="21"/>
    </row>
    <row r="16" spans="1:19" x14ac:dyDescent="0.2">
      <c r="A16" s="42" t="s">
        <v>400</v>
      </c>
      <c r="B16" s="50">
        <v>16</v>
      </c>
      <c r="C16" s="50">
        <v>4</v>
      </c>
      <c r="D16" s="37">
        <v>5</v>
      </c>
      <c r="E16" s="37">
        <v>1</v>
      </c>
      <c r="F16" s="37">
        <v>2</v>
      </c>
      <c r="G16" s="38">
        <v>7</v>
      </c>
      <c r="H16" s="38">
        <v>2</v>
      </c>
      <c r="I16" s="78">
        <v>0</v>
      </c>
      <c r="J16" s="90">
        <v>4</v>
      </c>
      <c r="K16" s="37">
        <v>1</v>
      </c>
      <c r="L16" s="79">
        <v>4</v>
      </c>
      <c r="M16" s="90">
        <v>4</v>
      </c>
      <c r="N16" s="38">
        <v>1</v>
      </c>
      <c r="O16" s="78">
        <v>3</v>
      </c>
      <c r="P16" s="37">
        <v>6</v>
      </c>
      <c r="Q16" s="37">
        <v>4</v>
      </c>
      <c r="R16" s="44">
        <v>0</v>
      </c>
      <c r="S16" s="21"/>
    </row>
    <row r="17" spans="1:19" x14ac:dyDescent="0.2">
      <c r="A17" s="42" t="s">
        <v>401</v>
      </c>
      <c r="B17" s="50">
        <v>18</v>
      </c>
      <c r="C17" s="50">
        <v>3</v>
      </c>
      <c r="D17" s="37">
        <v>5</v>
      </c>
      <c r="E17" s="37">
        <v>3</v>
      </c>
      <c r="F17" s="37">
        <v>1</v>
      </c>
      <c r="G17" s="38">
        <v>5</v>
      </c>
      <c r="H17" s="38">
        <v>2</v>
      </c>
      <c r="I17" s="78">
        <v>1</v>
      </c>
      <c r="J17" s="37">
        <v>4</v>
      </c>
      <c r="K17" s="37">
        <v>2</v>
      </c>
      <c r="L17" s="79">
        <v>3</v>
      </c>
      <c r="M17" s="38">
        <v>4</v>
      </c>
      <c r="N17" s="38">
        <v>2</v>
      </c>
      <c r="O17" s="78">
        <v>2</v>
      </c>
      <c r="P17" s="37">
        <v>5</v>
      </c>
      <c r="Q17" s="37">
        <v>2</v>
      </c>
      <c r="R17" s="44">
        <v>0</v>
      </c>
      <c r="S17" s="21"/>
    </row>
    <row r="18" spans="1:19" x14ac:dyDescent="0.2">
      <c r="A18" s="42" t="s">
        <v>402</v>
      </c>
      <c r="B18" s="50">
        <v>14</v>
      </c>
      <c r="C18" s="50">
        <v>4</v>
      </c>
      <c r="D18" s="37">
        <v>5</v>
      </c>
      <c r="E18" s="37">
        <v>2</v>
      </c>
      <c r="F18" s="37">
        <v>2</v>
      </c>
      <c r="G18" s="38">
        <v>6</v>
      </c>
      <c r="H18" s="38">
        <v>1</v>
      </c>
      <c r="I18" s="78">
        <v>1</v>
      </c>
      <c r="J18" s="37">
        <v>6</v>
      </c>
      <c r="K18" s="37">
        <v>2</v>
      </c>
      <c r="L18" s="79">
        <v>2</v>
      </c>
      <c r="M18" s="38">
        <v>8</v>
      </c>
      <c r="N18" s="38">
        <v>2</v>
      </c>
      <c r="O18" s="78">
        <v>0</v>
      </c>
      <c r="P18" s="90">
        <v>4</v>
      </c>
      <c r="Q18" s="37">
        <v>1</v>
      </c>
      <c r="R18" s="44">
        <v>2</v>
      </c>
      <c r="S18" s="21"/>
    </row>
    <row r="19" spans="1:19" x14ac:dyDescent="0.2">
      <c r="A19" s="42" t="s">
        <v>403</v>
      </c>
      <c r="B19" s="50">
        <v>10</v>
      </c>
      <c r="C19" s="50">
        <v>3</v>
      </c>
      <c r="D19" s="37">
        <v>4</v>
      </c>
      <c r="E19" s="37">
        <v>1</v>
      </c>
      <c r="F19" s="37">
        <v>3</v>
      </c>
      <c r="G19" s="38">
        <v>4</v>
      </c>
      <c r="H19" s="38">
        <v>2</v>
      </c>
      <c r="I19" s="78">
        <v>3</v>
      </c>
      <c r="J19" s="37">
        <v>6</v>
      </c>
      <c r="K19" s="37">
        <v>2</v>
      </c>
      <c r="L19" s="79">
        <v>1</v>
      </c>
      <c r="M19" s="38">
        <v>4</v>
      </c>
      <c r="N19" s="38">
        <v>2</v>
      </c>
      <c r="O19" s="78">
        <v>2</v>
      </c>
      <c r="P19" s="37">
        <v>4</v>
      </c>
      <c r="Q19" s="37">
        <v>3</v>
      </c>
      <c r="R19" s="44">
        <v>2</v>
      </c>
      <c r="S19" s="21"/>
    </row>
    <row r="20" spans="1:19" x14ac:dyDescent="0.2">
      <c r="A20" s="42" t="s">
        <v>404</v>
      </c>
      <c r="B20" s="50">
        <v>4</v>
      </c>
      <c r="C20" s="50">
        <v>4</v>
      </c>
      <c r="D20" s="37">
        <v>6</v>
      </c>
      <c r="E20" s="37">
        <v>3</v>
      </c>
      <c r="F20" s="37">
        <v>2</v>
      </c>
      <c r="G20" s="38">
        <v>7</v>
      </c>
      <c r="H20" s="38">
        <v>2</v>
      </c>
      <c r="I20" s="78">
        <v>1</v>
      </c>
      <c r="J20" s="96">
        <v>3</v>
      </c>
      <c r="K20" s="37">
        <v>1</v>
      </c>
      <c r="L20" s="79">
        <v>5</v>
      </c>
      <c r="M20" s="38">
        <v>5</v>
      </c>
      <c r="N20" s="38">
        <v>3</v>
      </c>
      <c r="O20" s="78">
        <v>3</v>
      </c>
      <c r="P20" s="37">
        <v>5</v>
      </c>
      <c r="Q20" s="37">
        <v>1</v>
      </c>
      <c r="R20" s="44">
        <v>2</v>
      </c>
      <c r="S20" s="21"/>
    </row>
    <row r="21" spans="1:19" x14ac:dyDescent="0.2">
      <c r="A21" s="42" t="s">
        <v>405</v>
      </c>
      <c r="B21" s="50">
        <v>2</v>
      </c>
      <c r="C21" s="50">
        <v>5</v>
      </c>
      <c r="D21" s="37">
        <v>7</v>
      </c>
      <c r="E21" s="37">
        <v>1</v>
      </c>
      <c r="F21" s="37">
        <v>2</v>
      </c>
      <c r="G21" s="38">
        <v>10</v>
      </c>
      <c r="H21" s="38">
        <v>2</v>
      </c>
      <c r="I21" s="78">
        <v>0</v>
      </c>
      <c r="J21" s="37">
        <v>8</v>
      </c>
      <c r="K21" s="37">
        <v>2</v>
      </c>
      <c r="L21" s="79">
        <v>1</v>
      </c>
      <c r="M21" s="38">
        <v>7</v>
      </c>
      <c r="N21" s="38">
        <v>2</v>
      </c>
      <c r="O21" s="78">
        <v>2</v>
      </c>
      <c r="P21" s="37">
        <v>6</v>
      </c>
      <c r="Q21" s="37">
        <v>2</v>
      </c>
      <c r="R21" s="44">
        <v>2</v>
      </c>
      <c r="S21" s="21" t="s">
        <v>340</v>
      </c>
    </row>
    <row r="22" spans="1:19" x14ac:dyDescent="0.2">
      <c r="A22" s="42" t="s">
        <v>406</v>
      </c>
      <c r="B22" s="50">
        <v>8</v>
      </c>
      <c r="C22" s="50">
        <v>4</v>
      </c>
      <c r="D22" s="37">
        <v>6</v>
      </c>
      <c r="E22" s="37">
        <v>3</v>
      </c>
      <c r="F22" s="37">
        <v>2</v>
      </c>
      <c r="G22" s="38">
        <v>7</v>
      </c>
      <c r="H22" s="38">
        <v>2</v>
      </c>
      <c r="I22" s="78">
        <v>1</v>
      </c>
      <c r="J22" s="37">
        <v>7</v>
      </c>
      <c r="K22" s="37">
        <v>2</v>
      </c>
      <c r="L22" s="79">
        <v>1</v>
      </c>
      <c r="M22" s="38">
        <v>5</v>
      </c>
      <c r="N22" s="38">
        <v>1</v>
      </c>
      <c r="O22" s="78">
        <v>2</v>
      </c>
      <c r="P22" s="37">
        <v>5</v>
      </c>
      <c r="Q22" s="37">
        <v>1</v>
      </c>
      <c r="R22" s="44">
        <v>2</v>
      </c>
      <c r="S22" s="21" t="s">
        <v>352</v>
      </c>
    </row>
    <row r="23" spans="1:19" ht="13.5" thickBot="1" x14ac:dyDescent="0.25">
      <c r="A23" s="45" t="s">
        <v>407</v>
      </c>
      <c r="B23" s="51">
        <v>12</v>
      </c>
      <c r="C23" s="51">
        <v>3</v>
      </c>
      <c r="D23" s="46">
        <v>5</v>
      </c>
      <c r="E23" s="46">
        <v>2</v>
      </c>
      <c r="F23" s="46">
        <v>1</v>
      </c>
      <c r="G23" s="47">
        <v>4</v>
      </c>
      <c r="H23" s="47">
        <v>2</v>
      </c>
      <c r="I23" s="84">
        <v>2</v>
      </c>
      <c r="J23" s="46">
        <v>4</v>
      </c>
      <c r="K23" s="46">
        <v>1</v>
      </c>
      <c r="L23" s="83">
        <v>3</v>
      </c>
      <c r="M23" s="47">
        <v>4</v>
      </c>
      <c r="N23" s="47">
        <v>2</v>
      </c>
      <c r="O23" s="84">
        <v>2</v>
      </c>
      <c r="P23" s="91">
        <v>3</v>
      </c>
      <c r="Q23" s="46">
        <v>2</v>
      </c>
      <c r="R23" s="48">
        <v>2</v>
      </c>
      <c r="S23" s="21"/>
    </row>
    <row r="24" spans="1:19" ht="13.5" thickBot="1" x14ac:dyDescent="0.25">
      <c r="A24" s="66" t="s">
        <v>413</v>
      </c>
      <c r="B24" s="63"/>
      <c r="C24" s="63">
        <f>SUM(C15:C23)</f>
        <v>35</v>
      </c>
      <c r="D24" s="63">
        <f t="shared" ref="D24:O24" si="1">SUM(D15:D23)</f>
        <v>51</v>
      </c>
      <c r="E24" s="63">
        <f t="shared" si="1"/>
        <v>18</v>
      </c>
      <c r="F24" s="63">
        <f t="shared" si="1"/>
        <v>16</v>
      </c>
      <c r="G24" s="64">
        <f t="shared" si="1"/>
        <v>58</v>
      </c>
      <c r="H24" s="64">
        <f t="shared" si="1"/>
        <v>17</v>
      </c>
      <c r="I24" s="64">
        <f t="shared" si="1"/>
        <v>10</v>
      </c>
      <c r="J24" s="63">
        <f t="shared" si="1"/>
        <v>49</v>
      </c>
      <c r="K24" s="63">
        <f t="shared" si="1"/>
        <v>15</v>
      </c>
      <c r="L24" s="63">
        <f t="shared" si="1"/>
        <v>22</v>
      </c>
      <c r="M24" s="64">
        <f t="shared" si="1"/>
        <v>49</v>
      </c>
      <c r="N24" s="64">
        <f t="shared" si="1"/>
        <v>17</v>
      </c>
      <c r="O24" s="64">
        <f t="shared" si="1"/>
        <v>17</v>
      </c>
      <c r="P24" s="63">
        <f>SUM(P15:P23)</f>
        <v>47</v>
      </c>
      <c r="Q24" s="63">
        <f>SUM(Q15:Q23)</f>
        <v>19</v>
      </c>
      <c r="R24" s="65">
        <f>SUM(R15:R23)</f>
        <v>12</v>
      </c>
    </row>
    <row r="25" spans="1:19" ht="13.5" thickBot="1" x14ac:dyDescent="0.25">
      <c r="A25" s="70" t="s">
        <v>414</v>
      </c>
      <c r="B25" s="71"/>
      <c r="C25" s="71">
        <f>C24+C14</f>
        <v>71</v>
      </c>
      <c r="D25" s="71">
        <f>D24+D14</f>
        <v>106</v>
      </c>
      <c r="E25" s="71">
        <f>E24+E14</f>
        <v>34</v>
      </c>
      <c r="F25" s="71">
        <f>F24+F14</f>
        <v>31</v>
      </c>
      <c r="G25" s="72">
        <f t="shared" ref="G25:L25" si="2">G24+G14</f>
        <v>113</v>
      </c>
      <c r="H25" s="72">
        <f t="shared" si="2"/>
        <v>37</v>
      </c>
      <c r="I25" s="72">
        <f t="shared" si="2"/>
        <v>26</v>
      </c>
      <c r="J25" s="71">
        <f t="shared" si="2"/>
        <v>108</v>
      </c>
      <c r="K25" s="71">
        <f t="shared" si="2"/>
        <v>34</v>
      </c>
      <c r="L25" s="71">
        <f t="shared" si="2"/>
        <v>35</v>
      </c>
      <c r="M25" s="72">
        <f t="shared" ref="M25:R25" si="3">M24+M14</f>
        <v>106</v>
      </c>
      <c r="N25" s="72">
        <f t="shared" si="3"/>
        <v>34</v>
      </c>
      <c r="O25" s="72">
        <f t="shared" si="3"/>
        <v>28</v>
      </c>
      <c r="P25" s="71">
        <f t="shared" si="3"/>
        <v>98</v>
      </c>
      <c r="Q25" s="71">
        <f t="shared" si="3"/>
        <v>38</v>
      </c>
      <c r="R25" s="73">
        <f t="shared" si="3"/>
        <v>21</v>
      </c>
    </row>
    <row r="26" spans="1:19" x14ac:dyDescent="0.2">
      <c r="A26" s="67" t="s">
        <v>350</v>
      </c>
      <c r="B26" s="39"/>
      <c r="C26" s="39"/>
      <c r="D26" s="568">
        <v>2</v>
      </c>
      <c r="E26" s="516"/>
      <c r="F26" s="524"/>
      <c r="G26" s="565">
        <v>4</v>
      </c>
      <c r="H26" s="566"/>
      <c r="I26" s="567"/>
      <c r="J26" s="568">
        <v>1</v>
      </c>
      <c r="K26" s="516"/>
      <c r="L26" s="524"/>
      <c r="M26" s="565">
        <v>3</v>
      </c>
      <c r="N26" s="566"/>
      <c r="O26" s="567"/>
      <c r="P26" s="568">
        <v>5</v>
      </c>
      <c r="Q26" s="516"/>
      <c r="R26" s="517"/>
    </row>
    <row r="27" spans="1:19" ht="13.5" thickBot="1" x14ac:dyDescent="0.25">
      <c r="A27" s="49" t="s">
        <v>415</v>
      </c>
      <c r="B27" s="46"/>
      <c r="C27" s="46"/>
      <c r="D27" s="492">
        <v>11</v>
      </c>
      <c r="E27" s="493"/>
      <c r="F27" s="494"/>
      <c r="G27" s="495">
        <v>4</v>
      </c>
      <c r="H27" s="496"/>
      <c r="I27" s="497"/>
      <c r="J27" s="492">
        <v>16</v>
      </c>
      <c r="K27" s="493"/>
      <c r="L27" s="494"/>
      <c r="M27" s="495">
        <v>7</v>
      </c>
      <c r="N27" s="496"/>
      <c r="O27" s="497"/>
      <c r="P27" s="492">
        <v>2</v>
      </c>
      <c r="Q27" s="493"/>
      <c r="R27" s="506"/>
    </row>
    <row r="29" spans="1:19" x14ac:dyDescent="0.2">
      <c r="A29" s="30" t="s">
        <v>420</v>
      </c>
    </row>
    <row r="31" spans="1:19" x14ac:dyDescent="0.2">
      <c r="A31" s="92"/>
      <c r="B31" s="30" t="s">
        <v>450</v>
      </c>
    </row>
    <row r="32" spans="1:19" x14ac:dyDescent="0.2">
      <c r="A32" s="97"/>
      <c r="B32" s="30" t="s">
        <v>603</v>
      </c>
    </row>
  </sheetData>
  <mergeCells count="20">
    <mergeCell ref="P3:R3"/>
    <mergeCell ref="D2:F2"/>
    <mergeCell ref="G2:I2"/>
    <mergeCell ref="J2:L2"/>
    <mergeCell ref="M2:O2"/>
    <mergeCell ref="P2:R2"/>
    <mergeCell ref="D3:F3"/>
    <mergeCell ref="G3:I3"/>
    <mergeCell ref="J3:L3"/>
    <mergeCell ref="M3:O3"/>
    <mergeCell ref="P27:R27"/>
    <mergeCell ref="P26:R26"/>
    <mergeCell ref="D26:F26"/>
    <mergeCell ref="G26:I26"/>
    <mergeCell ref="G27:I27"/>
    <mergeCell ref="M26:O26"/>
    <mergeCell ref="M27:O27"/>
    <mergeCell ref="D27:F27"/>
    <mergeCell ref="J26:L26"/>
    <mergeCell ref="J27:L27"/>
  </mergeCells>
  <phoneticPr fontId="21" type="noConversion"/>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2:E52"/>
  <sheetViews>
    <sheetView workbookViewId="0">
      <selection activeCell="N41" sqref="N41"/>
    </sheetView>
  </sheetViews>
  <sheetFormatPr defaultColWidth="8.85546875" defaultRowHeight="12.75" x14ac:dyDescent="0.2"/>
  <cols>
    <col min="2" max="2" width="21.42578125" customWidth="1"/>
    <col min="3" max="3" width="18" customWidth="1"/>
    <col min="4" max="4" width="11.5703125" customWidth="1"/>
    <col min="5" max="5" width="27.42578125" customWidth="1"/>
  </cols>
  <sheetData>
    <row r="2" spans="1:5" x14ac:dyDescent="0.2">
      <c r="A2" s="19" t="s">
        <v>468</v>
      </c>
      <c r="B2" s="20"/>
      <c r="C2" s="20"/>
      <c r="D2" s="20"/>
      <c r="E2" s="20"/>
    </row>
    <row r="3" spans="1:5" x14ac:dyDescent="0.2">
      <c r="C3" s="21" t="s">
        <v>355</v>
      </c>
    </row>
    <row r="4" spans="1:5" x14ac:dyDescent="0.2">
      <c r="A4" t="s">
        <v>615</v>
      </c>
      <c r="B4" t="s">
        <v>469</v>
      </c>
      <c r="C4">
        <v>8.5</v>
      </c>
    </row>
    <row r="5" spans="1:5" x14ac:dyDescent="0.2">
      <c r="A5" t="s">
        <v>470</v>
      </c>
      <c r="B5" t="s">
        <v>340</v>
      </c>
      <c r="C5">
        <v>21.2</v>
      </c>
    </row>
    <row r="6" spans="1:5" x14ac:dyDescent="0.2">
      <c r="A6" t="s">
        <v>471</v>
      </c>
      <c r="B6" t="s">
        <v>472</v>
      </c>
      <c r="C6">
        <v>25.5</v>
      </c>
    </row>
    <row r="7" spans="1:5" x14ac:dyDescent="0.2">
      <c r="A7" t="s">
        <v>473</v>
      </c>
      <c r="B7" t="s">
        <v>352</v>
      </c>
      <c r="C7">
        <v>31.4</v>
      </c>
    </row>
    <row r="8" spans="1:5" x14ac:dyDescent="0.2">
      <c r="A8" t="s">
        <v>474</v>
      </c>
      <c r="B8" t="s">
        <v>475</v>
      </c>
      <c r="C8">
        <v>25.5</v>
      </c>
    </row>
    <row r="9" spans="1:5" x14ac:dyDescent="0.2">
      <c r="A9" t="s">
        <v>476</v>
      </c>
      <c r="B9" t="s">
        <v>353</v>
      </c>
      <c r="C9">
        <v>24.5</v>
      </c>
    </row>
    <row r="11" spans="1:5" x14ac:dyDescent="0.2">
      <c r="A11" s="19" t="s">
        <v>466</v>
      </c>
      <c r="B11" s="20"/>
      <c r="C11" s="20"/>
      <c r="D11" s="20"/>
      <c r="E11" s="20"/>
    </row>
    <row r="13" spans="1:5" x14ac:dyDescent="0.2">
      <c r="A13" s="3" t="s">
        <v>478</v>
      </c>
      <c r="B13" s="1"/>
      <c r="C13" s="1"/>
      <c r="D13" s="1"/>
      <c r="E13" s="1"/>
    </row>
    <row r="14" spans="1:5" x14ac:dyDescent="0.2">
      <c r="C14" t="s">
        <v>479</v>
      </c>
      <c r="D14" t="s">
        <v>481</v>
      </c>
      <c r="E14" t="s">
        <v>483</v>
      </c>
    </row>
    <row r="15" spans="1:5" x14ac:dyDescent="0.2">
      <c r="A15" s="21">
        <v>1</v>
      </c>
      <c r="B15" t="s">
        <v>342</v>
      </c>
      <c r="C15" s="2" t="s">
        <v>480</v>
      </c>
      <c r="D15" t="s">
        <v>475</v>
      </c>
      <c r="E15" t="s">
        <v>388</v>
      </c>
    </row>
    <row r="16" spans="1:5" x14ac:dyDescent="0.2">
      <c r="A16" s="21">
        <v>2</v>
      </c>
      <c r="B16" s="2" t="s">
        <v>421</v>
      </c>
      <c r="C16" s="2" t="s">
        <v>411</v>
      </c>
      <c r="D16" t="s">
        <v>472</v>
      </c>
      <c r="E16" t="s">
        <v>422</v>
      </c>
    </row>
    <row r="17" spans="1:5" x14ac:dyDescent="0.2">
      <c r="A17" s="21">
        <v>3</v>
      </c>
      <c r="B17" s="2" t="s">
        <v>343</v>
      </c>
      <c r="C17" s="2" t="s">
        <v>387</v>
      </c>
      <c r="D17" t="s">
        <v>475</v>
      </c>
      <c r="E17" t="s">
        <v>423</v>
      </c>
    </row>
    <row r="18" spans="1:5" x14ac:dyDescent="0.2">
      <c r="A18" s="21">
        <v>4</v>
      </c>
      <c r="B18" s="2" t="s">
        <v>341</v>
      </c>
      <c r="C18" t="s">
        <v>425</v>
      </c>
      <c r="D18" t="s">
        <v>469</v>
      </c>
      <c r="E18" t="s">
        <v>424</v>
      </c>
    </row>
    <row r="19" spans="1:5" x14ac:dyDescent="0.2">
      <c r="A19" s="21"/>
      <c r="B19" s="2"/>
    </row>
    <row r="20" spans="1:5" x14ac:dyDescent="0.2">
      <c r="A20" s="28" t="s">
        <v>367</v>
      </c>
      <c r="B20" s="29"/>
      <c r="C20" s="1"/>
      <c r="D20" s="1"/>
      <c r="E20" s="1"/>
    </row>
    <row r="21" spans="1:5" x14ac:dyDescent="0.2">
      <c r="A21" s="28" t="s">
        <v>369</v>
      </c>
      <c r="B21" s="29"/>
      <c r="C21" s="1"/>
      <c r="D21" s="1"/>
      <c r="E21" s="1"/>
    </row>
    <row r="22" spans="1:5" x14ac:dyDescent="0.2">
      <c r="A22" s="21"/>
      <c r="B22" s="2"/>
    </row>
    <row r="23" spans="1:5" x14ac:dyDescent="0.2">
      <c r="A23" s="28" t="s">
        <v>370</v>
      </c>
      <c r="B23" s="29"/>
      <c r="C23" s="1"/>
      <c r="D23" s="1"/>
      <c r="E23" s="1"/>
    </row>
    <row r="24" spans="1:5" x14ac:dyDescent="0.2">
      <c r="A24" s="21"/>
      <c r="B24" s="2"/>
    </row>
    <row r="26" spans="1:5" x14ac:dyDescent="0.2">
      <c r="A26" s="3" t="s">
        <v>482</v>
      </c>
      <c r="B26" s="1"/>
      <c r="C26" s="1"/>
      <c r="D26" s="1"/>
      <c r="E26" s="1"/>
    </row>
    <row r="28" spans="1:5" x14ac:dyDescent="0.2">
      <c r="A28" s="21">
        <v>1</v>
      </c>
      <c r="B28" t="s">
        <v>485</v>
      </c>
      <c r="C28" t="s">
        <v>484</v>
      </c>
      <c r="D28" t="s">
        <v>469</v>
      </c>
      <c r="E28" t="s">
        <v>486</v>
      </c>
    </row>
    <row r="29" spans="1:5" x14ac:dyDescent="0.2">
      <c r="A29" s="21">
        <v>2</v>
      </c>
      <c r="B29" t="s">
        <v>344</v>
      </c>
      <c r="C29" t="s">
        <v>389</v>
      </c>
      <c r="D29" t="s">
        <v>368</v>
      </c>
      <c r="E29" t="s">
        <v>487</v>
      </c>
    </row>
    <row r="30" spans="1:5" x14ac:dyDescent="0.2">
      <c r="A30" s="21">
        <v>3</v>
      </c>
      <c r="B30" t="s">
        <v>488</v>
      </c>
      <c r="C30" s="2" t="s">
        <v>489</v>
      </c>
      <c r="D30" t="s">
        <v>340</v>
      </c>
      <c r="E30" t="s">
        <v>339</v>
      </c>
    </row>
    <row r="32" spans="1:5" x14ac:dyDescent="0.2">
      <c r="A32" s="1" t="s">
        <v>354</v>
      </c>
      <c r="B32" s="1"/>
      <c r="C32" s="1"/>
      <c r="D32" s="1"/>
      <c r="E32" s="1"/>
    </row>
    <row r="33" spans="1:5" x14ac:dyDescent="0.2">
      <c r="A33" s="1" t="s">
        <v>365</v>
      </c>
      <c r="B33" s="1"/>
      <c r="C33" s="1"/>
      <c r="D33" s="1"/>
      <c r="E33" s="1"/>
    </row>
    <row r="34" spans="1:5" x14ac:dyDescent="0.2">
      <c r="A34" s="1" t="s">
        <v>366</v>
      </c>
      <c r="B34" s="1"/>
      <c r="C34" s="1"/>
      <c r="D34" s="1"/>
      <c r="E34" s="1"/>
    </row>
    <row r="36" spans="1:5" x14ac:dyDescent="0.2">
      <c r="A36" s="1" t="s">
        <v>546</v>
      </c>
      <c r="B36" s="1"/>
      <c r="C36" s="1"/>
      <c r="D36" s="1"/>
      <c r="E36" s="1"/>
    </row>
    <row r="37" spans="1:5" x14ac:dyDescent="0.2">
      <c r="A37" s="1" t="s">
        <v>548</v>
      </c>
      <c r="B37" s="1"/>
      <c r="C37" s="1"/>
      <c r="D37" s="1"/>
      <c r="E37" s="1"/>
    </row>
    <row r="39" spans="1:5" x14ac:dyDescent="0.2">
      <c r="A39" s="1" t="s">
        <v>549</v>
      </c>
      <c r="B39" s="1"/>
      <c r="C39" s="1"/>
      <c r="D39" s="1"/>
      <c r="E39" s="1"/>
    </row>
    <row r="40" spans="1:5" x14ac:dyDescent="0.2">
      <c r="A40" s="1" t="s">
        <v>550</v>
      </c>
      <c r="B40" s="1"/>
      <c r="C40" s="1"/>
      <c r="D40" s="1"/>
      <c r="E40" s="1"/>
    </row>
    <row r="42" spans="1:5" x14ac:dyDescent="0.2">
      <c r="A42" s="19" t="s">
        <v>356</v>
      </c>
      <c r="B42" s="20"/>
      <c r="C42" s="20"/>
      <c r="D42" s="20"/>
      <c r="E42" s="20"/>
    </row>
    <row r="44" spans="1:5" x14ac:dyDescent="0.2">
      <c r="A44" s="4">
        <v>1</v>
      </c>
      <c r="B44" s="1" t="s">
        <v>357</v>
      </c>
      <c r="C44" s="1"/>
      <c r="D44" s="1"/>
      <c r="E44" s="1"/>
    </row>
    <row r="45" spans="1:5" x14ac:dyDescent="0.2">
      <c r="A45" s="21">
        <v>2</v>
      </c>
      <c r="B45" t="s">
        <v>358</v>
      </c>
    </row>
    <row r="46" spans="1:5" x14ac:dyDescent="0.2">
      <c r="A46" s="4">
        <v>3</v>
      </c>
      <c r="B46" s="1" t="s">
        <v>359</v>
      </c>
      <c r="C46" s="1"/>
      <c r="D46" s="1"/>
      <c r="E46" s="1"/>
    </row>
    <row r="47" spans="1:5" x14ac:dyDescent="0.2">
      <c r="A47" s="21">
        <v>4</v>
      </c>
      <c r="B47" t="s">
        <v>360</v>
      </c>
    </row>
    <row r="48" spans="1:5" x14ac:dyDescent="0.2">
      <c r="A48" s="4">
        <v>5</v>
      </c>
      <c r="B48" s="1" t="s">
        <v>386</v>
      </c>
      <c r="C48" s="1"/>
      <c r="D48" s="1"/>
      <c r="E48" s="1"/>
    </row>
    <row r="49" spans="1:5" x14ac:dyDescent="0.2">
      <c r="A49" s="21">
        <v>6</v>
      </c>
      <c r="B49" t="s">
        <v>361</v>
      </c>
    </row>
    <row r="50" spans="1:5" x14ac:dyDescent="0.2">
      <c r="A50" s="4">
        <v>7</v>
      </c>
      <c r="B50" s="1" t="s">
        <v>547</v>
      </c>
      <c r="C50" s="1"/>
      <c r="D50" s="1"/>
      <c r="E50" s="1"/>
    </row>
    <row r="51" spans="1:5" x14ac:dyDescent="0.2">
      <c r="A51" s="21"/>
    </row>
    <row r="52" spans="1:5" x14ac:dyDescent="0.2">
      <c r="A52" s="21"/>
    </row>
  </sheetData>
  <phoneticPr fontId="21" type="noConversion"/>
  <pageMargins left="0.75" right="0.75" top="1" bottom="1" header="0" footer="0"/>
  <pageSetup paperSize="9" orientation="portrait" r:id="rId1"/>
  <headerFooter alignWithMargins="0"/>
  <legacyDrawing r:id="rId2"/>
  <extLst>
    <ext xmlns:mx="http://schemas.microsoft.com/office/mac/excel/2008/main" uri="http://schemas.microsoft.com/office/mac/excel/2008/main">
      <mx:PLV Mode="0" OnePage="0" WScale="0"/>
    </ext>
  </extLst>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E27"/>
  <sheetViews>
    <sheetView workbookViewId="0">
      <selection activeCell="K42" sqref="K42"/>
    </sheetView>
  </sheetViews>
  <sheetFormatPr defaultColWidth="8.85546875" defaultRowHeight="12.75" x14ac:dyDescent="0.2"/>
  <cols>
    <col min="1" max="1" width="12.42578125" customWidth="1"/>
    <col min="2" max="5" width="21.42578125" customWidth="1"/>
  </cols>
  <sheetData>
    <row r="1" spans="1:5" ht="13.5" thickBot="1" x14ac:dyDescent="0.25"/>
    <row r="2" spans="1:5" ht="13.5" thickBot="1" x14ac:dyDescent="0.25">
      <c r="A2" s="22" t="s">
        <v>362</v>
      </c>
      <c r="B2" s="23"/>
      <c r="C2" s="23"/>
      <c r="D2" s="24"/>
    </row>
    <row r="3" spans="1:5" ht="13.5" thickBot="1" x14ac:dyDescent="0.25">
      <c r="A3" s="5" t="s">
        <v>350</v>
      </c>
      <c r="B3" s="6"/>
      <c r="C3" s="6" t="s">
        <v>363</v>
      </c>
      <c r="D3" s="7" t="s">
        <v>364</v>
      </c>
    </row>
    <row r="4" spans="1:5" x14ac:dyDescent="0.2">
      <c r="A4" s="17">
        <v>1</v>
      </c>
      <c r="B4" s="25" t="s">
        <v>469</v>
      </c>
      <c r="C4" s="10">
        <f>39+7</f>
        <v>46</v>
      </c>
      <c r="D4" s="11">
        <v>4</v>
      </c>
    </row>
    <row r="5" spans="1:5" x14ac:dyDescent="0.2">
      <c r="A5" s="17">
        <v>2</v>
      </c>
      <c r="B5" s="75" t="s">
        <v>352</v>
      </c>
      <c r="C5" s="8">
        <f>23+22</f>
        <v>45</v>
      </c>
      <c r="D5" s="13">
        <v>3</v>
      </c>
    </row>
    <row r="6" spans="1:5" x14ac:dyDescent="0.2">
      <c r="A6" s="17">
        <v>3</v>
      </c>
      <c r="B6" s="26" t="s">
        <v>475</v>
      </c>
      <c r="C6" s="8">
        <f>19+16</f>
        <v>35</v>
      </c>
      <c r="D6" s="76">
        <v>4</v>
      </c>
    </row>
    <row r="7" spans="1:5" x14ac:dyDescent="0.2">
      <c r="A7" s="17">
        <v>4</v>
      </c>
      <c r="B7" s="26" t="s">
        <v>340</v>
      </c>
      <c r="C7" s="8">
        <f>26+4</f>
        <v>30</v>
      </c>
      <c r="D7" s="13">
        <v>4</v>
      </c>
    </row>
    <row r="8" spans="1:5" x14ac:dyDescent="0.2">
      <c r="A8" s="17">
        <v>5</v>
      </c>
      <c r="B8" s="26" t="s">
        <v>472</v>
      </c>
      <c r="C8" s="8">
        <f>11+11</f>
        <v>22</v>
      </c>
      <c r="D8" s="13">
        <v>4</v>
      </c>
    </row>
    <row r="9" spans="1:5" ht="13.5" thickBot="1" x14ac:dyDescent="0.25">
      <c r="A9" s="18">
        <v>6</v>
      </c>
      <c r="B9" s="27" t="s">
        <v>353</v>
      </c>
      <c r="C9" s="15">
        <v>0</v>
      </c>
      <c r="D9" s="16">
        <v>0</v>
      </c>
    </row>
    <row r="12" spans="1:5" ht="13.5" thickBot="1" x14ac:dyDescent="0.25">
      <c r="A12" s="19" t="s">
        <v>467</v>
      </c>
      <c r="B12" s="20"/>
      <c r="C12" s="20"/>
      <c r="D12" s="20"/>
      <c r="E12" s="20"/>
    </row>
    <row r="13" spans="1:5" ht="13.5" thickBot="1" x14ac:dyDescent="0.25">
      <c r="A13" s="5" t="s">
        <v>350</v>
      </c>
      <c r="B13" s="6" t="s">
        <v>345</v>
      </c>
      <c r="C13" s="6" t="s">
        <v>346</v>
      </c>
      <c r="D13" s="6" t="s">
        <v>347</v>
      </c>
      <c r="E13" s="7" t="s">
        <v>348</v>
      </c>
    </row>
    <row r="14" spans="1:5" x14ac:dyDescent="0.2">
      <c r="A14" s="17">
        <v>1</v>
      </c>
      <c r="B14" s="9">
        <v>16</v>
      </c>
      <c r="C14" s="10">
        <v>22</v>
      </c>
      <c r="D14" s="10">
        <v>29</v>
      </c>
      <c r="E14" s="11">
        <v>36</v>
      </c>
    </row>
    <row r="15" spans="1:5" x14ac:dyDescent="0.2">
      <c r="A15" s="17">
        <v>2</v>
      </c>
      <c r="B15" s="12">
        <v>11</v>
      </c>
      <c r="C15" s="8">
        <v>16</v>
      </c>
      <c r="D15" s="8">
        <v>22</v>
      </c>
      <c r="E15" s="13">
        <v>29</v>
      </c>
    </row>
    <row r="16" spans="1:5" x14ac:dyDescent="0.2">
      <c r="A16" s="17">
        <v>3</v>
      </c>
      <c r="B16" s="12">
        <v>7</v>
      </c>
      <c r="C16" s="8">
        <v>11</v>
      </c>
      <c r="D16" s="8">
        <v>16</v>
      </c>
      <c r="E16" s="13">
        <v>22</v>
      </c>
    </row>
    <row r="17" spans="1:5" x14ac:dyDescent="0.2">
      <c r="A17" s="17">
        <v>4</v>
      </c>
      <c r="B17" s="12">
        <v>4</v>
      </c>
      <c r="C17" s="8">
        <v>7</v>
      </c>
      <c r="D17" s="8">
        <v>11</v>
      </c>
      <c r="E17" s="13">
        <v>16</v>
      </c>
    </row>
    <row r="18" spans="1:5" x14ac:dyDescent="0.2">
      <c r="A18" s="17">
        <v>5</v>
      </c>
      <c r="B18" s="12">
        <v>2</v>
      </c>
      <c r="C18" s="8">
        <v>4</v>
      </c>
      <c r="D18" s="8">
        <v>6</v>
      </c>
      <c r="E18" s="13">
        <v>8</v>
      </c>
    </row>
    <row r="19" spans="1:5" ht="13.5" thickBot="1" x14ac:dyDescent="0.25">
      <c r="A19" s="18">
        <v>6</v>
      </c>
      <c r="B19" s="14">
        <v>1</v>
      </c>
      <c r="C19" s="15">
        <v>2</v>
      </c>
      <c r="D19" s="15">
        <v>3</v>
      </c>
      <c r="E19" s="16">
        <v>4</v>
      </c>
    </row>
    <row r="21" spans="1:5" x14ac:dyDescent="0.2">
      <c r="A21" t="s">
        <v>351</v>
      </c>
    </row>
    <row r="22" spans="1:5" x14ac:dyDescent="0.2">
      <c r="A22" t="s">
        <v>477</v>
      </c>
    </row>
    <row r="23" spans="1:5" x14ac:dyDescent="0.2">
      <c r="A23" t="s">
        <v>349</v>
      </c>
    </row>
    <row r="27" spans="1:5" x14ac:dyDescent="0.2">
      <c r="B27" s="85"/>
    </row>
  </sheetData>
  <phoneticPr fontId="21" type="noConversion"/>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95"/>
  <sheetViews>
    <sheetView workbookViewId="0">
      <selection sqref="A1:XFD1048576"/>
    </sheetView>
  </sheetViews>
  <sheetFormatPr defaultRowHeight="12.75" x14ac:dyDescent="0.2"/>
  <sheetData>
    <row r="1" spans="1:19" ht="13.5" thickBot="1" x14ac:dyDescent="0.25"/>
    <row r="2" spans="1:19" ht="13.5" thickBot="1" x14ac:dyDescent="0.25">
      <c r="A2" s="162" t="s">
        <v>296</v>
      </c>
      <c r="B2" s="163"/>
      <c r="C2" s="454">
        <v>2021</v>
      </c>
      <c r="D2" s="498" t="s">
        <v>1239</v>
      </c>
      <c r="E2" s="499"/>
      <c r="F2" s="499"/>
      <c r="G2" s="499"/>
      <c r="H2" s="499"/>
      <c r="I2" s="499"/>
      <c r="J2" s="499"/>
      <c r="K2" s="499"/>
      <c r="L2" s="499"/>
      <c r="M2" s="499"/>
      <c r="N2" s="499"/>
      <c r="O2" s="499"/>
      <c r="P2" s="499"/>
      <c r="Q2" s="499"/>
      <c r="R2" s="500"/>
    </row>
    <row r="3" spans="1:19" x14ac:dyDescent="0.2">
      <c r="A3" s="42"/>
      <c r="B3" s="149"/>
      <c r="C3" s="205"/>
      <c r="D3" s="501" t="s">
        <v>475</v>
      </c>
      <c r="E3" s="475"/>
      <c r="F3" s="502"/>
      <c r="G3" s="503" t="s">
        <v>352</v>
      </c>
      <c r="H3" s="478"/>
      <c r="I3" s="504"/>
      <c r="J3" s="501" t="s">
        <v>340</v>
      </c>
      <c r="K3" s="475"/>
      <c r="L3" s="502"/>
      <c r="M3" s="503" t="s">
        <v>472</v>
      </c>
      <c r="N3" s="478"/>
      <c r="O3" s="504"/>
      <c r="P3" s="475" t="s">
        <v>469</v>
      </c>
      <c r="Q3" s="475"/>
      <c r="R3" s="502"/>
    </row>
    <row r="4" spans="1:19" x14ac:dyDescent="0.2">
      <c r="A4" s="167"/>
      <c r="B4" s="37"/>
      <c r="C4" s="44"/>
      <c r="D4" s="206" t="s">
        <v>409</v>
      </c>
      <c r="E4" s="35" t="s">
        <v>410</v>
      </c>
      <c r="F4" s="43" t="s">
        <v>363</v>
      </c>
      <c r="G4" s="207" t="s">
        <v>409</v>
      </c>
      <c r="H4" s="36" t="s">
        <v>410</v>
      </c>
      <c r="I4" s="123" t="s">
        <v>363</v>
      </c>
      <c r="J4" s="206" t="s">
        <v>409</v>
      </c>
      <c r="K4" s="35" t="s">
        <v>410</v>
      </c>
      <c r="L4" s="43" t="s">
        <v>363</v>
      </c>
      <c r="M4" s="207" t="s">
        <v>409</v>
      </c>
      <c r="N4" s="36" t="s">
        <v>410</v>
      </c>
      <c r="O4" s="123" t="s">
        <v>363</v>
      </c>
      <c r="P4" s="202" t="s">
        <v>409</v>
      </c>
      <c r="Q4" s="35" t="s">
        <v>410</v>
      </c>
      <c r="R4" s="43" t="s">
        <v>363</v>
      </c>
    </row>
    <row r="5" spans="1:19" x14ac:dyDescent="0.2">
      <c r="A5" s="272" t="s">
        <v>1250</v>
      </c>
      <c r="B5" s="37"/>
      <c r="C5" s="44"/>
      <c r="D5" s="206">
        <f t="shared" ref="D5:R5" si="0">D36</f>
        <v>104</v>
      </c>
      <c r="E5" s="35">
        <f t="shared" si="0"/>
        <v>37</v>
      </c>
      <c r="F5" s="174">
        <f t="shared" si="0"/>
        <v>30</v>
      </c>
      <c r="G5" s="207">
        <f t="shared" si="0"/>
        <v>113</v>
      </c>
      <c r="H5" s="36">
        <f t="shared" si="0"/>
        <v>31</v>
      </c>
      <c r="I5" s="114">
        <f t="shared" si="0"/>
        <v>32</v>
      </c>
      <c r="J5" s="329">
        <f t="shared" si="0"/>
        <v>127</v>
      </c>
      <c r="K5" s="35">
        <f t="shared" si="0"/>
        <v>31</v>
      </c>
      <c r="L5" s="35">
        <f t="shared" si="0"/>
        <v>23</v>
      </c>
      <c r="M5" s="207">
        <f t="shared" si="0"/>
        <v>126</v>
      </c>
      <c r="N5" s="36">
        <f t="shared" si="0"/>
        <v>34</v>
      </c>
      <c r="O5" s="123">
        <f t="shared" si="0"/>
        <v>26</v>
      </c>
      <c r="P5" s="329">
        <f t="shared" si="0"/>
        <v>84</v>
      </c>
      <c r="Q5" s="35">
        <f t="shared" si="0"/>
        <v>34</v>
      </c>
      <c r="R5" s="43">
        <f t="shared" si="0"/>
        <v>35</v>
      </c>
    </row>
    <row r="6" spans="1:19" x14ac:dyDescent="0.2">
      <c r="A6" s="272" t="s">
        <v>1251</v>
      </c>
      <c r="B6" s="37"/>
      <c r="C6" s="44"/>
      <c r="D6" s="206">
        <f t="shared" ref="D6:R6" si="1">D64</f>
        <v>0</v>
      </c>
      <c r="E6" s="35">
        <f t="shared" si="1"/>
        <v>0</v>
      </c>
      <c r="F6" s="174">
        <v>0</v>
      </c>
      <c r="G6" s="207">
        <f t="shared" si="1"/>
        <v>0</v>
      </c>
      <c r="H6" s="36">
        <f t="shared" si="1"/>
        <v>0</v>
      </c>
      <c r="I6" s="114">
        <v>0</v>
      </c>
      <c r="J6" s="329">
        <f t="shared" si="1"/>
        <v>0</v>
      </c>
      <c r="K6" s="35">
        <f t="shared" si="1"/>
        <v>0</v>
      </c>
      <c r="L6" s="202">
        <v>0</v>
      </c>
      <c r="M6" s="207">
        <f t="shared" si="1"/>
        <v>105</v>
      </c>
      <c r="N6" s="36">
        <f t="shared" si="1"/>
        <v>35</v>
      </c>
      <c r="O6" s="123">
        <f t="shared" si="1"/>
        <v>38</v>
      </c>
      <c r="P6" s="329">
        <f t="shared" si="1"/>
        <v>86</v>
      </c>
      <c r="Q6" s="35">
        <f t="shared" si="1"/>
        <v>28</v>
      </c>
      <c r="R6" s="43">
        <f t="shared" si="1"/>
        <v>35</v>
      </c>
    </row>
    <row r="7" spans="1:19" x14ac:dyDescent="0.2">
      <c r="A7" s="168" t="s">
        <v>562</v>
      </c>
      <c r="B7" s="150"/>
      <c r="C7" s="44"/>
      <c r="D7" s="168">
        <f t="shared" ref="D7:R7" si="2">SUM(D5:D6)</f>
        <v>104</v>
      </c>
      <c r="E7" s="150">
        <f t="shared" si="2"/>
        <v>37</v>
      </c>
      <c r="F7" s="169">
        <f t="shared" si="2"/>
        <v>30</v>
      </c>
      <c r="G7" s="208">
        <f t="shared" si="2"/>
        <v>113</v>
      </c>
      <c r="H7" s="170">
        <f t="shared" si="2"/>
        <v>31</v>
      </c>
      <c r="I7" s="209">
        <f t="shared" si="2"/>
        <v>32</v>
      </c>
      <c r="J7" s="168">
        <f t="shared" si="2"/>
        <v>127</v>
      </c>
      <c r="K7" s="150">
        <f t="shared" si="2"/>
        <v>31</v>
      </c>
      <c r="L7" s="169">
        <f t="shared" si="2"/>
        <v>23</v>
      </c>
      <c r="M7" s="208">
        <f t="shared" si="2"/>
        <v>231</v>
      </c>
      <c r="N7" s="170">
        <f t="shared" si="2"/>
        <v>69</v>
      </c>
      <c r="O7" s="209">
        <f t="shared" si="2"/>
        <v>64</v>
      </c>
      <c r="P7" s="203">
        <f t="shared" si="2"/>
        <v>170</v>
      </c>
      <c r="Q7" s="150">
        <f t="shared" si="2"/>
        <v>62</v>
      </c>
      <c r="R7" s="466">
        <f t="shared" si="2"/>
        <v>70</v>
      </c>
    </row>
    <row r="8" spans="1:19" x14ac:dyDescent="0.2">
      <c r="A8" s="167" t="s">
        <v>350</v>
      </c>
      <c r="B8" s="37"/>
      <c r="C8" s="44"/>
      <c r="D8" s="509">
        <v>4</v>
      </c>
      <c r="E8" s="510"/>
      <c r="F8" s="511"/>
      <c r="G8" s="512">
        <v>3</v>
      </c>
      <c r="H8" s="513"/>
      <c r="I8" s="514"/>
      <c r="J8" s="509">
        <v>5</v>
      </c>
      <c r="K8" s="510"/>
      <c r="L8" s="511"/>
      <c r="M8" s="512">
        <v>2</v>
      </c>
      <c r="N8" s="513"/>
      <c r="O8" s="514"/>
      <c r="P8" s="515">
        <v>1</v>
      </c>
      <c r="Q8" s="516"/>
      <c r="R8" s="517"/>
    </row>
    <row r="9" spans="1:19" ht="13.5" thickBot="1" x14ac:dyDescent="0.25">
      <c r="A9" s="49" t="s">
        <v>415</v>
      </c>
      <c r="B9" s="46"/>
      <c r="C9" s="48"/>
      <c r="D9" s="505">
        <v>4</v>
      </c>
      <c r="E9" s="493"/>
      <c r="F9" s="506"/>
      <c r="G9" s="507">
        <v>7</v>
      </c>
      <c r="H9" s="496"/>
      <c r="I9" s="508"/>
      <c r="J9" s="505">
        <v>2</v>
      </c>
      <c r="K9" s="493"/>
      <c r="L9" s="506"/>
      <c r="M9" s="507">
        <f>11+4</f>
        <v>15</v>
      </c>
      <c r="N9" s="496"/>
      <c r="O9" s="508"/>
      <c r="P9" s="493">
        <v>16</v>
      </c>
      <c r="Q9" s="493"/>
      <c r="R9" s="506"/>
    </row>
    <row r="10" spans="1:19" x14ac:dyDescent="0.2">
      <c r="A10" s="172"/>
      <c r="B10" s="172"/>
      <c r="C10" s="172"/>
      <c r="D10" s="172"/>
      <c r="E10" s="172"/>
      <c r="F10" s="172"/>
      <c r="G10" s="172"/>
      <c r="H10" s="172"/>
      <c r="I10" s="172"/>
      <c r="J10" s="172"/>
      <c r="K10" s="172"/>
      <c r="L10" s="172"/>
      <c r="M10" s="172"/>
      <c r="N10" s="172"/>
      <c r="O10" s="172"/>
      <c r="P10" s="173"/>
      <c r="Q10" s="173"/>
      <c r="R10" s="173"/>
    </row>
    <row r="11" spans="1:19" ht="13.5" thickBot="1" x14ac:dyDescent="0.25">
      <c r="A11" s="30"/>
      <c r="B11" s="30"/>
      <c r="C11" s="30"/>
      <c r="D11" s="30"/>
      <c r="E11" s="30"/>
      <c r="F11" s="30"/>
      <c r="G11" s="30"/>
      <c r="H11" s="30"/>
      <c r="I11" s="30"/>
      <c r="J11" s="30"/>
      <c r="K11" s="30"/>
      <c r="L11" s="30"/>
      <c r="M11" s="30"/>
      <c r="N11" s="30"/>
      <c r="O11" s="30"/>
    </row>
    <row r="12" spans="1:19" ht="13.5" thickBot="1" x14ac:dyDescent="0.25">
      <c r="A12" s="31"/>
      <c r="B12" s="32"/>
      <c r="C12" s="32"/>
      <c r="D12" s="32"/>
      <c r="E12" s="32"/>
      <c r="F12" s="32" t="s">
        <v>1241</v>
      </c>
      <c r="G12" s="32"/>
      <c r="H12" s="32"/>
      <c r="I12" s="32"/>
      <c r="J12" s="32"/>
      <c r="K12" s="32"/>
      <c r="L12" s="32"/>
      <c r="M12" s="32"/>
      <c r="N12" s="32"/>
      <c r="O12" s="32"/>
      <c r="P12" s="32"/>
      <c r="Q12" s="32"/>
      <c r="R12" s="32"/>
      <c r="S12" t="s">
        <v>833</v>
      </c>
    </row>
    <row r="13" spans="1:19" x14ac:dyDescent="0.2">
      <c r="A13" s="40"/>
      <c r="B13" s="41"/>
      <c r="C13" s="41"/>
      <c r="D13" s="474" t="s">
        <v>475</v>
      </c>
      <c r="E13" s="475"/>
      <c r="F13" s="476"/>
      <c r="G13" s="521" t="s">
        <v>352</v>
      </c>
      <c r="H13" s="522"/>
      <c r="I13" s="523"/>
      <c r="J13" s="474" t="s">
        <v>340</v>
      </c>
      <c r="K13" s="475"/>
      <c r="L13" s="476"/>
      <c r="M13" s="521" t="s">
        <v>472</v>
      </c>
      <c r="N13" s="522"/>
      <c r="O13" s="523"/>
      <c r="P13" s="474" t="s">
        <v>469</v>
      </c>
      <c r="Q13" s="475"/>
      <c r="R13" s="476"/>
    </row>
    <row r="14" spans="1:19" x14ac:dyDescent="0.2">
      <c r="A14" s="57"/>
      <c r="B14" s="69"/>
      <c r="C14" s="69" t="s">
        <v>538</v>
      </c>
      <c r="D14" s="480">
        <v>26</v>
      </c>
      <c r="E14" s="481"/>
      <c r="F14" s="482"/>
      <c r="G14" s="518">
        <v>30</v>
      </c>
      <c r="H14" s="519"/>
      <c r="I14" s="520"/>
      <c r="J14" s="480">
        <v>30</v>
      </c>
      <c r="K14" s="481"/>
      <c r="L14" s="482"/>
      <c r="M14" s="518">
        <v>37</v>
      </c>
      <c r="N14" s="519"/>
      <c r="O14" s="520"/>
      <c r="P14" s="480">
        <v>12</v>
      </c>
      <c r="Q14" s="481"/>
      <c r="R14" s="482"/>
    </row>
    <row r="15" spans="1:19" x14ac:dyDescent="0.2">
      <c r="A15" s="42"/>
      <c r="B15" s="34" t="s">
        <v>355</v>
      </c>
      <c r="C15" s="34" t="s">
        <v>408</v>
      </c>
      <c r="D15" s="35" t="s">
        <v>409</v>
      </c>
      <c r="E15" s="35" t="s">
        <v>410</v>
      </c>
      <c r="F15" s="35" t="s">
        <v>363</v>
      </c>
      <c r="G15" s="332" t="s">
        <v>409</v>
      </c>
      <c r="H15" s="332" t="s">
        <v>410</v>
      </c>
      <c r="I15" s="332" t="s">
        <v>363</v>
      </c>
      <c r="J15" s="35" t="s">
        <v>409</v>
      </c>
      <c r="K15" s="35" t="s">
        <v>410</v>
      </c>
      <c r="L15" s="35" t="s">
        <v>363</v>
      </c>
      <c r="M15" s="332" t="s">
        <v>409</v>
      </c>
      <c r="N15" s="332" t="s">
        <v>410</v>
      </c>
      <c r="O15" s="332" t="s">
        <v>363</v>
      </c>
      <c r="P15" s="35" t="s">
        <v>409</v>
      </c>
      <c r="Q15" s="35" t="s">
        <v>410</v>
      </c>
      <c r="R15" s="35" t="s">
        <v>363</v>
      </c>
    </row>
    <row r="16" spans="1:19" x14ac:dyDescent="0.2">
      <c r="A16" s="42" t="s">
        <v>390</v>
      </c>
      <c r="B16" s="50">
        <v>11</v>
      </c>
      <c r="C16" s="50">
        <v>4</v>
      </c>
      <c r="D16" s="37">
        <v>7</v>
      </c>
      <c r="E16" s="37">
        <v>2</v>
      </c>
      <c r="F16" s="37">
        <f>IF(($C16+INT(D$14/18)+IF(((D$14-INT(D$14/18)*18)-$B16)&gt;=0,1,0)-D16+2)&lt;0, 0, $C16+INT(D$14/18)+IF(((D$14-INT(D$14/18)*18)-$B16)&gt;=0,1,0)-D16+2)</f>
        <v>0</v>
      </c>
      <c r="G16" s="232">
        <v>6</v>
      </c>
      <c r="H16" s="232">
        <v>2</v>
      </c>
      <c r="I16" s="232">
        <f>IF(($C16+INT(G$14/18)+IF(((G$14-INT(G$14/18)*18)-$B16)&gt;=0,1,0)-G16+2)&lt;0, 0, $C16+INT(G$14/18)+IF(((G$14-INT(G$14/18)*18)-$B16)&gt;=0,1,0)-G16+2)</f>
        <v>2</v>
      </c>
      <c r="J16" s="37">
        <v>5</v>
      </c>
      <c r="K16" s="37">
        <v>1</v>
      </c>
      <c r="L16" s="37">
        <f>IF(($C16+INT(J$14/18)+IF(((J$14-INT(J$14/18)*18)-$B16)&gt;=0,1,0)-J16+2)&lt;0, 0, $C16+INT(J$14/18)+IF(((J$14-INT(J$14/18)*18)-$B16)&gt;=0,1,0)-J16+2)</f>
        <v>3</v>
      </c>
      <c r="M16" s="232">
        <v>10</v>
      </c>
      <c r="N16" s="232">
        <v>2</v>
      </c>
      <c r="O16" s="232">
        <f>IF(($C16+INT(M$14/18)+IF(((M$14-INT(M$14/18)*18)-$B16)&gt;=0,1,0)-M16+2)&lt;0, 0, $C16+INT(M$14/18)+IF(((M$14-INT(M$14/18)*18)-$B16)&gt;=0,1,0)-M16+2)</f>
        <v>0</v>
      </c>
      <c r="P16" s="37">
        <v>5</v>
      </c>
      <c r="Q16" s="37">
        <v>2</v>
      </c>
      <c r="R16" s="37">
        <f>IF(($C16+INT(P$14/18)+IF(((P$14-INT(P$14/18)*18)-$B16)&gt;=0,1,0)-P16+2)&lt;0, 0, $C16+INT(P$14/18)+IF(((P$14-INT(P$14/18)*18)-$B16)&gt;=0,1,0)-P16+2)</f>
        <v>2</v>
      </c>
      <c r="S16" t="s">
        <v>1245</v>
      </c>
    </row>
    <row r="17" spans="1:20" x14ac:dyDescent="0.2">
      <c r="A17" s="42" t="s">
        <v>391</v>
      </c>
      <c r="B17" s="50">
        <v>15</v>
      </c>
      <c r="C17" s="50">
        <v>3</v>
      </c>
      <c r="D17" s="37">
        <v>3</v>
      </c>
      <c r="E17" s="37">
        <v>2</v>
      </c>
      <c r="F17" s="37">
        <f t="shared" ref="F17:F24" si="3">IF(($C17+INT(D$14/18)+IF(((D$80-INT(D$14/18)*18)-$B17)&gt;=0,1,0)-D17+2)&lt;0, 0, $C17+INT(D$14/18)+IF(((D$14-INT(D$14/18)*18)-$B17)&gt;=0,1,0)-D17+2)</f>
        <v>3</v>
      </c>
      <c r="G17" s="232">
        <v>10</v>
      </c>
      <c r="H17" s="232">
        <v>2</v>
      </c>
      <c r="I17" s="232">
        <f t="shared" ref="I17:I24" si="4">IF(($C17+INT(G$14/18)+IF(((G$14-INT(G$14/18)*18)-$B17)&gt;=0,1,0)-G17+2)&lt;0, 0, $C17+INT(G$14/18)+IF(((G$14-INT(G$14/18)*18)-$B17)&gt;=0,1,0)-G17+2)</f>
        <v>0</v>
      </c>
      <c r="J17" s="37">
        <v>5</v>
      </c>
      <c r="K17" s="37">
        <v>2</v>
      </c>
      <c r="L17" s="37">
        <f t="shared" ref="L17:L24" si="5">IF(($C17+INT(J$14/18)+IF(((J$80-INT(J$14/18)*18)-$B17)&gt;=0,1,0)-J17+2)&lt;0, 0, $C17+INT(J$14/18)+IF(((J$14-INT(J$14/18)*18)-$B17)&gt;=0,1,0)-J17+2)</f>
        <v>1</v>
      </c>
      <c r="M17" s="232">
        <v>5</v>
      </c>
      <c r="N17" s="232">
        <v>3</v>
      </c>
      <c r="O17" s="232">
        <f t="shared" ref="O17:O24" si="6">IF(($C17+INT(M$14/18)+IF(((M$14-INT(M$14/18)*18)-$B17)&gt;=0,1,0)-M17+2)&lt;0, 0, $C17+INT(M$14/18)+IF(((M$14-INT(M$14/18)*18)-$B17)&gt;=0,1,0)-M17+2)</f>
        <v>2</v>
      </c>
      <c r="P17" s="37">
        <v>4</v>
      </c>
      <c r="Q17" s="37">
        <v>2</v>
      </c>
      <c r="R17" s="37">
        <f t="shared" ref="R17:R24" si="7">IF(($C17+INT(P$14/18)+IF(((P$80-INT(P$14/18)*18)-$B17)&gt;=0,1,0)-P17+2)&lt;0, 0, $C17+INT(P$14/18)+IF(((P$14-INT(P$14/18)*18)-$B17)&gt;=0,1,0)-P17+2)</f>
        <v>1</v>
      </c>
    </row>
    <row r="18" spans="1:20" x14ac:dyDescent="0.2">
      <c r="A18" s="42" t="s">
        <v>392</v>
      </c>
      <c r="B18" s="50">
        <v>9</v>
      </c>
      <c r="C18" s="50">
        <v>4</v>
      </c>
      <c r="D18" s="37">
        <v>5</v>
      </c>
      <c r="E18" s="37">
        <v>2</v>
      </c>
      <c r="F18" s="37">
        <f t="shared" si="3"/>
        <v>2</v>
      </c>
      <c r="G18" s="232">
        <v>6</v>
      </c>
      <c r="H18" s="232">
        <v>2</v>
      </c>
      <c r="I18" s="232">
        <f t="shared" si="4"/>
        <v>2</v>
      </c>
      <c r="J18" s="37">
        <v>10</v>
      </c>
      <c r="K18" s="37">
        <v>2</v>
      </c>
      <c r="L18" s="37">
        <f t="shared" si="5"/>
        <v>0</v>
      </c>
      <c r="M18" s="232">
        <v>6</v>
      </c>
      <c r="N18" s="232">
        <v>2</v>
      </c>
      <c r="O18" s="232">
        <f t="shared" si="6"/>
        <v>2</v>
      </c>
      <c r="P18" s="37">
        <v>5</v>
      </c>
      <c r="Q18" s="37">
        <v>3</v>
      </c>
      <c r="R18" s="37">
        <f t="shared" si="7"/>
        <v>2</v>
      </c>
    </row>
    <row r="19" spans="1:20" x14ac:dyDescent="0.2">
      <c r="A19" s="42" t="s">
        <v>393</v>
      </c>
      <c r="B19" s="50">
        <v>1</v>
      </c>
      <c r="C19" s="50">
        <v>5</v>
      </c>
      <c r="D19" s="37">
        <v>5</v>
      </c>
      <c r="E19" s="37">
        <v>1</v>
      </c>
      <c r="F19" s="37">
        <f t="shared" si="3"/>
        <v>4</v>
      </c>
      <c r="G19" s="232">
        <v>6</v>
      </c>
      <c r="H19" s="232">
        <v>1</v>
      </c>
      <c r="I19" s="232">
        <f t="shared" si="4"/>
        <v>3</v>
      </c>
      <c r="J19" s="37">
        <v>7</v>
      </c>
      <c r="K19" s="37">
        <v>1</v>
      </c>
      <c r="L19" s="37">
        <f t="shared" si="5"/>
        <v>2</v>
      </c>
      <c r="M19" s="232">
        <v>9</v>
      </c>
      <c r="N19" s="232">
        <v>2</v>
      </c>
      <c r="O19" s="232">
        <f t="shared" si="6"/>
        <v>1</v>
      </c>
      <c r="P19" s="37">
        <v>5</v>
      </c>
      <c r="Q19" s="37">
        <v>1</v>
      </c>
      <c r="R19" s="37">
        <f t="shared" si="7"/>
        <v>3</v>
      </c>
    </row>
    <row r="20" spans="1:20" x14ac:dyDescent="0.2">
      <c r="A20" s="42" t="s">
        <v>394</v>
      </c>
      <c r="B20" s="50">
        <v>5</v>
      </c>
      <c r="C20" s="50">
        <v>4</v>
      </c>
      <c r="D20" s="37">
        <v>8</v>
      </c>
      <c r="E20" s="37">
        <v>3</v>
      </c>
      <c r="F20" s="37">
        <f t="shared" si="3"/>
        <v>0</v>
      </c>
      <c r="G20" s="232">
        <v>6</v>
      </c>
      <c r="H20" s="232">
        <v>2</v>
      </c>
      <c r="I20" s="232">
        <f t="shared" si="4"/>
        <v>2</v>
      </c>
      <c r="J20" s="37">
        <v>7</v>
      </c>
      <c r="K20" s="37">
        <v>2</v>
      </c>
      <c r="L20" s="37">
        <f t="shared" si="5"/>
        <v>1</v>
      </c>
      <c r="M20" s="232">
        <v>10</v>
      </c>
      <c r="N20" s="232">
        <v>2</v>
      </c>
      <c r="O20" s="232">
        <f t="shared" si="6"/>
        <v>0</v>
      </c>
      <c r="P20" s="37">
        <v>6</v>
      </c>
      <c r="Q20" s="37">
        <v>3</v>
      </c>
      <c r="R20" s="37">
        <f t="shared" si="7"/>
        <v>1</v>
      </c>
    </row>
    <row r="21" spans="1:20" x14ac:dyDescent="0.2">
      <c r="A21" s="42" t="s">
        <v>395</v>
      </c>
      <c r="B21" s="50">
        <v>13</v>
      </c>
      <c r="C21" s="50">
        <v>4</v>
      </c>
      <c r="D21" s="37">
        <v>5</v>
      </c>
      <c r="E21" s="37">
        <v>2</v>
      </c>
      <c r="F21" s="37">
        <f t="shared" si="3"/>
        <v>2</v>
      </c>
      <c r="G21" s="232">
        <v>4</v>
      </c>
      <c r="H21" s="232">
        <v>0</v>
      </c>
      <c r="I21" s="232">
        <f t="shared" si="4"/>
        <v>3</v>
      </c>
      <c r="J21" s="37">
        <v>5</v>
      </c>
      <c r="K21" s="37">
        <v>2</v>
      </c>
      <c r="L21" s="37">
        <f t="shared" si="5"/>
        <v>2</v>
      </c>
      <c r="M21" s="232">
        <v>7</v>
      </c>
      <c r="N21" s="232">
        <v>2</v>
      </c>
      <c r="O21" s="232">
        <f t="shared" si="6"/>
        <v>1</v>
      </c>
      <c r="P21" s="37">
        <v>4</v>
      </c>
      <c r="Q21" s="37">
        <v>2</v>
      </c>
      <c r="R21" s="37">
        <f t="shared" si="7"/>
        <v>2</v>
      </c>
    </row>
    <row r="22" spans="1:20" x14ac:dyDescent="0.2">
      <c r="A22" s="42" t="s">
        <v>396</v>
      </c>
      <c r="B22" s="50">
        <v>3</v>
      </c>
      <c r="C22" s="50">
        <v>5</v>
      </c>
      <c r="D22" s="37">
        <v>6</v>
      </c>
      <c r="E22" s="37">
        <v>2</v>
      </c>
      <c r="F22" s="37">
        <f t="shared" si="3"/>
        <v>3</v>
      </c>
      <c r="G22" s="232">
        <v>6</v>
      </c>
      <c r="H22" s="232">
        <v>0</v>
      </c>
      <c r="I22" s="232">
        <f t="shared" si="4"/>
        <v>3</v>
      </c>
      <c r="J22" s="37">
        <v>8</v>
      </c>
      <c r="K22" s="37">
        <v>2</v>
      </c>
      <c r="L22" s="37">
        <f t="shared" si="5"/>
        <v>1</v>
      </c>
      <c r="M22" s="232">
        <v>6</v>
      </c>
      <c r="N22" s="232">
        <v>0</v>
      </c>
      <c r="O22" s="232">
        <f t="shared" si="6"/>
        <v>3</v>
      </c>
      <c r="P22" s="37">
        <v>4</v>
      </c>
      <c r="Q22" s="37">
        <v>2</v>
      </c>
      <c r="R22" s="37">
        <f t="shared" si="7"/>
        <v>4</v>
      </c>
    </row>
    <row r="23" spans="1:20" x14ac:dyDescent="0.2">
      <c r="A23" s="42" t="s">
        <v>397</v>
      </c>
      <c r="B23" s="50">
        <v>7</v>
      </c>
      <c r="C23" s="50">
        <v>4</v>
      </c>
      <c r="D23" s="37">
        <v>7</v>
      </c>
      <c r="E23" s="37">
        <v>2</v>
      </c>
      <c r="F23" s="37">
        <f t="shared" si="3"/>
        <v>1</v>
      </c>
      <c r="G23" s="232">
        <v>7</v>
      </c>
      <c r="H23" s="232">
        <v>3</v>
      </c>
      <c r="I23" s="232">
        <f t="shared" si="4"/>
        <v>1</v>
      </c>
      <c r="J23" s="37">
        <v>10</v>
      </c>
      <c r="K23" s="37">
        <v>2</v>
      </c>
      <c r="L23" s="37">
        <f t="shared" si="5"/>
        <v>0</v>
      </c>
      <c r="M23" s="232">
        <v>10</v>
      </c>
      <c r="N23" s="232">
        <v>2</v>
      </c>
      <c r="O23" s="232">
        <f t="shared" si="6"/>
        <v>0</v>
      </c>
      <c r="P23" s="37">
        <v>5</v>
      </c>
      <c r="Q23" s="37">
        <v>2</v>
      </c>
      <c r="R23" s="37">
        <f t="shared" si="7"/>
        <v>2</v>
      </c>
    </row>
    <row r="24" spans="1:20" ht="13.5" thickBot="1" x14ac:dyDescent="0.25">
      <c r="A24" s="52" t="s">
        <v>398</v>
      </c>
      <c r="B24" s="53">
        <v>17</v>
      </c>
      <c r="C24" s="53">
        <v>3</v>
      </c>
      <c r="D24" s="37">
        <v>4</v>
      </c>
      <c r="E24" s="54">
        <v>3</v>
      </c>
      <c r="F24" s="37">
        <f t="shared" si="3"/>
        <v>2</v>
      </c>
      <c r="G24" s="232">
        <v>5</v>
      </c>
      <c r="H24" s="456">
        <v>2</v>
      </c>
      <c r="I24" s="232">
        <f t="shared" si="4"/>
        <v>1</v>
      </c>
      <c r="J24" s="37">
        <v>4</v>
      </c>
      <c r="K24" s="54">
        <v>2</v>
      </c>
      <c r="L24" s="37">
        <f t="shared" si="5"/>
        <v>2</v>
      </c>
      <c r="M24" s="232">
        <v>4</v>
      </c>
      <c r="N24" s="456">
        <v>2</v>
      </c>
      <c r="O24" s="232">
        <f t="shared" si="6"/>
        <v>3</v>
      </c>
      <c r="P24" s="37">
        <v>4</v>
      </c>
      <c r="Q24" s="54">
        <v>2</v>
      </c>
      <c r="R24" s="37">
        <f t="shared" si="7"/>
        <v>1</v>
      </c>
    </row>
    <row r="25" spans="1:20" ht="13.5" thickBot="1" x14ac:dyDescent="0.25">
      <c r="A25" s="61" t="s">
        <v>412</v>
      </c>
      <c r="B25" s="62"/>
      <c r="C25" s="74">
        <f t="shared" ref="C25:O25" si="8">SUM(C16:C24)</f>
        <v>36</v>
      </c>
      <c r="D25" s="63">
        <f t="shared" si="8"/>
        <v>50</v>
      </c>
      <c r="E25" s="63">
        <f t="shared" si="8"/>
        <v>19</v>
      </c>
      <c r="F25" s="63">
        <f t="shared" si="8"/>
        <v>17</v>
      </c>
      <c r="G25" s="234">
        <f t="shared" si="8"/>
        <v>56</v>
      </c>
      <c r="H25" s="234">
        <f t="shared" si="8"/>
        <v>14</v>
      </c>
      <c r="I25" s="233">
        <f t="shared" si="8"/>
        <v>17</v>
      </c>
      <c r="J25" s="63">
        <f t="shared" si="8"/>
        <v>61</v>
      </c>
      <c r="K25" s="63">
        <f t="shared" si="8"/>
        <v>16</v>
      </c>
      <c r="L25" s="88">
        <f t="shared" si="8"/>
        <v>12</v>
      </c>
      <c r="M25" s="234">
        <f t="shared" si="8"/>
        <v>67</v>
      </c>
      <c r="N25" s="234">
        <f t="shared" si="8"/>
        <v>17</v>
      </c>
      <c r="O25" s="233">
        <f t="shared" si="8"/>
        <v>12</v>
      </c>
      <c r="P25" s="63">
        <f>SUM(P16:P24)</f>
        <v>42</v>
      </c>
      <c r="Q25" s="63">
        <f>SUM(Q16:Q24)</f>
        <v>19</v>
      </c>
      <c r="R25" s="88">
        <f>SUM(R16:R24)</f>
        <v>18</v>
      </c>
    </row>
    <row r="26" spans="1:20" x14ac:dyDescent="0.2">
      <c r="A26" s="57" t="s">
        <v>399</v>
      </c>
      <c r="B26" s="58">
        <v>12</v>
      </c>
      <c r="C26" s="58">
        <v>4</v>
      </c>
      <c r="D26" s="37">
        <v>6</v>
      </c>
      <c r="E26" s="39">
        <v>2</v>
      </c>
      <c r="F26" s="37">
        <f t="shared" ref="F26:F34" si="9">IF(($C26+INT(D$14/18)+IF(((D$80-INT(D$14/18)*18)-$B26)&gt;=0,1,0)-D26+2)&lt;0, 0, $C26+INT(D$14/18)+IF(((D$14-INT(D$14/18)*18)-$B26)&gt;=0,1,0)-D26+2)</f>
        <v>1</v>
      </c>
      <c r="G26" s="232">
        <v>5</v>
      </c>
      <c r="H26" s="261">
        <v>2</v>
      </c>
      <c r="I26" s="232">
        <f>IF(($C26+INT(G$14/18)+IF(((G$14-INT(G$14/18)*18)-$B26)&gt;=0,1,0)-G26+2)&lt;0, 0, $C26+INT(G$14/18)+IF(((G$14-INT(G$14/18)*18)-$B26)&gt;=0,1,0)-G26+2)</f>
        <v>3</v>
      </c>
      <c r="J26" s="37">
        <v>10</v>
      </c>
      <c r="K26" s="39">
        <v>2</v>
      </c>
      <c r="L26" s="37">
        <f>IF(($C26+INT(J$14/18)+IF(((J$14-INT(J$14/18)*18)-$B26)&gt;=0,1,0)-J26+2)&lt;0, 0, $C26+INT(J$14/18)+IF(((J$14-INT(J$14/18)*18)-$B26)&gt;=0,1,0)-J26+2)</f>
        <v>0</v>
      </c>
      <c r="M26" s="232">
        <v>10</v>
      </c>
      <c r="N26" s="261">
        <v>2</v>
      </c>
      <c r="O26" s="232">
        <f>IF(($C26+INT(M$14/18)+IF(((M$14-INT(M$14/18)*18)-$B26)&gt;=0,1,0)-M26+2)&lt;0, 0, $C26+INT(M$14/18)+IF(((M$14-INT(M$14/18)*18)-$B26)&gt;=0,1,0)-M26+2)</f>
        <v>0</v>
      </c>
      <c r="P26" s="37">
        <v>5</v>
      </c>
      <c r="Q26" s="39">
        <v>1</v>
      </c>
      <c r="R26" s="37">
        <f>IF(($C26+INT(P$14/18)+IF(((P$14-INT(P$14/18)*18)-$B26)&gt;=0,1,0)-P26+2)&lt;0, 0, $C26+INT(P$14/18)+IF(((P$14-INT(P$14/18)*18)-$B26)&gt;=0,1,0)-P26+2)</f>
        <v>2</v>
      </c>
    </row>
    <row r="27" spans="1:20" x14ac:dyDescent="0.2">
      <c r="A27" s="42" t="s">
        <v>400</v>
      </c>
      <c r="B27" s="50">
        <v>4</v>
      </c>
      <c r="C27" s="50">
        <v>4</v>
      </c>
      <c r="D27" s="37">
        <v>7</v>
      </c>
      <c r="E27" s="37">
        <v>2</v>
      </c>
      <c r="F27" s="37">
        <f t="shared" si="9"/>
        <v>1</v>
      </c>
      <c r="G27" s="232">
        <v>6</v>
      </c>
      <c r="H27" s="232">
        <v>1</v>
      </c>
      <c r="I27" s="232">
        <f t="shared" ref="I27:I34" si="10">IF(($C27+INT(G$14/18)+IF(((G$14-INT(G$14/18)*18)-$B27)&gt;=0,1,0)-G27+2)&lt;0, 0, $C27+INT(G$14/18)+IF(((G$14-INT(G$14/18)*18)-$B27)&gt;=0,1,0)-G27+2)</f>
        <v>2</v>
      </c>
      <c r="J27" s="37">
        <v>7</v>
      </c>
      <c r="K27" s="37">
        <v>2</v>
      </c>
      <c r="L27" s="37">
        <f t="shared" ref="L27:L34" si="11">IF(($C27+INT(J$14/18)+IF(((J$80-INT(J$14/18)*18)-$B27)&gt;=0,1,0)-J27+2)&lt;0, 0, $C27+INT(J$14/18)+IF(((J$14-INT(J$14/18)*18)-$B27)&gt;=0,1,0)-J27+2)</f>
        <v>1</v>
      </c>
      <c r="M27" s="232">
        <v>6</v>
      </c>
      <c r="N27" s="232">
        <v>3</v>
      </c>
      <c r="O27" s="232">
        <f t="shared" ref="O27:O34" si="12">IF(($C27+INT(M$14/18)+IF(((M$14-INT(M$14/18)*18)-$B27)&gt;=0,1,0)-M27+2)&lt;0, 0, $C27+INT(M$14/18)+IF(((M$14-INT(M$14/18)*18)-$B27)&gt;=0,1,0)-M27+2)</f>
        <v>2</v>
      </c>
      <c r="P27" s="37">
        <v>5</v>
      </c>
      <c r="Q27" s="37">
        <v>2</v>
      </c>
      <c r="R27" s="37">
        <f t="shared" ref="R27:R34" si="13">IF(($C27+INT(P$14/18)+IF(((P$80-INT(P$14/18)*18)-$B27)&gt;=0,1,0)-P27+2)&lt;0, 0, $C27+INT(P$14/18)+IF(((P$14-INT(P$14/18)*18)-$B27)&gt;=0,1,0)-P27+2)</f>
        <v>2</v>
      </c>
    </row>
    <row r="28" spans="1:20" x14ac:dyDescent="0.2">
      <c r="A28" s="42" t="s">
        <v>401</v>
      </c>
      <c r="B28" s="50">
        <v>6</v>
      </c>
      <c r="C28" s="50">
        <v>4</v>
      </c>
      <c r="D28" s="37">
        <v>5</v>
      </c>
      <c r="E28" s="37">
        <v>2</v>
      </c>
      <c r="F28" s="37">
        <f t="shared" si="9"/>
        <v>3</v>
      </c>
      <c r="G28" s="232">
        <v>7</v>
      </c>
      <c r="H28" s="232">
        <v>2</v>
      </c>
      <c r="I28" s="232">
        <f t="shared" si="10"/>
        <v>1</v>
      </c>
      <c r="J28" s="37">
        <v>6</v>
      </c>
      <c r="K28" s="37">
        <v>2</v>
      </c>
      <c r="L28" s="37">
        <f t="shared" si="11"/>
        <v>2</v>
      </c>
      <c r="M28" s="232">
        <v>6</v>
      </c>
      <c r="N28" s="232">
        <v>1</v>
      </c>
      <c r="O28" s="232">
        <f t="shared" si="12"/>
        <v>2</v>
      </c>
      <c r="P28" s="37">
        <v>5</v>
      </c>
      <c r="Q28" s="37">
        <v>2</v>
      </c>
      <c r="R28" s="37">
        <f t="shared" si="13"/>
        <v>2</v>
      </c>
    </row>
    <row r="29" spans="1:20" x14ac:dyDescent="0.2">
      <c r="A29" s="42" t="s">
        <v>402</v>
      </c>
      <c r="B29" s="50">
        <v>18</v>
      </c>
      <c r="C29" s="50">
        <v>3</v>
      </c>
      <c r="D29" s="37">
        <v>7</v>
      </c>
      <c r="E29" s="37">
        <v>3</v>
      </c>
      <c r="F29" s="37">
        <f t="shared" si="9"/>
        <v>0</v>
      </c>
      <c r="G29" s="232">
        <v>4</v>
      </c>
      <c r="H29" s="232">
        <v>2</v>
      </c>
      <c r="I29" s="232">
        <f t="shared" si="10"/>
        <v>2</v>
      </c>
      <c r="J29" s="37">
        <v>10</v>
      </c>
      <c r="K29" s="37">
        <v>2</v>
      </c>
      <c r="L29" s="37">
        <f t="shared" si="11"/>
        <v>0</v>
      </c>
      <c r="M29" s="232">
        <v>3</v>
      </c>
      <c r="N29" s="232">
        <v>2</v>
      </c>
      <c r="O29" s="232">
        <f t="shared" si="12"/>
        <v>4</v>
      </c>
      <c r="P29" s="37">
        <v>3</v>
      </c>
      <c r="Q29" s="37">
        <v>1</v>
      </c>
      <c r="R29" s="37">
        <f t="shared" si="13"/>
        <v>2</v>
      </c>
      <c r="S29">
        <v>2.12</v>
      </c>
      <c r="T29" t="s">
        <v>472</v>
      </c>
    </row>
    <row r="30" spans="1:20" x14ac:dyDescent="0.2">
      <c r="A30" s="42" t="s">
        <v>403</v>
      </c>
      <c r="B30" s="50">
        <v>2</v>
      </c>
      <c r="C30" s="50">
        <v>5</v>
      </c>
      <c r="D30" s="37">
        <v>6</v>
      </c>
      <c r="E30" s="37">
        <v>2</v>
      </c>
      <c r="F30" s="37">
        <f t="shared" si="9"/>
        <v>3</v>
      </c>
      <c r="G30" s="232">
        <v>7</v>
      </c>
      <c r="H30" s="232">
        <v>2</v>
      </c>
      <c r="I30" s="232">
        <f t="shared" si="10"/>
        <v>2</v>
      </c>
      <c r="J30" s="37">
        <v>8</v>
      </c>
      <c r="K30" s="37">
        <v>1</v>
      </c>
      <c r="L30" s="37">
        <f t="shared" si="11"/>
        <v>1</v>
      </c>
      <c r="M30" s="232">
        <v>6</v>
      </c>
      <c r="N30" s="232">
        <v>1</v>
      </c>
      <c r="O30" s="232">
        <f t="shared" si="12"/>
        <v>3</v>
      </c>
      <c r="P30" s="37">
        <v>5</v>
      </c>
      <c r="Q30" s="37">
        <v>1</v>
      </c>
      <c r="R30" s="37">
        <f t="shared" si="13"/>
        <v>3</v>
      </c>
    </row>
    <row r="31" spans="1:20" x14ac:dyDescent="0.2">
      <c r="A31" s="42" t="s">
        <v>404</v>
      </c>
      <c r="B31" s="50">
        <v>8</v>
      </c>
      <c r="C31" s="50">
        <v>4</v>
      </c>
      <c r="D31" s="37">
        <v>8</v>
      </c>
      <c r="E31" s="37">
        <v>2</v>
      </c>
      <c r="F31" s="37">
        <f t="shared" si="9"/>
        <v>0</v>
      </c>
      <c r="G31" s="232">
        <v>6</v>
      </c>
      <c r="H31" s="232">
        <v>2</v>
      </c>
      <c r="I31" s="232">
        <f t="shared" si="10"/>
        <v>2</v>
      </c>
      <c r="J31" s="37">
        <v>5</v>
      </c>
      <c r="K31" s="37">
        <v>1</v>
      </c>
      <c r="L31" s="37">
        <f t="shared" si="11"/>
        <v>3</v>
      </c>
      <c r="M31" s="232">
        <v>7</v>
      </c>
      <c r="N31" s="232">
        <v>2</v>
      </c>
      <c r="O31" s="232">
        <f t="shared" si="12"/>
        <v>1</v>
      </c>
      <c r="P31" s="37">
        <v>5</v>
      </c>
      <c r="Q31" s="37">
        <v>1</v>
      </c>
      <c r="R31" s="37">
        <f t="shared" si="13"/>
        <v>2</v>
      </c>
    </row>
    <row r="32" spans="1:20" x14ac:dyDescent="0.2">
      <c r="A32" s="42" t="s">
        <v>405</v>
      </c>
      <c r="B32" s="50">
        <v>14</v>
      </c>
      <c r="C32" s="50">
        <v>4</v>
      </c>
      <c r="D32" s="37">
        <v>6</v>
      </c>
      <c r="E32" s="37">
        <v>2</v>
      </c>
      <c r="F32" s="37">
        <f t="shared" si="9"/>
        <v>1</v>
      </c>
      <c r="G32" s="232">
        <v>6</v>
      </c>
      <c r="H32" s="232">
        <v>2</v>
      </c>
      <c r="I32" s="232">
        <f t="shared" si="10"/>
        <v>1</v>
      </c>
      <c r="J32" s="37">
        <v>10</v>
      </c>
      <c r="K32" s="37">
        <v>2</v>
      </c>
      <c r="L32" s="37">
        <f t="shared" si="11"/>
        <v>0</v>
      </c>
      <c r="M32" s="232">
        <v>7</v>
      </c>
      <c r="N32" s="232">
        <v>2</v>
      </c>
      <c r="O32" s="232">
        <f t="shared" si="12"/>
        <v>1</v>
      </c>
      <c r="P32" s="37">
        <v>5</v>
      </c>
      <c r="Q32" s="37">
        <v>2</v>
      </c>
      <c r="R32" s="37">
        <f t="shared" si="13"/>
        <v>1</v>
      </c>
    </row>
    <row r="33" spans="1:19" x14ac:dyDescent="0.2">
      <c r="A33" s="42" t="s">
        <v>406</v>
      </c>
      <c r="B33" s="50">
        <v>16</v>
      </c>
      <c r="C33" s="50">
        <v>3</v>
      </c>
      <c r="D33" s="37">
        <v>4</v>
      </c>
      <c r="E33" s="37">
        <v>1</v>
      </c>
      <c r="F33" s="37">
        <f t="shared" si="9"/>
        <v>2</v>
      </c>
      <c r="G33" s="232">
        <v>10</v>
      </c>
      <c r="H33" s="232">
        <v>2</v>
      </c>
      <c r="I33" s="232">
        <f t="shared" si="10"/>
        <v>0</v>
      </c>
      <c r="J33" s="37">
        <v>5</v>
      </c>
      <c r="K33" s="37">
        <v>1</v>
      </c>
      <c r="L33" s="37">
        <f t="shared" si="11"/>
        <v>1</v>
      </c>
      <c r="M33" s="232">
        <v>6</v>
      </c>
      <c r="N33" s="232">
        <v>2</v>
      </c>
      <c r="O33" s="232">
        <f t="shared" si="12"/>
        <v>1</v>
      </c>
      <c r="P33" s="37">
        <v>3</v>
      </c>
      <c r="Q33" s="37">
        <v>2</v>
      </c>
      <c r="R33" s="37">
        <f t="shared" si="13"/>
        <v>2</v>
      </c>
    </row>
    <row r="34" spans="1:19" x14ac:dyDescent="0.2">
      <c r="A34" s="45" t="s">
        <v>407</v>
      </c>
      <c r="B34" s="51">
        <v>10</v>
      </c>
      <c r="C34" s="51">
        <v>4</v>
      </c>
      <c r="D34" s="37">
        <v>5</v>
      </c>
      <c r="E34" s="46">
        <v>2</v>
      </c>
      <c r="F34" s="37">
        <f t="shared" si="9"/>
        <v>2</v>
      </c>
      <c r="G34" s="232">
        <v>6</v>
      </c>
      <c r="H34" s="457">
        <v>2</v>
      </c>
      <c r="I34" s="232">
        <f t="shared" si="10"/>
        <v>2</v>
      </c>
      <c r="J34" s="37">
        <v>5</v>
      </c>
      <c r="K34" s="46">
        <v>2</v>
      </c>
      <c r="L34" s="37">
        <f t="shared" si="11"/>
        <v>3</v>
      </c>
      <c r="M34" s="232">
        <v>8</v>
      </c>
      <c r="N34" s="457">
        <v>2</v>
      </c>
      <c r="O34" s="232">
        <f t="shared" si="12"/>
        <v>0</v>
      </c>
      <c r="P34" s="37">
        <v>6</v>
      </c>
      <c r="Q34" s="46">
        <v>3</v>
      </c>
      <c r="R34" s="37">
        <f t="shared" si="13"/>
        <v>1</v>
      </c>
    </row>
    <row r="35" spans="1:19" ht="13.5" thickBot="1" x14ac:dyDescent="0.25">
      <c r="A35" s="66" t="s">
        <v>413</v>
      </c>
      <c r="B35" s="63"/>
      <c r="C35" s="63">
        <f t="shared" ref="C35:O35" si="14">SUM(C26:C34)</f>
        <v>35</v>
      </c>
      <c r="D35" s="63">
        <f t="shared" si="14"/>
        <v>54</v>
      </c>
      <c r="E35" s="63">
        <f t="shared" si="14"/>
        <v>18</v>
      </c>
      <c r="F35" s="63">
        <f t="shared" si="14"/>
        <v>13</v>
      </c>
      <c r="G35" s="234">
        <f t="shared" si="14"/>
        <v>57</v>
      </c>
      <c r="H35" s="234">
        <f t="shared" si="14"/>
        <v>17</v>
      </c>
      <c r="I35" s="234">
        <f t="shared" si="14"/>
        <v>15</v>
      </c>
      <c r="J35" s="63">
        <f t="shared" si="14"/>
        <v>66</v>
      </c>
      <c r="K35" s="63">
        <f t="shared" si="14"/>
        <v>15</v>
      </c>
      <c r="L35" s="63">
        <f t="shared" si="14"/>
        <v>11</v>
      </c>
      <c r="M35" s="234">
        <f t="shared" si="14"/>
        <v>59</v>
      </c>
      <c r="N35" s="234">
        <f t="shared" si="14"/>
        <v>17</v>
      </c>
      <c r="O35" s="234">
        <f t="shared" si="14"/>
        <v>14</v>
      </c>
      <c r="P35" s="63">
        <f>SUM(P26:P34)</f>
        <v>42</v>
      </c>
      <c r="Q35" s="63">
        <f>SUM(Q26:Q34)</f>
        <v>15</v>
      </c>
      <c r="R35" s="63">
        <f>SUM(R26:R34)</f>
        <v>17</v>
      </c>
    </row>
    <row r="36" spans="1:19" ht="13.5" thickBot="1" x14ac:dyDescent="0.25">
      <c r="A36" s="70" t="s">
        <v>414</v>
      </c>
      <c r="B36" s="71"/>
      <c r="C36" s="71">
        <f t="shared" ref="C36:O36" si="15">C35+C25</f>
        <v>71</v>
      </c>
      <c r="D36" s="71">
        <f t="shared" si="15"/>
        <v>104</v>
      </c>
      <c r="E36" s="71">
        <f t="shared" si="15"/>
        <v>37</v>
      </c>
      <c r="F36" s="71">
        <f t="shared" si="15"/>
        <v>30</v>
      </c>
      <c r="G36" s="235">
        <f t="shared" si="15"/>
        <v>113</v>
      </c>
      <c r="H36" s="235">
        <f t="shared" si="15"/>
        <v>31</v>
      </c>
      <c r="I36" s="235">
        <f t="shared" si="15"/>
        <v>32</v>
      </c>
      <c r="J36" s="71">
        <f t="shared" si="15"/>
        <v>127</v>
      </c>
      <c r="K36" s="71">
        <f t="shared" si="15"/>
        <v>31</v>
      </c>
      <c r="L36" s="71">
        <f t="shared" si="15"/>
        <v>23</v>
      </c>
      <c r="M36" s="235">
        <f t="shared" si="15"/>
        <v>126</v>
      </c>
      <c r="N36" s="235">
        <f t="shared" si="15"/>
        <v>34</v>
      </c>
      <c r="O36" s="235">
        <f t="shared" si="15"/>
        <v>26</v>
      </c>
      <c r="P36" s="71">
        <f>P35+P25</f>
        <v>84</v>
      </c>
      <c r="Q36" s="71">
        <f>Q35+Q25</f>
        <v>34</v>
      </c>
      <c r="R36" s="71">
        <f>R35+R25</f>
        <v>35</v>
      </c>
    </row>
    <row r="37" spans="1:19" x14ac:dyDescent="0.2">
      <c r="A37" s="30"/>
      <c r="B37" s="30"/>
      <c r="C37" s="30"/>
      <c r="D37" s="30"/>
      <c r="E37" s="30"/>
      <c r="F37" s="30"/>
      <c r="G37" s="30"/>
      <c r="H37" s="30"/>
      <c r="I37" s="30"/>
      <c r="J37" s="30"/>
      <c r="K37" s="30"/>
      <c r="L37" s="30"/>
      <c r="M37" s="30"/>
      <c r="N37" s="30"/>
      <c r="O37" s="30"/>
    </row>
    <row r="38" spans="1:19" x14ac:dyDescent="0.2">
      <c r="A38" s="30"/>
      <c r="B38" s="30"/>
      <c r="C38" s="30"/>
      <c r="D38" s="30"/>
      <c r="E38" s="30"/>
      <c r="F38" s="30"/>
      <c r="G38" s="30"/>
      <c r="H38" s="30"/>
      <c r="I38" s="30"/>
      <c r="J38" s="30"/>
      <c r="K38" s="30"/>
      <c r="L38" s="30"/>
      <c r="M38" s="30"/>
      <c r="N38" s="30"/>
      <c r="O38" s="30"/>
    </row>
    <row r="39" spans="1:19" x14ac:dyDescent="0.2">
      <c r="A39" s="30"/>
      <c r="B39" s="30"/>
      <c r="C39" s="30"/>
      <c r="D39" s="30"/>
      <c r="E39" s="30"/>
      <c r="F39" s="30"/>
      <c r="G39" s="30"/>
      <c r="H39" s="30"/>
      <c r="I39" s="30"/>
      <c r="J39" s="30"/>
      <c r="K39" s="30"/>
      <c r="L39" s="30"/>
      <c r="M39" s="30"/>
      <c r="N39" s="30"/>
      <c r="O39" s="30"/>
    </row>
    <row r="40" spans="1:19" ht="13.5" thickBot="1" x14ac:dyDescent="0.25">
      <c r="A40" s="31"/>
      <c r="B40" s="32"/>
      <c r="C40" s="32"/>
      <c r="D40" s="32"/>
      <c r="E40" s="32"/>
      <c r="F40" s="32" t="s">
        <v>1242</v>
      </c>
      <c r="G40" s="32"/>
      <c r="H40" s="32"/>
      <c r="I40" s="32"/>
      <c r="J40" s="32"/>
      <c r="K40" s="32"/>
      <c r="L40" s="32"/>
      <c r="M40" s="32"/>
      <c r="N40" s="32"/>
      <c r="O40" s="32"/>
      <c r="P40" s="32"/>
      <c r="Q40" s="32"/>
      <c r="R40" s="32"/>
    </row>
    <row r="41" spans="1:19" x14ac:dyDescent="0.2">
      <c r="A41" s="40"/>
      <c r="B41" s="41"/>
      <c r="C41" s="41"/>
      <c r="D41" s="474" t="s">
        <v>475</v>
      </c>
      <c r="E41" s="475"/>
      <c r="F41" s="476"/>
      <c r="G41" s="521" t="s">
        <v>352</v>
      </c>
      <c r="H41" s="522"/>
      <c r="I41" s="523"/>
      <c r="J41" s="474" t="s">
        <v>340</v>
      </c>
      <c r="K41" s="475"/>
      <c r="L41" s="476"/>
      <c r="M41" s="521" t="s">
        <v>472</v>
      </c>
      <c r="N41" s="522"/>
      <c r="O41" s="523"/>
      <c r="P41" s="474" t="s">
        <v>469</v>
      </c>
      <c r="Q41" s="475"/>
      <c r="R41" s="476"/>
    </row>
    <row r="42" spans="1:19" x14ac:dyDescent="0.2">
      <c r="A42" s="57"/>
      <c r="B42" s="69"/>
      <c r="C42" s="69" t="s">
        <v>538</v>
      </c>
      <c r="D42" s="480">
        <v>25</v>
      </c>
      <c r="E42" s="481"/>
      <c r="F42" s="482"/>
      <c r="G42" s="518">
        <v>28</v>
      </c>
      <c r="H42" s="519"/>
      <c r="I42" s="520"/>
      <c r="J42" s="480">
        <v>28</v>
      </c>
      <c r="K42" s="481"/>
      <c r="L42" s="482"/>
      <c r="M42" s="518">
        <v>35</v>
      </c>
      <c r="N42" s="519"/>
      <c r="O42" s="520"/>
      <c r="P42" s="480">
        <v>10</v>
      </c>
      <c r="Q42" s="481"/>
      <c r="R42" s="482"/>
    </row>
    <row r="43" spans="1:19" x14ac:dyDescent="0.2">
      <c r="A43" s="42"/>
      <c r="B43" s="34" t="s">
        <v>355</v>
      </c>
      <c r="C43" s="34" t="s">
        <v>408</v>
      </c>
      <c r="D43" s="35" t="s">
        <v>409</v>
      </c>
      <c r="E43" s="35" t="s">
        <v>410</v>
      </c>
      <c r="F43" s="35" t="s">
        <v>363</v>
      </c>
      <c r="G43" s="332" t="s">
        <v>409</v>
      </c>
      <c r="H43" s="332" t="s">
        <v>410</v>
      </c>
      <c r="I43" s="332" t="s">
        <v>363</v>
      </c>
      <c r="J43" s="35" t="s">
        <v>409</v>
      </c>
      <c r="K43" s="35" t="s">
        <v>410</v>
      </c>
      <c r="L43" s="35" t="s">
        <v>363</v>
      </c>
      <c r="M43" s="332" t="s">
        <v>409</v>
      </c>
      <c r="N43" s="332" t="s">
        <v>410</v>
      </c>
      <c r="O43" s="332" t="s">
        <v>363</v>
      </c>
      <c r="P43" s="35" t="s">
        <v>409</v>
      </c>
      <c r="Q43" s="35" t="s">
        <v>410</v>
      </c>
      <c r="R43" s="35" t="s">
        <v>363</v>
      </c>
    </row>
    <row r="44" spans="1:19" x14ac:dyDescent="0.2">
      <c r="A44" s="42" t="s">
        <v>390</v>
      </c>
      <c r="B44" s="50">
        <v>9</v>
      </c>
      <c r="C44" s="50">
        <v>4</v>
      </c>
      <c r="D44" s="37"/>
      <c r="E44" s="37"/>
      <c r="F44" s="37">
        <f>IF(($C44+INT(D$42/18)+IF(((D$42-INT(D$42/18)*18)-$B44)&gt;=0,1,0)-D44+2)&lt;0, 0, $C44+INT(D$42/18)+IF(((D$42-INT(D$42/18)*18)-$B44)&gt;=0,1,0)-D44+2)</f>
        <v>7</v>
      </c>
      <c r="G44" s="232"/>
      <c r="H44" s="232"/>
      <c r="I44" s="232">
        <f>IF(($C44+INT(G$42/18)+IF(((G$42-INT(G$42/18)*18)-$B44)&gt;=0,1,0)-G44+2)&lt;0, 0, $C44+INT(G$42/18)+IF(((G$42-INT(G$42/18)*18)-$B44)&gt;=0,1,0)-G44+2)</f>
        <v>8</v>
      </c>
      <c r="J44" s="37"/>
      <c r="K44" s="37"/>
      <c r="L44" s="37">
        <f>IF(($C44+INT(J$42/18)+IF(((J$42-INT(J$42/18)*18)-$B44)&gt;=0,1,0)-J44+2)&lt;0, 0, $C44+INT(J$42/18)+IF(((J$42-INT(J$42/18)*18)-$B44)&gt;=0,1,0)-J44+2)</f>
        <v>8</v>
      </c>
      <c r="M44" s="232">
        <v>6</v>
      </c>
      <c r="N44" s="232">
        <v>2</v>
      </c>
      <c r="O44" s="232">
        <f>IF(($C44+INT(M$42/18)+IF(((M$42-INT(M$42/18)*18)-$B44)&gt;=0,1,0)-M44+2)&lt;0, 0, $C44+INT(M$42/18)+IF(((M$42-INT(M$42/18)*18)-$B44)&gt;=0,1,0)-M44+2)</f>
        <v>2</v>
      </c>
      <c r="P44" s="37">
        <v>5</v>
      </c>
      <c r="Q44" s="37">
        <v>1</v>
      </c>
      <c r="R44" s="37">
        <f>IF(($C44+INT(P$42/18)+IF(((P$42-INT(P$42/18)*18)-$B44)&gt;=0,1,0)-P44+2)&lt;0, 0, $C44+INT(P$42/18)+IF(((P$42-INT(P$42/18)*18)-$B44)&gt;=0,1,0)-P44+2)</f>
        <v>2</v>
      </c>
    </row>
    <row r="45" spans="1:19" x14ac:dyDescent="0.2">
      <c r="A45" s="42" t="s">
        <v>391</v>
      </c>
      <c r="B45" s="50">
        <v>7</v>
      </c>
      <c r="C45" s="50">
        <v>4</v>
      </c>
      <c r="D45" s="37"/>
      <c r="E45" s="37"/>
      <c r="F45" s="37">
        <f t="shared" ref="F45:F52" si="16">IF(($C45+INT(D$42/18)+IF(((D$42-INT(D$42/18)*18)-$B45)&gt;=0,1,0)-D45+2)&lt;0, 0, $C45+INT(D$42/18)+IF(((D$42-INT(D$42/18)*18)-$B45)&gt;=0,1,0)-D45+2)</f>
        <v>8</v>
      </c>
      <c r="G45" s="232"/>
      <c r="H45" s="232"/>
      <c r="I45" s="232">
        <f t="shared" ref="I45:I52" si="17">IF(($C45+INT(G$42/18)+IF(((G$42-INT(G$42/18)*18)-$B45)&gt;=0,1,0)-G45+2)&lt;0, 0, $C45+INT(G$42/18)+IF(((G$42-INT(G$42/18)*18)-$B45)&gt;=0,1,0)-G45+2)</f>
        <v>8</v>
      </c>
      <c r="J45" s="37"/>
      <c r="K45" s="37"/>
      <c r="L45" s="37">
        <f t="shared" ref="L45:L52" si="18">IF(($C45+INT(J$42/18)+IF(((J$42-INT(J$42/18)*18)-$B45)&gt;=0,1,0)-J45+2)&lt;0, 0, $C45+INT(J$42/18)+IF(((J$42-INT(J$42/18)*18)-$B45)&gt;=0,1,0)-J45+2)</f>
        <v>8</v>
      </c>
      <c r="M45" s="232">
        <v>6</v>
      </c>
      <c r="N45" s="232">
        <v>2</v>
      </c>
      <c r="O45" s="232">
        <f t="shared" ref="O45:O52" si="19">IF(($C45+INT(M$42/18)+IF(((M$42-INT(M$42/18)*18)-$B45)&gt;=0,1,0)-M45+2)&lt;0, 0, $C45+INT(M$42/18)+IF(((M$42-INT(M$42/18)*18)-$B45)&gt;=0,1,0)-M45+2)</f>
        <v>2</v>
      </c>
      <c r="P45" s="37">
        <v>6</v>
      </c>
      <c r="Q45" s="37">
        <v>2</v>
      </c>
      <c r="R45" s="37">
        <f t="shared" ref="R45:R52" si="20">IF(($C45+INT(P$42/18)+IF(((P$42-INT(P$42/18)*18)-$B45)&gt;=0,1,0)-P45+2)&lt;0, 0, $C45+INT(P$42/18)+IF(((P$42-INT(P$42/18)*18)-$B45)&gt;=0,1,0)-P45+2)</f>
        <v>1</v>
      </c>
      <c r="S45" t="s">
        <v>1246</v>
      </c>
    </row>
    <row r="46" spans="1:19" x14ac:dyDescent="0.2">
      <c r="A46" s="42" t="s">
        <v>392</v>
      </c>
      <c r="B46" s="50">
        <v>1</v>
      </c>
      <c r="C46" s="50">
        <v>5</v>
      </c>
      <c r="D46" s="37"/>
      <c r="E46" s="37"/>
      <c r="F46" s="37">
        <f t="shared" si="16"/>
        <v>9</v>
      </c>
      <c r="G46" s="232"/>
      <c r="H46" s="232"/>
      <c r="I46" s="232">
        <f t="shared" si="17"/>
        <v>9</v>
      </c>
      <c r="J46" s="37"/>
      <c r="K46" s="37"/>
      <c r="L46" s="37">
        <f t="shared" si="18"/>
        <v>9</v>
      </c>
      <c r="M46" s="232">
        <v>6</v>
      </c>
      <c r="N46" s="232">
        <v>3</v>
      </c>
      <c r="O46" s="232">
        <f t="shared" si="19"/>
        <v>3</v>
      </c>
      <c r="P46" s="37">
        <v>5</v>
      </c>
      <c r="Q46" s="37">
        <v>2</v>
      </c>
      <c r="R46" s="37">
        <f t="shared" si="20"/>
        <v>3</v>
      </c>
    </row>
    <row r="47" spans="1:19" x14ac:dyDescent="0.2">
      <c r="A47" s="42" t="s">
        <v>393</v>
      </c>
      <c r="B47" s="50">
        <v>5</v>
      </c>
      <c r="C47" s="50">
        <v>4</v>
      </c>
      <c r="D47" s="37"/>
      <c r="E47" s="37"/>
      <c r="F47" s="37">
        <f t="shared" si="16"/>
        <v>8</v>
      </c>
      <c r="G47" s="232"/>
      <c r="H47" s="232"/>
      <c r="I47" s="232">
        <f t="shared" si="17"/>
        <v>8</v>
      </c>
      <c r="J47" s="37"/>
      <c r="K47" s="37"/>
      <c r="L47" s="37">
        <f t="shared" si="18"/>
        <v>8</v>
      </c>
      <c r="M47" s="232">
        <v>5</v>
      </c>
      <c r="N47" s="232">
        <v>2</v>
      </c>
      <c r="O47" s="232">
        <f t="shared" si="19"/>
        <v>3</v>
      </c>
      <c r="P47" s="37">
        <v>4</v>
      </c>
      <c r="Q47" s="37">
        <v>1</v>
      </c>
      <c r="R47" s="37">
        <f t="shared" si="20"/>
        <v>3</v>
      </c>
    </row>
    <row r="48" spans="1:19" x14ac:dyDescent="0.2">
      <c r="A48" s="42" t="s">
        <v>394</v>
      </c>
      <c r="B48" s="50">
        <v>13</v>
      </c>
      <c r="C48" s="50">
        <v>4</v>
      </c>
      <c r="D48" s="37"/>
      <c r="E48" s="37"/>
      <c r="F48" s="37">
        <f t="shared" si="16"/>
        <v>7</v>
      </c>
      <c r="G48" s="232"/>
      <c r="H48" s="232"/>
      <c r="I48" s="232">
        <f t="shared" si="17"/>
        <v>7</v>
      </c>
      <c r="J48" s="37"/>
      <c r="K48" s="37"/>
      <c r="L48" s="37">
        <f t="shared" si="18"/>
        <v>7</v>
      </c>
      <c r="M48" s="232">
        <v>6</v>
      </c>
      <c r="N48" s="232">
        <v>1</v>
      </c>
      <c r="O48" s="232">
        <f t="shared" si="19"/>
        <v>2</v>
      </c>
      <c r="P48" s="37">
        <v>5</v>
      </c>
      <c r="Q48" s="37">
        <v>1</v>
      </c>
      <c r="R48" s="37">
        <f t="shared" si="20"/>
        <v>1</v>
      </c>
    </row>
    <row r="49" spans="1:18" x14ac:dyDescent="0.2">
      <c r="A49" s="42" t="s">
        <v>395</v>
      </c>
      <c r="B49" s="50">
        <v>15</v>
      </c>
      <c r="C49" s="50">
        <v>3</v>
      </c>
      <c r="D49" s="37"/>
      <c r="E49" s="37"/>
      <c r="F49" s="37">
        <f t="shared" si="16"/>
        <v>6</v>
      </c>
      <c r="G49" s="232"/>
      <c r="H49" s="232"/>
      <c r="I49" s="232">
        <f t="shared" si="17"/>
        <v>6</v>
      </c>
      <c r="J49" s="37"/>
      <c r="K49" s="37"/>
      <c r="L49" s="37">
        <f t="shared" si="18"/>
        <v>6</v>
      </c>
      <c r="M49" s="232">
        <v>5</v>
      </c>
      <c r="N49" s="232">
        <v>2</v>
      </c>
      <c r="O49" s="232">
        <f t="shared" si="19"/>
        <v>2</v>
      </c>
      <c r="P49" s="37">
        <v>4</v>
      </c>
      <c r="Q49" s="37">
        <v>2</v>
      </c>
      <c r="R49" s="37">
        <f t="shared" si="20"/>
        <v>1</v>
      </c>
    </row>
    <row r="50" spans="1:18" x14ac:dyDescent="0.2">
      <c r="A50" s="42" t="s">
        <v>396</v>
      </c>
      <c r="B50" s="50">
        <v>3</v>
      </c>
      <c r="C50" s="50">
        <v>5</v>
      </c>
      <c r="D50" s="37"/>
      <c r="E50" s="37"/>
      <c r="F50" s="37">
        <f t="shared" si="16"/>
        <v>9</v>
      </c>
      <c r="G50" s="232"/>
      <c r="H50" s="232"/>
      <c r="I50" s="232">
        <f t="shared" si="17"/>
        <v>9</v>
      </c>
      <c r="J50" s="37"/>
      <c r="K50" s="37"/>
      <c r="L50" s="37">
        <f t="shared" si="18"/>
        <v>9</v>
      </c>
      <c r="M50" s="232">
        <v>7</v>
      </c>
      <c r="N50" s="232">
        <v>2</v>
      </c>
      <c r="O50" s="232">
        <f t="shared" si="19"/>
        <v>2</v>
      </c>
      <c r="P50" s="37">
        <v>6</v>
      </c>
      <c r="Q50" s="37">
        <v>2</v>
      </c>
      <c r="R50" s="37">
        <f t="shared" si="20"/>
        <v>2</v>
      </c>
    </row>
    <row r="51" spans="1:18" x14ac:dyDescent="0.2">
      <c r="A51" s="42" t="s">
        <v>397</v>
      </c>
      <c r="B51" s="50">
        <v>11</v>
      </c>
      <c r="C51" s="50">
        <v>4</v>
      </c>
      <c r="D51" s="37"/>
      <c r="E51" s="37"/>
      <c r="F51" s="37">
        <f t="shared" si="16"/>
        <v>7</v>
      </c>
      <c r="G51" s="232"/>
      <c r="H51" s="232"/>
      <c r="I51" s="232">
        <f t="shared" si="17"/>
        <v>7</v>
      </c>
      <c r="J51" s="37"/>
      <c r="K51" s="37"/>
      <c r="L51" s="37">
        <f t="shared" si="18"/>
        <v>7</v>
      </c>
      <c r="M51" s="232">
        <v>5</v>
      </c>
      <c r="N51" s="232">
        <v>2</v>
      </c>
      <c r="O51" s="232">
        <f t="shared" si="19"/>
        <v>3</v>
      </c>
      <c r="P51" s="37">
        <v>5</v>
      </c>
      <c r="Q51" s="37">
        <v>2</v>
      </c>
      <c r="R51" s="37">
        <f t="shared" si="20"/>
        <v>1</v>
      </c>
    </row>
    <row r="52" spans="1:18" ht="13.5" thickBot="1" x14ac:dyDescent="0.25">
      <c r="A52" s="52" t="s">
        <v>398</v>
      </c>
      <c r="B52" s="53">
        <v>17</v>
      </c>
      <c r="C52" s="53">
        <v>3</v>
      </c>
      <c r="D52" s="37"/>
      <c r="E52" s="54"/>
      <c r="F52" s="37">
        <f t="shared" si="16"/>
        <v>6</v>
      </c>
      <c r="G52" s="232"/>
      <c r="H52" s="456"/>
      <c r="I52" s="232">
        <f t="shared" si="17"/>
        <v>6</v>
      </c>
      <c r="J52" s="37"/>
      <c r="K52" s="54"/>
      <c r="L52" s="37">
        <f t="shared" si="18"/>
        <v>6</v>
      </c>
      <c r="M52" s="232">
        <v>6</v>
      </c>
      <c r="N52" s="456">
        <v>3</v>
      </c>
      <c r="O52" s="232">
        <f t="shared" si="19"/>
        <v>1</v>
      </c>
      <c r="P52" s="37">
        <v>4</v>
      </c>
      <c r="Q52" s="54">
        <v>1</v>
      </c>
      <c r="R52" s="37">
        <f t="shared" si="20"/>
        <v>1</v>
      </c>
    </row>
    <row r="53" spans="1:18" ht="13.5" thickBot="1" x14ac:dyDescent="0.25">
      <c r="A53" s="61" t="s">
        <v>412</v>
      </c>
      <c r="B53" s="62"/>
      <c r="C53" s="74">
        <f t="shared" ref="C53:O53" si="21">SUM(C44:C52)</f>
        <v>36</v>
      </c>
      <c r="D53" s="63">
        <f t="shared" si="21"/>
        <v>0</v>
      </c>
      <c r="E53" s="63">
        <f t="shared" si="21"/>
        <v>0</v>
      </c>
      <c r="F53" s="63">
        <f t="shared" si="21"/>
        <v>67</v>
      </c>
      <c r="G53" s="234">
        <f t="shared" si="21"/>
        <v>0</v>
      </c>
      <c r="H53" s="234">
        <f t="shared" si="21"/>
        <v>0</v>
      </c>
      <c r="I53" s="233">
        <f t="shared" si="21"/>
        <v>68</v>
      </c>
      <c r="J53" s="63">
        <f t="shared" si="21"/>
        <v>0</v>
      </c>
      <c r="K53" s="63">
        <f t="shared" si="21"/>
        <v>0</v>
      </c>
      <c r="L53" s="88">
        <f t="shared" si="21"/>
        <v>68</v>
      </c>
      <c r="M53" s="234">
        <f t="shared" si="21"/>
        <v>52</v>
      </c>
      <c r="N53" s="234">
        <f t="shared" si="21"/>
        <v>19</v>
      </c>
      <c r="O53" s="233">
        <f t="shared" si="21"/>
        <v>20</v>
      </c>
      <c r="P53" s="63">
        <f>SUM(P44:P52)</f>
        <v>44</v>
      </c>
      <c r="Q53" s="63">
        <f>SUM(Q44:Q52)</f>
        <v>14</v>
      </c>
      <c r="R53" s="88">
        <f>SUM(R44:R52)</f>
        <v>15</v>
      </c>
    </row>
    <row r="54" spans="1:18" x14ac:dyDescent="0.2">
      <c r="A54" s="57" t="s">
        <v>399</v>
      </c>
      <c r="B54" s="58">
        <v>14</v>
      </c>
      <c r="C54" s="58">
        <v>4</v>
      </c>
      <c r="D54" s="37"/>
      <c r="E54" s="39"/>
      <c r="F54" s="37">
        <f>IF(($C54+INT(D$42/18)+IF(((D$42-INT(D$42/18)*18)-$B54)&gt;=0,1,0)-D54+2)&lt;0, 0, $C54+INT(D$42/18)+IF(((D$42-INT(D$42/18)*18)-$B54)&gt;=0,1,0)-D54+2)</f>
        <v>7</v>
      </c>
      <c r="G54" s="232"/>
      <c r="H54" s="261"/>
      <c r="I54" s="232">
        <f>IF(($C54+INT(G$42/18)+IF(((G$42-INT(G$42/18)*18)-$B54)&gt;=0,1,0)-G54+2)&lt;0, 0, $C54+INT(G$42/18)+IF(((G$42-INT(G$42/18)*18)-$B54)&gt;=0,1,0)-G54+2)</f>
        <v>7</v>
      </c>
      <c r="J54" s="37"/>
      <c r="K54" s="39"/>
      <c r="L54" s="37">
        <f>IF(($C54+INT(J$42/18)+IF(((J$42-INT(J$42/18)*18)-$B54)&gt;=0,1,0)-J54+2)&lt;0, 0, $C54+INT(J$42/18)+IF(((J$42-INT(J$42/18)*18)-$B54)&gt;=0,1,0)-J54+2)</f>
        <v>7</v>
      </c>
      <c r="M54" s="232">
        <v>6</v>
      </c>
      <c r="N54" s="261">
        <v>1</v>
      </c>
      <c r="O54" s="232">
        <f>IF(($C54+INT(M$42/18)+IF(((M$42-INT(M$42/18)*18)-$B54)&gt;=0,1,0)-M54+2)&lt;0, 0, $C54+INT(M$42/18)+IF(((M$42-INT(M$42/18)*18)-$B54)&gt;=0,1,0)-M54+2)</f>
        <v>2</v>
      </c>
      <c r="P54" s="37">
        <v>4</v>
      </c>
      <c r="Q54" s="39">
        <v>1</v>
      </c>
      <c r="R54" s="37">
        <f>IF(($C54+INT(P$42/18)+IF(((P$42-INT(P$42/18)*18)-$B54)&gt;=0,1,0)-P54+2)&lt;0, 0, $C54+INT(P$42/18)+IF(((P$42-INT(P$42/18)*18)-$B54)&gt;=0,1,0)-P54+2)</f>
        <v>2</v>
      </c>
    </row>
    <row r="55" spans="1:18" x14ac:dyDescent="0.2">
      <c r="A55" s="42" t="s">
        <v>400</v>
      </c>
      <c r="B55" s="50">
        <v>8</v>
      </c>
      <c r="C55" s="50">
        <v>4</v>
      </c>
      <c r="D55" s="37"/>
      <c r="E55" s="37"/>
      <c r="F55" s="37">
        <f t="shared" ref="F55:F62" si="22">IF(($C55+INT(D$42/18)+IF(((D$42-INT(D$42/18)*18)-$B55)&gt;=0,1,0)-D55+2)&lt;0, 0, $C55+INT(D$42/18)+IF(((D$42-INT(D$42/18)*18)-$B55)&gt;=0,1,0)-D55+2)</f>
        <v>7</v>
      </c>
      <c r="G55" s="232"/>
      <c r="H55" s="232"/>
      <c r="I55" s="232">
        <f t="shared" ref="I55:I62" si="23">IF(($C55+INT(G$42/18)+IF(((G$42-INT(G$42/18)*18)-$B55)&gt;=0,1,0)-G55+2)&lt;0, 0, $C55+INT(G$42/18)+IF(((G$42-INT(G$42/18)*18)-$B55)&gt;=0,1,0)-G55+2)</f>
        <v>8</v>
      </c>
      <c r="J55" s="37"/>
      <c r="K55" s="37"/>
      <c r="L55" s="37">
        <f t="shared" ref="L55:L62" si="24">IF(($C55+INT(J$42/18)+IF(((J$42-INT(J$42/18)*18)-$B55)&gt;=0,1,0)-J55+2)&lt;0, 0, $C55+INT(J$42/18)+IF(((J$42-INT(J$42/18)*18)-$B55)&gt;=0,1,0)-J55+2)</f>
        <v>8</v>
      </c>
      <c r="M55" s="232">
        <v>7</v>
      </c>
      <c r="N55" s="232">
        <v>2</v>
      </c>
      <c r="O55" s="232">
        <f t="shared" ref="O55:O62" si="25">IF(($C55+INT(M$42/18)+IF(((M$42-INT(M$42/18)*18)-$B55)&gt;=0,1,0)-M55+2)&lt;0, 0, $C55+INT(M$42/18)+IF(((M$42-INT(M$42/18)*18)-$B55)&gt;=0,1,0)-M55+2)</f>
        <v>1</v>
      </c>
      <c r="P55" s="37">
        <v>4</v>
      </c>
      <c r="Q55" s="37">
        <v>1</v>
      </c>
      <c r="R55" s="37">
        <f t="shared" ref="R55:R62" si="26">IF(($C55+INT(P$42/18)+IF(((P$42-INT(P$42/18)*18)-$B55)&gt;=0,1,0)-P55+2)&lt;0, 0, $C55+INT(P$42/18)+IF(((P$42-INT(P$42/18)*18)-$B55)&gt;=0,1,0)-P55+2)</f>
        <v>3</v>
      </c>
    </row>
    <row r="56" spans="1:18" x14ac:dyDescent="0.2">
      <c r="A56" s="42" t="s">
        <v>401</v>
      </c>
      <c r="B56" s="50">
        <v>10</v>
      </c>
      <c r="C56" s="50">
        <v>4</v>
      </c>
      <c r="D56" s="37"/>
      <c r="E56" s="37"/>
      <c r="F56" s="37">
        <f t="shared" si="22"/>
        <v>7</v>
      </c>
      <c r="G56" s="232"/>
      <c r="H56" s="232"/>
      <c r="I56" s="232">
        <f t="shared" si="23"/>
        <v>8</v>
      </c>
      <c r="J56" s="37"/>
      <c r="K56" s="37"/>
      <c r="L56" s="37">
        <f t="shared" si="24"/>
        <v>8</v>
      </c>
      <c r="M56" s="232">
        <v>7</v>
      </c>
      <c r="N56" s="232">
        <v>2</v>
      </c>
      <c r="O56" s="232">
        <f t="shared" si="25"/>
        <v>1</v>
      </c>
      <c r="P56" s="37">
        <v>5</v>
      </c>
      <c r="Q56" s="37">
        <v>2</v>
      </c>
      <c r="R56" s="37">
        <f t="shared" si="26"/>
        <v>2</v>
      </c>
    </row>
    <row r="57" spans="1:18" x14ac:dyDescent="0.2">
      <c r="A57" s="42" t="s">
        <v>402</v>
      </c>
      <c r="B57" s="50">
        <v>6</v>
      </c>
      <c r="C57" s="50">
        <v>4</v>
      </c>
      <c r="D57" s="37"/>
      <c r="E57" s="37"/>
      <c r="F57" s="37">
        <f t="shared" si="22"/>
        <v>8</v>
      </c>
      <c r="G57" s="232"/>
      <c r="H57" s="232"/>
      <c r="I57" s="232">
        <f t="shared" si="23"/>
        <v>8</v>
      </c>
      <c r="J57" s="37"/>
      <c r="K57" s="37"/>
      <c r="L57" s="37">
        <f t="shared" si="24"/>
        <v>8</v>
      </c>
      <c r="M57" s="232">
        <v>6</v>
      </c>
      <c r="N57" s="232">
        <v>1</v>
      </c>
      <c r="O57" s="232">
        <f t="shared" si="25"/>
        <v>2</v>
      </c>
      <c r="P57" s="37">
        <v>4</v>
      </c>
      <c r="Q57" s="37">
        <v>1</v>
      </c>
      <c r="R57" s="37">
        <f t="shared" si="26"/>
        <v>3</v>
      </c>
    </row>
    <row r="58" spans="1:18" x14ac:dyDescent="0.2">
      <c r="A58" s="42" t="s">
        <v>403</v>
      </c>
      <c r="B58" s="50">
        <v>4</v>
      </c>
      <c r="C58" s="50">
        <v>5</v>
      </c>
      <c r="D58" s="37"/>
      <c r="E58" s="37"/>
      <c r="F58" s="37">
        <f t="shared" si="22"/>
        <v>9</v>
      </c>
      <c r="G58" s="232"/>
      <c r="H58" s="232"/>
      <c r="I58" s="232">
        <f t="shared" si="23"/>
        <v>9</v>
      </c>
      <c r="J58" s="37"/>
      <c r="K58" s="37"/>
      <c r="L58" s="37">
        <f t="shared" si="24"/>
        <v>9</v>
      </c>
      <c r="M58" s="232">
        <v>7</v>
      </c>
      <c r="N58" s="232">
        <v>2</v>
      </c>
      <c r="O58" s="232">
        <f t="shared" si="25"/>
        <v>2</v>
      </c>
      <c r="P58" s="37">
        <v>5</v>
      </c>
      <c r="Q58" s="37">
        <v>1</v>
      </c>
      <c r="R58" s="37">
        <f t="shared" si="26"/>
        <v>3</v>
      </c>
    </row>
    <row r="59" spans="1:18" x14ac:dyDescent="0.2">
      <c r="A59" s="42" t="s">
        <v>404</v>
      </c>
      <c r="B59" s="50">
        <v>16</v>
      </c>
      <c r="C59" s="50">
        <v>3</v>
      </c>
      <c r="D59" s="37"/>
      <c r="E59" s="37"/>
      <c r="F59" s="37">
        <f t="shared" si="22"/>
        <v>6</v>
      </c>
      <c r="G59" s="232"/>
      <c r="H59" s="232"/>
      <c r="I59" s="232">
        <f t="shared" si="23"/>
        <v>6</v>
      </c>
      <c r="J59" s="37"/>
      <c r="K59" s="37"/>
      <c r="L59" s="37">
        <f t="shared" si="24"/>
        <v>6</v>
      </c>
      <c r="M59" s="232">
        <v>5</v>
      </c>
      <c r="N59" s="232">
        <v>2</v>
      </c>
      <c r="O59" s="232">
        <f t="shared" si="25"/>
        <v>2</v>
      </c>
      <c r="P59" s="37">
        <v>3</v>
      </c>
      <c r="Q59" s="37">
        <v>2</v>
      </c>
      <c r="R59" s="37">
        <f t="shared" si="26"/>
        <v>2</v>
      </c>
    </row>
    <row r="60" spans="1:18" x14ac:dyDescent="0.2">
      <c r="A60" s="42" t="s">
        <v>405</v>
      </c>
      <c r="B60" s="50">
        <v>12</v>
      </c>
      <c r="C60" s="50">
        <v>4</v>
      </c>
      <c r="D60" s="37"/>
      <c r="E60" s="37"/>
      <c r="F60" s="37">
        <f t="shared" si="22"/>
        <v>7</v>
      </c>
      <c r="G60" s="232"/>
      <c r="H60" s="232"/>
      <c r="I60" s="232">
        <f t="shared" si="23"/>
        <v>7</v>
      </c>
      <c r="J60" s="37"/>
      <c r="K60" s="37"/>
      <c r="L60" s="37">
        <f t="shared" si="24"/>
        <v>7</v>
      </c>
      <c r="M60" s="232">
        <v>5</v>
      </c>
      <c r="N60" s="232">
        <v>2</v>
      </c>
      <c r="O60" s="232">
        <f t="shared" si="25"/>
        <v>3</v>
      </c>
      <c r="P60" s="37">
        <v>4</v>
      </c>
      <c r="Q60" s="37">
        <v>2</v>
      </c>
      <c r="R60" s="37">
        <f t="shared" si="26"/>
        <v>2</v>
      </c>
    </row>
    <row r="61" spans="1:18" x14ac:dyDescent="0.2">
      <c r="A61" s="42" t="s">
        <v>406</v>
      </c>
      <c r="B61" s="50">
        <v>18</v>
      </c>
      <c r="C61" s="50">
        <v>3</v>
      </c>
      <c r="D61" s="37"/>
      <c r="E61" s="37"/>
      <c r="F61" s="37">
        <f t="shared" si="22"/>
        <v>6</v>
      </c>
      <c r="G61" s="232"/>
      <c r="H61" s="232"/>
      <c r="I61" s="232">
        <f t="shared" si="23"/>
        <v>6</v>
      </c>
      <c r="J61" s="37"/>
      <c r="K61" s="37"/>
      <c r="L61" s="37">
        <f t="shared" si="24"/>
        <v>6</v>
      </c>
      <c r="M61" s="232">
        <v>3</v>
      </c>
      <c r="N61" s="232">
        <v>2</v>
      </c>
      <c r="O61" s="232">
        <f t="shared" si="25"/>
        <v>3</v>
      </c>
      <c r="P61" s="37">
        <v>8</v>
      </c>
      <c r="Q61" s="37">
        <v>3</v>
      </c>
      <c r="R61" s="37">
        <f t="shared" si="26"/>
        <v>0</v>
      </c>
    </row>
    <row r="62" spans="1:18" ht="13.5" thickBot="1" x14ac:dyDescent="0.25">
      <c r="A62" s="45" t="s">
        <v>407</v>
      </c>
      <c r="B62" s="51">
        <v>2</v>
      </c>
      <c r="C62" s="51">
        <v>5</v>
      </c>
      <c r="D62" s="37"/>
      <c r="E62" s="46"/>
      <c r="F62" s="37">
        <f t="shared" si="22"/>
        <v>9</v>
      </c>
      <c r="G62" s="232"/>
      <c r="H62" s="457"/>
      <c r="I62" s="232">
        <f t="shared" si="23"/>
        <v>9</v>
      </c>
      <c r="J62" s="37"/>
      <c r="K62" s="46"/>
      <c r="L62" s="37">
        <f t="shared" si="24"/>
        <v>9</v>
      </c>
      <c r="M62" s="232">
        <v>7</v>
      </c>
      <c r="N62" s="457">
        <v>2</v>
      </c>
      <c r="O62" s="232">
        <f t="shared" si="25"/>
        <v>2</v>
      </c>
      <c r="P62" s="37">
        <v>5</v>
      </c>
      <c r="Q62" s="46">
        <v>1</v>
      </c>
      <c r="R62" s="37">
        <f t="shared" si="26"/>
        <v>3</v>
      </c>
    </row>
    <row r="63" spans="1:18" ht="13.5" thickBot="1" x14ac:dyDescent="0.25">
      <c r="A63" s="66" t="s">
        <v>413</v>
      </c>
      <c r="B63" s="63"/>
      <c r="C63" s="63">
        <f t="shared" ref="C63:O63" si="27">SUM(C54:C62)</f>
        <v>36</v>
      </c>
      <c r="D63" s="63">
        <f t="shared" si="27"/>
        <v>0</v>
      </c>
      <c r="E63" s="63">
        <f t="shared" si="27"/>
        <v>0</v>
      </c>
      <c r="F63" s="63">
        <f t="shared" si="27"/>
        <v>66</v>
      </c>
      <c r="G63" s="234">
        <f t="shared" si="27"/>
        <v>0</v>
      </c>
      <c r="H63" s="234">
        <f t="shared" si="27"/>
        <v>0</v>
      </c>
      <c r="I63" s="234">
        <f t="shared" si="27"/>
        <v>68</v>
      </c>
      <c r="J63" s="63">
        <f t="shared" si="27"/>
        <v>0</v>
      </c>
      <c r="K63" s="63">
        <f t="shared" si="27"/>
        <v>0</v>
      </c>
      <c r="L63" s="63">
        <f t="shared" si="27"/>
        <v>68</v>
      </c>
      <c r="M63" s="234">
        <f t="shared" si="27"/>
        <v>53</v>
      </c>
      <c r="N63" s="234">
        <f t="shared" si="27"/>
        <v>16</v>
      </c>
      <c r="O63" s="234">
        <f t="shared" si="27"/>
        <v>18</v>
      </c>
      <c r="P63" s="63">
        <f>SUM(P54:P62)</f>
        <v>42</v>
      </c>
      <c r="Q63" s="63">
        <f>SUM(Q54:Q62)</f>
        <v>14</v>
      </c>
      <c r="R63" s="63">
        <f>SUM(R54:R62)</f>
        <v>20</v>
      </c>
    </row>
    <row r="64" spans="1:18" ht="13.5" thickBot="1" x14ac:dyDescent="0.25">
      <c r="A64" s="70" t="s">
        <v>414</v>
      </c>
      <c r="B64" s="71"/>
      <c r="C64" s="71">
        <f t="shared" ref="C64:O64" si="28">C63+C53</f>
        <v>72</v>
      </c>
      <c r="D64" s="71">
        <f t="shared" si="28"/>
        <v>0</v>
      </c>
      <c r="E64" s="71">
        <f t="shared" si="28"/>
        <v>0</v>
      </c>
      <c r="F64" s="71">
        <f t="shared" si="28"/>
        <v>133</v>
      </c>
      <c r="G64" s="235">
        <f t="shared" si="28"/>
        <v>0</v>
      </c>
      <c r="H64" s="235">
        <f t="shared" si="28"/>
        <v>0</v>
      </c>
      <c r="I64" s="235">
        <f t="shared" si="28"/>
        <v>136</v>
      </c>
      <c r="J64" s="71">
        <f t="shared" si="28"/>
        <v>0</v>
      </c>
      <c r="K64" s="71">
        <f t="shared" si="28"/>
        <v>0</v>
      </c>
      <c r="L64" s="71">
        <f t="shared" si="28"/>
        <v>136</v>
      </c>
      <c r="M64" s="235">
        <f t="shared" si="28"/>
        <v>105</v>
      </c>
      <c r="N64" s="235">
        <f t="shared" si="28"/>
        <v>35</v>
      </c>
      <c r="O64" s="235">
        <f t="shared" si="28"/>
        <v>38</v>
      </c>
      <c r="P64" s="71">
        <f>P63+P53</f>
        <v>86</v>
      </c>
      <c r="Q64" s="71">
        <f>Q63+Q53</f>
        <v>28</v>
      </c>
      <c r="R64" s="71">
        <f>R63+R53</f>
        <v>35</v>
      </c>
    </row>
    <row r="65" spans="1:18" x14ac:dyDescent="0.2">
      <c r="A65" s="30"/>
      <c r="B65" s="30"/>
      <c r="C65" s="30"/>
      <c r="D65" s="30"/>
      <c r="E65" s="30"/>
      <c r="F65" s="30"/>
      <c r="G65" s="30"/>
      <c r="H65" s="30"/>
      <c r="I65" s="30"/>
      <c r="J65" s="30"/>
      <c r="K65" s="30"/>
      <c r="L65" s="30"/>
      <c r="M65" s="30"/>
      <c r="N65" s="30"/>
      <c r="O65" s="30"/>
    </row>
    <row r="66" spans="1:18" x14ac:dyDescent="0.2">
      <c r="A66" s="230" t="s">
        <v>1249</v>
      </c>
      <c r="B66" s="30"/>
      <c r="C66" s="30"/>
      <c r="D66" s="30"/>
      <c r="E66" s="30"/>
      <c r="F66" s="30"/>
      <c r="G66" s="30"/>
      <c r="H66" s="30"/>
      <c r="I66" s="30"/>
      <c r="J66" s="30"/>
      <c r="K66" s="30"/>
      <c r="L66" s="30"/>
      <c r="M66" s="30"/>
      <c r="N66" s="30"/>
      <c r="O66" s="30"/>
    </row>
    <row r="67" spans="1:18" ht="13.5" thickBot="1" x14ac:dyDescent="0.25">
      <c r="A67" s="113"/>
      <c r="B67" s="113"/>
      <c r="C67" s="113"/>
      <c r="D67" s="113"/>
      <c r="E67" s="113"/>
      <c r="F67" s="113"/>
      <c r="I67" s="113"/>
      <c r="J67" s="113"/>
      <c r="K67" s="113"/>
      <c r="L67" s="113"/>
      <c r="O67" s="113"/>
      <c r="P67" s="113"/>
      <c r="Q67" s="113"/>
      <c r="R67" s="113"/>
    </row>
    <row r="68" spans="1:18" ht="13.5" thickBot="1" x14ac:dyDescent="0.25">
      <c r="A68" s="402"/>
      <c r="B68" s="403"/>
      <c r="C68" s="403"/>
      <c r="D68" s="403"/>
      <c r="E68" s="403"/>
      <c r="F68" s="403"/>
      <c r="G68" s="403"/>
      <c r="H68" s="403" t="s">
        <v>1243</v>
      </c>
      <c r="I68" s="403"/>
      <c r="J68" s="403"/>
      <c r="K68" s="403"/>
      <c r="L68" s="403"/>
      <c r="M68" s="403"/>
      <c r="N68" s="403"/>
      <c r="O68" s="403"/>
      <c r="P68" s="403"/>
      <c r="Q68" s="403"/>
      <c r="R68" s="404"/>
    </row>
    <row r="69" spans="1:18" x14ac:dyDescent="0.2">
      <c r="A69" s="405"/>
      <c r="B69" s="406"/>
      <c r="C69" s="406"/>
      <c r="D69" s="474" t="s">
        <v>475</v>
      </c>
      <c r="E69" s="475"/>
      <c r="F69" s="476"/>
      <c r="G69" s="521" t="s">
        <v>352</v>
      </c>
      <c r="H69" s="522"/>
      <c r="I69" s="523"/>
      <c r="J69" s="474" t="s">
        <v>340</v>
      </c>
      <c r="K69" s="475"/>
      <c r="L69" s="476"/>
      <c r="M69" s="521" t="s">
        <v>472</v>
      </c>
      <c r="N69" s="522"/>
      <c r="O69" s="523"/>
      <c r="P69" s="474" t="s">
        <v>469</v>
      </c>
      <c r="Q69" s="475"/>
      <c r="R69" s="502"/>
    </row>
    <row r="70" spans="1:18" x14ac:dyDescent="0.2">
      <c r="A70" s="407"/>
      <c r="B70" s="408"/>
      <c r="C70" s="408" t="s">
        <v>538</v>
      </c>
      <c r="D70" s="480">
        <v>26</v>
      </c>
      <c r="E70" s="481"/>
      <c r="F70" s="482"/>
      <c r="G70" s="518">
        <v>30</v>
      </c>
      <c r="H70" s="519"/>
      <c r="I70" s="520"/>
      <c r="J70" s="480">
        <v>30</v>
      </c>
      <c r="K70" s="481"/>
      <c r="L70" s="482"/>
      <c r="M70" s="518"/>
      <c r="N70" s="519"/>
      <c r="O70" s="520"/>
      <c r="P70" s="480">
        <v>12</v>
      </c>
      <c r="Q70" s="481"/>
      <c r="R70" s="537"/>
    </row>
    <row r="71" spans="1:18" x14ac:dyDescent="0.2">
      <c r="A71" s="409"/>
      <c r="B71" s="410" t="s">
        <v>355</v>
      </c>
      <c r="C71" s="410" t="s">
        <v>408</v>
      </c>
      <c r="D71" s="35" t="s">
        <v>409</v>
      </c>
      <c r="E71" s="35" t="s">
        <v>410</v>
      </c>
      <c r="F71" s="35" t="s">
        <v>363</v>
      </c>
      <c r="G71" s="332" t="s">
        <v>409</v>
      </c>
      <c r="H71" s="332" t="s">
        <v>410</v>
      </c>
      <c r="I71" s="332" t="s">
        <v>363</v>
      </c>
      <c r="J71" s="35" t="s">
        <v>409</v>
      </c>
      <c r="K71" s="35" t="s">
        <v>410</v>
      </c>
      <c r="L71" s="35" t="s">
        <v>363</v>
      </c>
      <c r="M71" s="332" t="s">
        <v>409</v>
      </c>
      <c r="N71" s="332" t="s">
        <v>410</v>
      </c>
      <c r="O71" s="332" t="s">
        <v>363</v>
      </c>
      <c r="P71" s="35" t="s">
        <v>409</v>
      </c>
      <c r="Q71" s="35" t="s">
        <v>410</v>
      </c>
      <c r="R71" s="43" t="s">
        <v>363</v>
      </c>
    </row>
    <row r="72" spans="1:18" x14ac:dyDescent="0.2">
      <c r="A72" s="409" t="s">
        <v>390</v>
      </c>
      <c r="B72" s="413">
        <v>7</v>
      </c>
      <c r="C72" s="413">
        <v>4</v>
      </c>
      <c r="D72" s="37"/>
      <c r="E72" s="37"/>
      <c r="F72" s="37">
        <f>IF(($C72+INT(D$70/18)+IF(((D$70-INT(D$70/18)*18)-$B72)&gt;=0,1,0)-D72+2)&lt;0, 0, $C72+INT(D$70/18)+IF(((D$70-INT(D$70/18)*18)-$B72)&gt;=0,1,0)-D72+2)</f>
        <v>8</v>
      </c>
      <c r="G72" s="232"/>
      <c r="H72" s="232"/>
      <c r="I72" s="455">
        <f>IF(($C72+INT(G$70/18)+IF(((G$70-INT(G$70/18)*18)-$B72)&gt;=0,1,0)-G72+2)&lt;0, 0, $C72+INT(G$70/18)+IF(((G$70-INT(G$70/18)*18)-$B72)&gt;=0,1,0)-G72+2)</f>
        <v>8</v>
      </c>
      <c r="J72" s="37"/>
      <c r="K72" s="37"/>
      <c r="L72" s="37">
        <f>IF(($C72+INT(J$70/18)+IF(((J$70-INT(J$70/18)*18)-$B72)&gt;=0,1,0)-J72+2)&lt;0, 0, $C72+INT(J$70/18)+IF(((J$70-INT(J$70/18)*18)-$B72)&gt;=0,1,0)-J72+2)</f>
        <v>8</v>
      </c>
      <c r="M72" s="232"/>
      <c r="N72" s="232"/>
      <c r="O72" s="455">
        <f>IF(($C72+INT(M$70/18)+IF(((M$70-INT(M$70/18)*18)-$B72)&gt;=0,1,0)-M72+2)&lt;0, 0, $C72+INT(M$70/18)+IF(((M$70-INT(M$70/18)*18)-$B72)&gt;=0,1,0)-M72+2)</f>
        <v>6</v>
      </c>
      <c r="P72" s="37"/>
      <c r="Q72" s="37"/>
      <c r="R72" s="37">
        <f>IF(($C72+INT(P$70/18)+IF(((P$70-INT(P$70/18)*18)-$B72)&gt;=0,1,0)-P72+2)&lt;0, 0, $C72+INT(P$70/18)+IF(((P$70-INT(P$70/18)*18)-$B72)&gt;=0,1,0)-P72+2)</f>
        <v>7</v>
      </c>
    </row>
    <row r="73" spans="1:18" x14ac:dyDescent="0.2">
      <c r="A73" s="409" t="s">
        <v>391</v>
      </c>
      <c r="B73" s="413">
        <v>5</v>
      </c>
      <c r="C73" s="413">
        <v>4</v>
      </c>
      <c r="D73" s="37"/>
      <c r="E73" s="37"/>
      <c r="F73" s="37">
        <f t="shared" ref="F73:F80" si="29">IF(($C73+INT(D$70/18)+IF(((D$70-INT(D$70/18)*18)-$B73)&gt;=0,1,0)-D73+2)&lt;0, 0, $C73+INT(D$70/18)+IF(((D$70-INT(D$70/18)*18)-$B73)&gt;=0,1,0)-D73+2)</f>
        <v>8</v>
      </c>
      <c r="G73" s="232"/>
      <c r="H73" s="232"/>
      <c r="I73" s="455">
        <f t="shared" ref="I73:I80" si="30">IF(($C73+INT(G$70/18)+IF(((G$70-INT(G$70/18)*18)-$B73)&gt;=0,1,0)-G73+2)&lt;0, 0, $C73+INT(G$70/18)+IF(((G$70-INT(G$70/18)*18)-$B73)&gt;=0,1,0)-G73+2)</f>
        <v>8</v>
      </c>
      <c r="J73" s="37"/>
      <c r="K73" s="37"/>
      <c r="L73" s="37">
        <f t="shared" ref="L73:L80" si="31">IF(($C73+INT(J$70/18)+IF(((J$70-INT(J$70/18)*18)-$B73)&gt;=0,1,0)-J73+2)&lt;0, 0, $C73+INT(J$70/18)+IF(((J$70-INT(J$70/18)*18)-$B73)&gt;=0,1,0)-J73+2)</f>
        <v>8</v>
      </c>
      <c r="M73" s="232"/>
      <c r="N73" s="232"/>
      <c r="O73" s="455">
        <f t="shared" ref="O73:O80" si="32">IF(($C73+INT(M$70/18)+IF(((M$70-INT(M$70/18)*18)-$B73)&gt;=0,1,0)-M73+2)&lt;0, 0, $C73+INT(M$70/18)+IF(((M$70-INT(M$70/18)*18)-$B73)&gt;=0,1,0)-M73+2)</f>
        <v>6</v>
      </c>
      <c r="P73" s="37"/>
      <c r="Q73" s="37"/>
      <c r="R73" s="37">
        <f t="shared" ref="R73:R80" si="33">IF(($C73+INT(P$70/18)+IF(((P$70-INT(P$70/18)*18)-$B73)&gt;=0,1,0)-P73+2)&lt;0, 0, $C73+INT(P$70/18)+IF(((P$70-INT(P$70/18)*18)-$B73)&gt;=0,1,0)-P73+2)</f>
        <v>7</v>
      </c>
    </row>
    <row r="74" spans="1:18" x14ac:dyDescent="0.2">
      <c r="A74" s="409" t="s">
        <v>392</v>
      </c>
      <c r="B74" s="413">
        <v>9</v>
      </c>
      <c r="C74" s="413">
        <v>4</v>
      </c>
      <c r="D74" s="37"/>
      <c r="E74" s="37"/>
      <c r="F74" s="37">
        <f t="shared" si="29"/>
        <v>7</v>
      </c>
      <c r="G74" s="232"/>
      <c r="H74" s="232"/>
      <c r="I74" s="455">
        <f t="shared" si="30"/>
        <v>8</v>
      </c>
      <c r="J74" s="37"/>
      <c r="K74" s="37"/>
      <c r="L74" s="37">
        <f t="shared" si="31"/>
        <v>8</v>
      </c>
      <c r="M74" s="232"/>
      <c r="N74" s="232"/>
      <c r="O74" s="455">
        <f t="shared" si="32"/>
        <v>6</v>
      </c>
      <c r="P74" s="37"/>
      <c r="Q74" s="37"/>
      <c r="R74" s="37">
        <f t="shared" si="33"/>
        <v>7</v>
      </c>
    </row>
    <row r="75" spans="1:18" x14ac:dyDescent="0.2">
      <c r="A75" s="409" t="s">
        <v>393</v>
      </c>
      <c r="B75" s="413">
        <v>17</v>
      </c>
      <c r="C75" s="413">
        <v>3</v>
      </c>
      <c r="D75" s="37"/>
      <c r="E75" s="37"/>
      <c r="F75" s="37">
        <f t="shared" si="29"/>
        <v>6</v>
      </c>
      <c r="G75" s="232"/>
      <c r="H75" s="232"/>
      <c r="I75" s="455">
        <f t="shared" si="30"/>
        <v>6</v>
      </c>
      <c r="J75" s="37"/>
      <c r="K75" s="37"/>
      <c r="L75" s="37">
        <f t="shared" si="31"/>
        <v>6</v>
      </c>
      <c r="M75" s="232"/>
      <c r="N75" s="232"/>
      <c r="O75" s="455">
        <f t="shared" si="32"/>
        <v>5</v>
      </c>
      <c r="P75" s="37"/>
      <c r="Q75" s="37"/>
      <c r="R75" s="37">
        <f t="shared" si="33"/>
        <v>5</v>
      </c>
    </row>
    <row r="76" spans="1:18" x14ac:dyDescent="0.2">
      <c r="A76" s="409" t="s">
        <v>394</v>
      </c>
      <c r="B76" s="413">
        <v>13</v>
      </c>
      <c r="C76" s="413">
        <v>4</v>
      </c>
      <c r="D76" s="37"/>
      <c r="E76" s="37"/>
      <c r="F76" s="37">
        <f t="shared" si="29"/>
        <v>7</v>
      </c>
      <c r="G76" s="232"/>
      <c r="H76" s="232"/>
      <c r="I76" s="455">
        <f t="shared" si="30"/>
        <v>7</v>
      </c>
      <c r="J76" s="37"/>
      <c r="K76" s="37"/>
      <c r="L76" s="37">
        <f t="shared" si="31"/>
        <v>7</v>
      </c>
      <c r="M76" s="232"/>
      <c r="N76" s="232"/>
      <c r="O76" s="455">
        <f t="shared" si="32"/>
        <v>6</v>
      </c>
      <c r="P76" s="37"/>
      <c r="Q76" s="37"/>
      <c r="R76" s="37">
        <f t="shared" si="33"/>
        <v>6</v>
      </c>
    </row>
    <row r="77" spans="1:18" x14ac:dyDescent="0.2">
      <c r="A77" s="409" t="s">
        <v>395</v>
      </c>
      <c r="B77" s="413">
        <v>1</v>
      </c>
      <c r="C77" s="413">
        <v>5</v>
      </c>
      <c r="D77" s="37"/>
      <c r="E77" s="37"/>
      <c r="F77" s="37">
        <f t="shared" si="29"/>
        <v>9</v>
      </c>
      <c r="G77" s="232"/>
      <c r="H77" s="232"/>
      <c r="I77" s="455">
        <f t="shared" si="30"/>
        <v>9</v>
      </c>
      <c r="J77" s="37"/>
      <c r="K77" s="37"/>
      <c r="L77" s="37">
        <f t="shared" si="31"/>
        <v>9</v>
      </c>
      <c r="M77" s="232"/>
      <c r="N77" s="232"/>
      <c r="O77" s="455">
        <f t="shared" si="32"/>
        <v>7</v>
      </c>
      <c r="P77" s="37"/>
      <c r="Q77" s="37"/>
      <c r="R77" s="37">
        <f t="shared" si="33"/>
        <v>8</v>
      </c>
    </row>
    <row r="78" spans="1:18" x14ac:dyDescent="0.2">
      <c r="A78" s="409" t="s">
        <v>396</v>
      </c>
      <c r="B78" s="413">
        <v>15</v>
      </c>
      <c r="C78" s="413">
        <v>3</v>
      </c>
      <c r="D78" s="37"/>
      <c r="E78" s="37"/>
      <c r="F78" s="37">
        <f t="shared" si="29"/>
        <v>6</v>
      </c>
      <c r="G78" s="232"/>
      <c r="H78" s="232"/>
      <c r="I78" s="455">
        <f t="shared" si="30"/>
        <v>6</v>
      </c>
      <c r="J78" s="37"/>
      <c r="K78" s="37"/>
      <c r="L78" s="37">
        <f t="shared" si="31"/>
        <v>6</v>
      </c>
      <c r="M78" s="232"/>
      <c r="N78" s="232"/>
      <c r="O78" s="455">
        <f t="shared" si="32"/>
        <v>5</v>
      </c>
      <c r="P78" s="37"/>
      <c r="Q78" s="37"/>
      <c r="R78" s="37">
        <f t="shared" si="33"/>
        <v>5</v>
      </c>
    </row>
    <row r="79" spans="1:18" x14ac:dyDescent="0.2">
      <c r="A79" s="409" t="s">
        <v>397</v>
      </c>
      <c r="B79" s="413">
        <v>11</v>
      </c>
      <c r="C79" s="413">
        <v>4</v>
      </c>
      <c r="D79" s="37"/>
      <c r="E79" s="37"/>
      <c r="F79" s="37">
        <f t="shared" si="29"/>
        <v>7</v>
      </c>
      <c r="G79" s="232"/>
      <c r="H79" s="232"/>
      <c r="I79" s="455">
        <f t="shared" si="30"/>
        <v>8</v>
      </c>
      <c r="J79" s="37"/>
      <c r="K79" s="37"/>
      <c r="L79" s="37">
        <f t="shared" si="31"/>
        <v>8</v>
      </c>
      <c r="M79" s="232"/>
      <c r="N79" s="232"/>
      <c r="O79" s="455">
        <f t="shared" si="32"/>
        <v>6</v>
      </c>
      <c r="P79" s="37"/>
      <c r="Q79" s="37"/>
      <c r="R79" s="37">
        <f t="shared" si="33"/>
        <v>7</v>
      </c>
    </row>
    <row r="80" spans="1:18" ht="13.5" thickBot="1" x14ac:dyDescent="0.25">
      <c r="A80" s="416" t="s">
        <v>398</v>
      </c>
      <c r="B80" s="417">
        <v>3</v>
      </c>
      <c r="C80" s="417">
        <v>5</v>
      </c>
      <c r="D80" s="37"/>
      <c r="E80" s="54"/>
      <c r="F80" s="37">
        <f t="shared" si="29"/>
        <v>9</v>
      </c>
      <c r="G80" s="232"/>
      <c r="H80" s="456"/>
      <c r="I80" s="455">
        <f t="shared" si="30"/>
        <v>9</v>
      </c>
      <c r="J80" s="37"/>
      <c r="K80" s="54"/>
      <c r="L80" s="37">
        <f t="shared" si="31"/>
        <v>9</v>
      </c>
      <c r="M80" s="232"/>
      <c r="N80" s="456"/>
      <c r="O80" s="455">
        <f t="shared" si="32"/>
        <v>7</v>
      </c>
      <c r="P80" s="37"/>
      <c r="Q80" s="54"/>
      <c r="R80" s="37">
        <f t="shared" si="33"/>
        <v>8</v>
      </c>
    </row>
    <row r="81" spans="1:18" ht="13.5" thickBot="1" x14ac:dyDescent="0.25">
      <c r="A81" s="419" t="s">
        <v>412</v>
      </c>
      <c r="B81" s="420"/>
      <c r="C81" s="421">
        <f t="shared" ref="C81" si="34">SUM(C72:C80)</f>
        <v>36</v>
      </c>
      <c r="D81" s="63">
        <f>SUM(D72:D80)</f>
        <v>0</v>
      </c>
      <c r="E81" s="63">
        <f>SUM(E72:E80)</f>
        <v>0</v>
      </c>
      <c r="F81" s="88">
        <f>SUM(F72:F80)</f>
        <v>67</v>
      </c>
      <c r="G81" s="234">
        <f t="shared" ref="G81:R81" si="35">SUM(G72:G80)</f>
        <v>0</v>
      </c>
      <c r="H81" s="234">
        <f t="shared" si="35"/>
        <v>0</v>
      </c>
      <c r="I81" s="233">
        <f t="shared" si="35"/>
        <v>69</v>
      </c>
      <c r="J81" s="63">
        <f t="shared" si="35"/>
        <v>0</v>
      </c>
      <c r="K81" s="63">
        <f t="shared" si="35"/>
        <v>0</v>
      </c>
      <c r="L81" s="88">
        <f t="shared" si="35"/>
        <v>69</v>
      </c>
      <c r="M81" s="234">
        <f t="shared" si="35"/>
        <v>0</v>
      </c>
      <c r="N81" s="234">
        <f t="shared" si="35"/>
        <v>0</v>
      </c>
      <c r="O81" s="233">
        <f t="shared" si="35"/>
        <v>54</v>
      </c>
      <c r="P81" s="63">
        <f t="shared" si="35"/>
        <v>0</v>
      </c>
      <c r="Q81" s="63">
        <f t="shared" si="35"/>
        <v>0</v>
      </c>
      <c r="R81" s="194">
        <f t="shared" si="35"/>
        <v>60</v>
      </c>
    </row>
    <row r="82" spans="1:18" x14ac:dyDescent="0.2">
      <c r="A82" s="424" t="s">
        <v>399</v>
      </c>
      <c r="B82" s="425">
        <v>6</v>
      </c>
      <c r="C82" s="425">
        <v>5</v>
      </c>
      <c r="D82" s="37"/>
      <c r="E82" s="39"/>
      <c r="F82" s="37">
        <f>IF(($C82+INT(D$70/18)+IF(((D$70-INT(D$70/18)*18)-$B82)&gt;=0,1,0)-D82+2)&lt;0, 0, $C82+INT(D$70/18)+IF(((D$70-INT(D$70/18)*18)-$B82)&gt;=0,1,0)-D82+2)</f>
        <v>9</v>
      </c>
      <c r="G82" s="232"/>
      <c r="H82" s="261"/>
      <c r="I82" s="455">
        <f>IF(($C82+INT(G$70/18)+IF(((G$70-INT(G$70/18)*18)-$B82)&gt;=0,1,0)-G82+2)&lt;0, 0, $C82+INT(G$70/18)+IF(((G$70-INT(G$70/18)*18)-$B82)&gt;=0,1,0)-G82+2)</f>
        <v>9</v>
      </c>
      <c r="J82" s="37"/>
      <c r="K82" s="39"/>
      <c r="L82" s="37">
        <f>IF(($C82+INT(J$70/18)+IF(((J$70-INT(J$70/18)*18)-$B82)&gt;=0,1,0)-J82+2)&lt;0, 0, $C82+INT(J$70/18)+IF(((J$70-INT(J$70/18)*18)-$B82)&gt;=0,1,0)-J82+2)</f>
        <v>9</v>
      </c>
      <c r="M82" s="232"/>
      <c r="N82" s="261"/>
      <c r="O82" s="455">
        <f>IF(($C82+INT(M$70/18)+IF(((M$70-INT(M$70/18)*18)-$B82)&gt;=0,1,0)-M82+2)&lt;0, 0, $C82+INT(M$70/18)+IF(((M$70-INT(M$70/18)*18)-$B82)&gt;=0,1,0)-M82+2)</f>
        <v>7</v>
      </c>
      <c r="P82" s="37"/>
      <c r="Q82" s="39"/>
      <c r="R82" s="37">
        <f>IF(($C82+INT(P$70/18)+IF(((P$70-INT(P$70/18)*18)-$B82)&gt;=0,1,0)-P82+2)&lt;0, 0, $C82+INT(P$70/18)+IF(((P$70-INT(P$70/18)*18)-$B82)&gt;=0,1,0)-P82+2)</f>
        <v>8</v>
      </c>
    </row>
    <row r="83" spans="1:18" x14ac:dyDescent="0.2">
      <c r="A83" s="409" t="s">
        <v>400</v>
      </c>
      <c r="B83" s="413">
        <v>10</v>
      </c>
      <c r="C83" s="413">
        <v>4</v>
      </c>
      <c r="D83" s="37"/>
      <c r="E83" s="37"/>
      <c r="F83" s="37">
        <f t="shared" ref="F83:F90" si="36">IF(($C83+INT(D$70/18)+IF(((D$70-INT(D$70/18)*18)-$B83)&gt;=0,1,0)-D83+2)&lt;0, 0, $C83+INT(D$70/18)+IF(((D$70-INT(D$70/18)*18)-$B83)&gt;=0,1,0)-D83+2)</f>
        <v>7</v>
      </c>
      <c r="G83" s="232"/>
      <c r="H83" s="232"/>
      <c r="I83" s="455">
        <f t="shared" ref="I83:I90" si="37">IF(($C83+INT(G$70/18)+IF(((G$70-INT(G$70/18)*18)-$B83)&gt;=0,1,0)-G83+2)&lt;0, 0, $C83+INT(G$70/18)+IF(((G$70-INT(G$70/18)*18)-$B83)&gt;=0,1,0)-G83+2)</f>
        <v>8</v>
      </c>
      <c r="J83" s="37"/>
      <c r="K83" s="37"/>
      <c r="L83" s="37">
        <f t="shared" ref="L83:L90" si="38">IF(($C83+INT(J$70/18)+IF(((J$70-INT(J$70/18)*18)-$B83)&gt;=0,1,0)-J83+2)&lt;0, 0, $C83+INT(J$70/18)+IF(((J$70-INT(J$70/18)*18)-$B83)&gt;=0,1,0)-J83+2)</f>
        <v>8</v>
      </c>
      <c r="M83" s="232"/>
      <c r="N83" s="232"/>
      <c r="O83" s="455">
        <f t="shared" ref="O83:O90" si="39">IF(($C83+INT(M$70/18)+IF(((M$70-INT(M$70/18)*18)-$B83)&gt;=0,1,0)-M83+2)&lt;0, 0, $C83+INT(M$70/18)+IF(((M$70-INT(M$70/18)*18)-$B83)&gt;=0,1,0)-M83+2)</f>
        <v>6</v>
      </c>
      <c r="P83" s="37"/>
      <c r="Q83" s="37"/>
      <c r="R83" s="37">
        <f t="shared" ref="R83:R90" si="40">IF(($C83+INT(P$70/18)+IF(((P$70-INT(P$70/18)*18)-$B83)&gt;=0,1,0)-P83+2)&lt;0, 0, $C83+INT(P$70/18)+IF(((P$70-INT(P$70/18)*18)-$B83)&gt;=0,1,0)-P83+2)</f>
        <v>7</v>
      </c>
    </row>
    <row r="84" spans="1:18" x14ac:dyDescent="0.2">
      <c r="A84" s="409" t="s">
        <v>401</v>
      </c>
      <c r="B84" s="413">
        <v>14</v>
      </c>
      <c r="C84" s="413">
        <v>4</v>
      </c>
      <c r="D84" s="37"/>
      <c r="E84" s="37"/>
      <c r="F84" s="37">
        <f t="shared" si="36"/>
        <v>7</v>
      </c>
      <c r="G84" s="232"/>
      <c r="H84" s="232"/>
      <c r="I84" s="455">
        <f t="shared" si="37"/>
        <v>7</v>
      </c>
      <c r="J84" s="37"/>
      <c r="K84" s="37"/>
      <c r="L84" s="37">
        <f t="shared" si="38"/>
        <v>7</v>
      </c>
      <c r="M84" s="232"/>
      <c r="N84" s="232"/>
      <c r="O84" s="455">
        <f t="shared" si="39"/>
        <v>6</v>
      </c>
      <c r="P84" s="37"/>
      <c r="Q84" s="37"/>
      <c r="R84" s="37">
        <f t="shared" si="40"/>
        <v>6</v>
      </c>
    </row>
    <row r="85" spans="1:18" x14ac:dyDescent="0.2">
      <c r="A85" s="409" t="s">
        <v>402</v>
      </c>
      <c r="B85" s="413">
        <v>4</v>
      </c>
      <c r="C85" s="413">
        <v>4</v>
      </c>
      <c r="D85" s="37"/>
      <c r="E85" s="37"/>
      <c r="F85" s="37">
        <f t="shared" si="36"/>
        <v>8</v>
      </c>
      <c r="G85" s="232"/>
      <c r="H85" s="232"/>
      <c r="I85" s="455">
        <f t="shared" si="37"/>
        <v>8</v>
      </c>
      <c r="J85" s="37"/>
      <c r="K85" s="37"/>
      <c r="L85" s="37">
        <f t="shared" si="38"/>
        <v>8</v>
      </c>
      <c r="M85" s="232"/>
      <c r="N85" s="232"/>
      <c r="O85" s="455">
        <f t="shared" si="39"/>
        <v>6</v>
      </c>
      <c r="P85" s="37"/>
      <c r="Q85" s="37"/>
      <c r="R85" s="37">
        <f t="shared" si="40"/>
        <v>7</v>
      </c>
    </row>
    <row r="86" spans="1:18" x14ac:dyDescent="0.2">
      <c r="A86" s="409" t="s">
        <v>403</v>
      </c>
      <c r="B86" s="413">
        <v>8</v>
      </c>
      <c r="C86" s="413">
        <v>4</v>
      </c>
      <c r="D86" s="37"/>
      <c r="E86" s="37"/>
      <c r="F86" s="37">
        <f t="shared" si="36"/>
        <v>8</v>
      </c>
      <c r="G86" s="232"/>
      <c r="H86" s="232"/>
      <c r="I86" s="455">
        <f t="shared" si="37"/>
        <v>8</v>
      </c>
      <c r="J86" s="37"/>
      <c r="K86" s="37"/>
      <c r="L86" s="37">
        <f t="shared" si="38"/>
        <v>8</v>
      </c>
      <c r="M86" s="232"/>
      <c r="N86" s="232"/>
      <c r="O86" s="455">
        <f t="shared" si="39"/>
        <v>6</v>
      </c>
      <c r="P86" s="37"/>
      <c r="Q86" s="37"/>
      <c r="R86" s="37">
        <f t="shared" si="40"/>
        <v>7</v>
      </c>
    </row>
    <row r="87" spans="1:18" x14ac:dyDescent="0.2">
      <c r="A87" s="409" t="s">
        <v>404</v>
      </c>
      <c r="B87" s="413">
        <v>12</v>
      </c>
      <c r="C87" s="413">
        <v>3</v>
      </c>
      <c r="D87" s="37"/>
      <c r="E87" s="37"/>
      <c r="F87" s="37">
        <f t="shared" si="36"/>
        <v>6</v>
      </c>
      <c r="G87" s="232"/>
      <c r="H87" s="232"/>
      <c r="I87" s="455">
        <f t="shared" si="37"/>
        <v>7</v>
      </c>
      <c r="J87" s="37"/>
      <c r="K87" s="37"/>
      <c r="L87" s="37">
        <f t="shared" si="38"/>
        <v>7</v>
      </c>
      <c r="M87" s="232"/>
      <c r="N87" s="232"/>
      <c r="O87" s="455">
        <f t="shared" si="39"/>
        <v>5</v>
      </c>
      <c r="P87" s="37"/>
      <c r="Q87" s="37"/>
      <c r="R87" s="37">
        <f t="shared" si="40"/>
        <v>6</v>
      </c>
    </row>
    <row r="88" spans="1:18" x14ac:dyDescent="0.2">
      <c r="A88" s="409" t="s">
        <v>405</v>
      </c>
      <c r="B88" s="413">
        <v>2</v>
      </c>
      <c r="C88" s="413">
        <v>4</v>
      </c>
      <c r="D88" s="37"/>
      <c r="E88" s="37"/>
      <c r="F88" s="37">
        <f t="shared" si="36"/>
        <v>8</v>
      </c>
      <c r="G88" s="232"/>
      <c r="H88" s="232"/>
      <c r="I88" s="455">
        <f t="shared" si="37"/>
        <v>8</v>
      </c>
      <c r="J88" s="37"/>
      <c r="K88" s="37"/>
      <c r="L88" s="37">
        <f t="shared" si="38"/>
        <v>8</v>
      </c>
      <c r="M88" s="232"/>
      <c r="N88" s="232"/>
      <c r="O88" s="455">
        <f t="shared" si="39"/>
        <v>6</v>
      </c>
      <c r="P88" s="37"/>
      <c r="Q88" s="37"/>
      <c r="R88" s="37">
        <f t="shared" si="40"/>
        <v>7</v>
      </c>
    </row>
    <row r="89" spans="1:18" x14ac:dyDescent="0.2">
      <c r="A89" s="409" t="s">
        <v>406</v>
      </c>
      <c r="B89" s="413">
        <v>18</v>
      </c>
      <c r="C89" s="413">
        <v>3</v>
      </c>
      <c r="D89" s="37"/>
      <c r="E89" s="37"/>
      <c r="F89" s="37">
        <f t="shared" si="36"/>
        <v>6</v>
      </c>
      <c r="G89" s="232"/>
      <c r="H89" s="232"/>
      <c r="I89" s="455">
        <f t="shared" si="37"/>
        <v>6</v>
      </c>
      <c r="J89" s="37"/>
      <c r="K89" s="37"/>
      <c r="L89" s="37">
        <f t="shared" si="38"/>
        <v>6</v>
      </c>
      <c r="M89" s="232"/>
      <c r="N89" s="232"/>
      <c r="O89" s="455">
        <f t="shared" si="39"/>
        <v>5</v>
      </c>
      <c r="P89" s="37"/>
      <c r="Q89" s="37"/>
      <c r="R89" s="37">
        <f t="shared" si="40"/>
        <v>5</v>
      </c>
    </row>
    <row r="90" spans="1:18" ht="13.5" thickBot="1" x14ac:dyDescent="0.25">
      <c r="A90" s="426" t="s">
        <v>407</v>
      </c>
      <c r="B90" s="427">
        <v>16</v>
      </c>
      <c r="C90" s="427">
        <v>3</v>
      </c>
      <c r="D90" s="37"/>
      <c r="E90" s="46"/>
      <c r="F90" s="37">
        <f t="shared" si="36"/>
        <v>6</v>
      </c>
      <c r="G90" s="232"/>
      <c r="H90" s="457"/>
      <c r="I90" s="455">
        <f t="shared" si="37"/>
        <v>6</v>
      </c>
      <c r="J90" s="37"/>
      <c r="K90" s="46"/>
      <c r="L90" s="37">
        <f t="shared" si="38"/>
        <v>6</v>
      </c>
      <c r="M90" s="232"/>
      <c r="N90" s="457"/>
      <c r="O90" s="455">
        <f t="shared" si="39"/>
        <v>5</v>
      </c>
      <c r="P90" s="37"/>
      <c r="Q90" s="46"/>
      <c r="R90" s="37">
        <f t="shared" si="40"/>
        <v>5</v>
      </c>
    </row>
    <row r="91" spans="1:18" ht="13.5" thickBot="1" x14ac:dyDescent="0.25">
      <c r="A91" s="419" t="s">
        <v>413</v>
      </c>
      <c r="B91" s="421"/>
      <c r="C91" s="421">
        <f t="shared" ref="C91" si="41">SUM(C82:C90)</f>
        <v>34</v>
      </c>
      <c r="D91" s="63">
        <f>SUM(D82:D90)</f>
        <v>0</v>
      </c>
      <c r="E91" s="63">
        <f>SUM(E82:E90)</f>
        <v>0</v>
      </c>
      <c r="F91" s="63">
        <f>SUM(F82:F90)</f>
        <v>65</v>
      </c>
      <c r="G91" s="234">
        <f t="shared" ref="G91:R91" si="42">SUM(G82:G90)</f>
        <v>0</v>
      </c>
      <c r="H91" s="234">
        <f t="shared" si="42"/>
        <v>0</v>
      </c>
      <c r="I91" s="234">
        <f t="shared" si="42"/>
        <v>67</v>
      </c>
      <c r="J91" s="63">
        <f t="shared" si="42"/>
        <v>0</v>
      </c>
      <c r="K91" s="63">
        <f t="shared" si="42"/>
        <v>0</v>
      </c>
      <c r="L91" s="63">
        <f t="shared" si="42"/>
        <v>67</v>
      </c>
      <c r="M91" s="234">
        <f t="shared" si="42"/>
        <v>0</v>
      </c>
      <c r="N91" s="234">
        <f t="shared" si="42"/>
        <v>0</v>
      </c>
      <c r="O91" s="234">
        <f t="shared" si="42"/>
        <v>52</v>
      </c>
      <c r="P91" s="63">
        <f t="shared" si="42"/>
        <v>0</v>
      </c>
      <c r="Q91" s="63">
        <f t="shared" si="42"/>
        <v>0</v>
      </c>
      <c r="R91" s="65">
        <f t="shared" si="42"/>
        <v>58</v>
      </c>
    </row>
    <row r="92" spans="1:18" ht="13.5" thickBot="1" x14ac:dyDescent="0.25">
      <c r="A92" s="430" t="s">
        <v>414</v>
      </c>
      <c r="B92" s="431"/>
      <c r="C92" s="431">
        <f t="shared" ref="C92:R92" si="43">C91+C81</f>
        <v>70</v>
      </c>
      <c r="D92" s="71">
        <f t="shared" si="43"/>
        <v>0</v>
      </c>
      <c r="E92" s="71">
        <f t="shared" si="43"/>
        <v>0</v>
      </c>
      <c r="F92" s="71">
        <f t="shared" si="43"/>
        <v>132</v>
      </c>
      <c r="G92" s="235">
        <f t="shared" si="43"/>
        <v>0</v>
      </c>
      <c r="H92" s="235">
        <f t="shared" si="43"/>
        <v>0</v>
      </c>
      <c r="I92" s="235">
        <f t="shared" si="43"/>
        <v>136</v>
      </c>
      <c r="J92" s="71">
        <f t="shared" si="43"/>
        <v>0</v>
      </c>
      <c r="K92" s="71">
        <f t="shared" si="43"/>
        <v>0</v>
      </c>
      <c r="L92" s="71">
        <f t="shared" si="43"/>
        <v>136</v>
      </c>
      <c r="M92" s="458">
        <f t="shared" si="43"/>
        <v>0</v>
      </c>
      <c r="N92" s="235">
        <f t="shared" si="43"/>
        <v>0</v>
      </c>
      <c r="O92" s="235">
        <f t="shared" si="43"/>
        <v>106</v>
      </c>
      <c r="P92" s="71">
        <f t="shared" si="43"/>
        <v>0</v>
      </c>
      <c r="Q92" s="71">
        <f t="shared" si="43"/>
        <v>0</v>
      </c>
      <c r="R92" s="73">
        <f t="shared" si="43"/>
        <v>118</v>
      </c>
    </row>
    <row r="95" spans="1:18" x14ac:dyDescent="0.2">
      <c r="A95" t="s">
        <v>1240</v>
      </c>
    </row>
  </sheetData>
  <mergeCells count="46">
    <mergeCell ref="D2:R2"/>
    <mergeCell ref="D3:F3"/>
    <mergeCell ref="G3:I3"/>
    <mergeCell ref="J3:L3"/>
    <mergeCell ref="M3:O3"/>
    <mergeCell ref="P3:R3"/>
    <mergeCell ref="D9:F9"/>
    <mergeCell ref="G9:I9"/>
    <mergeCell ref="J9:L9"/>
    <mergeCell ref="M9:O9"/>
    <mergeCell ref="P9:R9"/>
    <mergeCell ref="D8:F8"/>
    <mergeCell ref="G8:I8"/>
    <mergeCell ref="J8:L8"/>
    <mergeCell ref="M8:O8"/>
    <mergeCell ref="P8:R8"/>
    <mergeCell ref="D13:F13"/>
    <mergeCell ref="G13:I13"/>
    <mergeCell ref="J13:L13"/>
    <mergeCell ref="M13:O13"/>
    <mergeCell ref="P13:R13"/>
    <mergeCell ref="D41:F41"/>
    <mergeCell ref="G41:I41"/>
    <mergeCell ref="J41:L41"/>
    <mergeCell ref="M41:O41"/>
    <mergeCell ref="P41:R41"/>
    <mergeCell ref="D14:F14"/>
    <mergeCell ref="G14:I14"/>
    <mergeCell ref="J14:L14"/>
    <mergeCell ref="M14:O14"/>
    <mergeCell ref="P14:R14"/>
    <mergeCell ref="D69:F69"/>
    <mergeCell ref="G69:I69"/>
    <mergeCell ref="J69:L69"/>
    <mergeCell ref="M69:O69"/>
    <mergeCell ref="P69:R69"/>
    <mergeCell ref="D42:F42"/>
    <mergeCell ref="G42:I42"/>
    <mergeCell ref="J42:L42"/>
    <mergeCell ref="M42:O42"/>
    <mergeCell ref="P42:R42"/>
    <mergeCell ref="D70:F70"/>
    <mergeCell ref="G70:I70"/>
    <mergeCell ref="J70:L70"/>
    <mergeCell ref="M70:O70"/>
    <mergeCell ref="P70:R70"/>
  </mergeCells>
  <conditionalFormatting sqref="J16:J24 J26:J34 D16:D24 D26:D34 G16:G24 G26:G34 M16:M24 M26:M34 P16:P24 P26:P34">
    <cfRule type="cellIs" dxfId="445" priority="9" stopIfTrue="1" operator="equal">
      <formula>$C16</formula>
    </cfRule>
    <cfRule type="cellIs" dxfId="444" priority="10" stopIfTrue="1" operator="equal">
      <formula>$C16-1</formula>
    </cfRule>
  </conditionalFormatting>
  <conditionalFormatting sqref="J44:J52 J54:J62 D54:D62 G44:G52 G54:G62 M44:M52 M54:M62 P44:P52 P54:P62">
    <cfRule type="cellIs" dxfId="443" priority="7" stopIfTrue="1" operator="equal">
      <formula>$C44</formula>
    </cfRule>
    <cfRule type="cellIs" dxfId="442" priority="8" stopIfTrue="1" operator="equal">
      <formula>$C44-1</formula>
    </cfRule>
  </conditionalFormatting>
  <conditionalFormatting sqref="D44:D52">
    <cfRule type="cellIs" dxfId="441" priority="5" stopIfTrue="1" operator="equal">
      <formula>$C44</formula>
    </cfRule>
    <cfRule type="cellIs" dxfId="440" priority="6" stopIfTrue="1" operator="equal">
      <formula>$C44-1</formula>
    </cfRule>
  </conditionalFormatting>
  <conditionalFormatting sqref="G72:G80 G82:G90 M72:M80 M82:M90 J72:J80 J82:J90 P72:P80 P82:P90 D72:D80 D82:D90">
    <cfRule type="cellIs" dxfId="439" priority="3" stopIfTrue="1" operator="equal">
      <formula>$C72</formula>
    </cfRule>
    <cfRule type="cellIs" dxfId="438" priority="4" stopIfTrue="1" operator="equal">
      <formula>$C72-1</formula>
    </cfRule>
  </conditionalFormatting>
  <conditionalFormatting sqref="M92">
    <cfRule type="cellIs" dxfId="437" priority="1" stopIfTrue="1" operator="equal">
      <formula>$C92</formula>
    </cfRule>
    <cfRule type="cellIs" dxfId="436" priority="2" stopIfTrue="1" operator="equal">
      <formula>$C92-1</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9"/>
  <sheetViews>
    <sheetView zoomScaleNormal="100" workbookViewId="0">
      <selection activeCell="N27" sqref="N27"/>
    </sheetView>
  </sheetViews>
  <sheetFormatPr defaultColWidth="8.85546875" defaultRowHeight="12.75" x14ac:dyDescent="0.2"/>
  <cols>
    <col min="1" max="18" width="8.5703125" customWidth="1"/>
  </cols>
  <sheetData>
    <row r="1" spans="1:19" ht="13.5" thickBot="1" x14ac:dyDescent="0.25">
      <c r="A1" s="31"/>
      <c r="B1" s="32"/>
      <c r="C1" s="32"/>
      <c r="D1" s="32"/>
      <c r="E1" s="32"/>
      <c r="F1" s="32"/>
      <c r="G1" s="32"/>
      <c r="H1" s="32" t="s">
        <v>1237</v>
      </c>
      <c r="I1" s="32"/>
      <c r="J1" s="32"/>
      <c r="K1" s="32"/>
      <c r="L1" s="32"/>
      <c r="M1" s="32"/>
      <c r="N1" s="32"/>
      <c r="O1" s="32"/>
      <c r="P1" s="105"/>
      <c r="Q1" s="105"/>
      <c r="R1" s="105"/>
      <c r="S1" t="s">
        <v>659</v>
      </c>
    </row>
    <row r="2" spans="1:19"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9" x14ac:dyDescent="0.2">
      <c r="A3" s="57"/>
      <c r="B3" s="69"/>
      <c r="C3" s="69" t="s">
        <v>538</v>
      </c>
      <c r="D3" s="480">
        <v>8</v>
      </c>
      <c r="E3" s="481"/>
      <c r="F3" s="482"/>
      <c r="G3" s="483">
        <v>25</v>
      </c>
      <c r="H3" s="484"/>
      <c r="I3" s="485"/>
      <c r="J3" s="480">
        <v>22</v>
      </c>
      <c r="K3" s="481"/>
      <c r="L3" s="482"/>
      <c r="M3" s="483">
        <v>25</v>
      </c>
      <c r="N3" s="484"/>
      <c r="O3" s="485"/>
      <c r="P3" s="480">
        <v>31</v>
      </c>
      <c r="Q3" s="481"/>
      <c r="R3" s="482"/>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9" x14ac:dyDescent="0.2">
      <c r="A5" s="42" t="s">
        <v>390</v>
      </c>
      <c r="B5" s="50">
        <v>9</v>
      </c>
      <c r="C5" s="50">
        <v>4</v>
      </c>
      <c r="D5" s="37">
        <v>7</v>
      </c>
      <c r="E5" s="37">
        <v>2</v>
      </c>
      <c r="F5" s="37">
        <f t="shared" ref="F5:F23" si="0">IF(($C5+INT(D$3/18)+IF(((D$3-INT(D$3/18)*18)-$B5)&gt;=0,1,0)-D5+2)&lt;0, 0, $C5+INT(D$3/18)+IF(((D$3-INT(D$3/18)*18)-$B5)&gt;=0,1,0)-D5+2)</f>
        <v>0</v>
      </c>
      <c r="G5" s="38">
        <v>6</v>
      </c>
      <c r="H5" s="38">
        <v>2</v>
      </c>
      <c r="I5" s="232">
        <f t="shared" ref="I5:I13" si="1">IF(($C5+INT(G$3/18)+IF(((G$3-INT(G$3/18)*18)-$B5)&gt;=0,1,0)-G5+2)&lt;0, 0, $C5+INT(G$3/18)+IF(((G$3-INT(G$3/18)*18)-$B5)&gt;=0,1,0)-G5+2)</f>
        <v>1</v>
      </c>
      <c r="J5" s="37">
        <v>6</v>
      </c>
      <c r="K5" s="37">
        <v>2</v>
      </c>
      <c r="L5" s="37">
        <f t="shared" ref="L5:L13" si="2">IF(($C5+INT(J$3/18)+IF(((J$3-INT(J$3/18)*18)-$B5)&gt;=0,1,0)-J5+2)&lt;0, 0, $C5+INT(J$3/18)+IF(((J$3-INT(J$3/18)*18)-$B5)&gt;=0,1,0)-J5+2)</f>
        <v>1</v>
      </c>
      <c r="M5" s="38">
        <v>10</v>
      </c>
      <c r="N5" s="38">
        <v>2</v>
      </c>
      <c r="O5" s="232">
        <f t="shared" ref="O5:O13" si="3">IF(($C5+INT(M$3/18)+IF(((M$3-INT(M$3/18)*18)-$B5)&gt;=0,1,0)-M5+2)&lt;0, 0, $C5+INT(M$3/18)+IF(((M$3-INT(M$3/18)*18)-$B5)&gt;=0,1,0)-M5+2)</f>
        <v>0</v>
      </c>
      <c r="P5" s="37">
        <v>10</v>
      </c>
      <c r="Q5" s="37">
        <v>2</v>
      </c>
      <c r="R5" s="37">
        <f t="shared" ref="R5:R13" si="4">IF(($C5+INT(P$3/18)+IF(((P$3-INT(P$3/18)*18)-$B5)&gt;=0,1,0)-P5+2)&lt;0, 0, $C5+INT(P$3/18)+IF(((P$3-INT(P$3/18)*18)-$B5)&gt;=0,1,0)-P5+2)</f>
        <v>0</v>
      </c>
    </row>
    <row r="6" spans="1:19" x14ac:dyDescent="0.2">
      <c r="A6" s="42" t="s">
        <v>391</v>
      </c>
      <c r="B6" s="50">
        <v>3</v>
      </c>
      <c r="C6" s="50">
        <v>5</v>
      </c>
      <c r="D6" s="37">
        <v>6</v>
      </c>
      <c r="E6" s="37">
        <v>3</v>
      </c>
      <c r="F6" s="37">
        <f t="shared" si="0"/>
        <v>2</v>
      </c>
      <c r="G6" s="38">
        <v>6</v>
      </c>
      <c r="H6" s="38">
        <v>2</v>
      </c>
      <c r="I6" s="232">
        <f t="shared" si="1"/>
        <v>3</v>
      </c>
      <c r="J6" s="37">
        <v>7</v>
      </c>
      <c r="K6" s="37">
        <v>2</v>
      </c>
      <c r="L6" s="37">
        <f t="shared" si="2"/>
        <v>2</v>
      </c>
      <c r="M6" s="38">
        <v>10</v>
      </c>
      <c r="N6" s="38">
        <v>2</v>
      </c>
      <c r="O6" s="232">
        <f t="shared" si="3"/>
        <v>0</v>
      </c>
      <c r="P6" s="37">
        <v>10</v>
      </c>
      <c r="Q6" s="37">
        <v>2</v>
      </c>
      <c r="R6" s="37">
        <f t="shared" si="4"/>
        <v>0</v>
      </c>
    </row>
    <row r="7" spans="1:19" x14ac:dyDescent="0.2">
      <c r="A7" s="42" t="s">
        <v>392</v>
      </c>
      <c r="B7" s="50">
        <v>11</v>
      </c>
      <c r="C7" s="50">
        <v>4</v>
      </c>
      <c r="D7" s="37">
        <v>4</v>
      </c>
      <c r="E7" s="37">
        <v>2</v>
      </c>
      <c r="F7" s="37">
        <f t="shared" si="0"/>
        <v>2</v>
      </c>
      <c r="G7" s="38">
        <v>10</v>
      </c>
      <c r="H7" s="38">
        <v>2</v>
      </c>
      <c r="I7" s="232">
        <f t="shared" si="1"/>
        <v>0</v>
      </c>
      <c r="J7" s="37">
        <v>6</v>
      </c>
      <c r="K7" s="37">
        <v>2</v>
      </c>
      <c r="L7" s="37">
        <f t="shared" si="2"/>
        <v>1</v>
      </c>
      <c r="M7" s="38">
        <v>7</v>
      </c>
      <c r="N7" s="38">
        <v>3</v>
      </c>
      <c r="O7" s="232">
        <f t="shared" si="3"/>
        <v>0</v>
      </c>
      <c r="P7" s="37">
        <v>5</v>
      </c>
      <c r="Q7" s="37">
        <v>3</v>
      </c>
      <c r="R7" s="37">
        <f t="shared" si="4"/>
        <v>3</v>
      </c>
    </row>
    <row r="8" spans="1:19" x14ac:dyDescent="0.2">
      <c r="A8" s="42" t="s">
        <v>393</v>
      </c>
      <c r="B8" s="50">
        <v>15</v>
      </c>
      <c r="C8" s="50">
        <v>3</v>
      </c>
      <c r="D8" s="37">
        <v>4</v>
      </c>
      <c r="E8" s="37">
        <v>2</v>
      </c>
      <c r="F8" s="37">
        <f t="shared" si="0"/>
        <v>1</v>
      </c>
      <c r="G8" s="38">
        <v>6</v>
      </c>
      <c r="H8" s="38">
        <v>2</v>
      </c>
      <c r="I8" s="232">
        <f t="shared" si="1"/>
        <v>0</v>
      </c>
      <c r="J8" s="37">
        <v>4</v>
      </c>
      <c r="K8" s="37">
        <v>3</v>
      </c>
      <c r="L8" s="37">
        <f t="shared" si="2"/>
        <v>2</v>
      </c>
      <c r="M8" s="38">
        <v>5</v>
      </c>
      <c r="N8" s="38">
        <v>3</v>
      </c>
      <c r="O8" s="232">
        <f t="shared" si="3"/>
        <v>1</v>
      </c>
      <c r="P8" s="37">
        <v>4</v>
      </c>
      <c r="Q8" s="37">
        <v>2</v>
      </c>
      <c r="R8" s="37">
        <f t="shared" si="4"/>
        <v>2</v>
      </c>
    </row>
    <row r="9" spans="1:19" x14ac:dyDescent="0.2">
      <c r="A9" s="42" t="s">
        <v>394</v>
      </c>
      <c r="B9" s="50">
        <v>7</v>
      </c>
      <c r="C9" s="50">
        <v>5</v>
      </c>
      <c r="D9" s="37">
        <v>5</v>
      </c>
      <c r="E9" s="37">
        <v>1</v>
      </c>
      <c r="F9" s="37">
        <f t="shared" si="0"/>
        <v>3</v>
      </c>
      <c r="G9" s="38">
        <v>5</v>
      </c>
      <c r="H9" s="38">
        <v>3</v>
      </c>
      <c r="I9" s="232">
        <f t="shared" si="1"/>
        <v>4</v>
      </c>
      <c r="J9" s="37">
        <v>10</v>
      </c>
      <c r="K9" s="37">
        <v>2</v>
      </c>
      <c r="L9" s="37">
        <f t="shared" si="2"/>
        <v>0</v>
      </c>
      <c r="M9" s="38">
        <v>8</v>
      </c>
      <c r="N9" s="38">
        <v>2</v>
      </c>
      <c r="O9" s="232">
        <f t="shared" si="3"/>
        <v>1</v>
      </c>
      <c r="P9" s="37">
        <v>8</v>
      </c>
      <c r="Q9" s="37">
        <v>2</v>
      </c>
      <c r="R9" s="37">
        <f t="shared" si="4"/>
        <v>1</v>
      </c>
    </row>
    <row r="10" spans="1:19" x14ac:dyDescent="0.2">
      <c r="A10" s="42" t="s">
        <v>395</v>
      </c>
      <c r="B10" s="50">
        <v>13</v>
      </c>
      <c r="C10" s="50">
        <v>3</v>
      </c>
      <c r="D10" s="37">
        <v>4</v>
      </c>
      <c r="E10" s="37">
        <v>2</v>
      </c>
      <c r="F10" s="37">
        <f t="shared" si="0"/>
        <v>1</v>
      </c>
      <c r="G10" s="38">
        <v>5</v>
      </c>
      <c r="H10" s="38">
        <v>3</v>
      </c>
      <c r="I10" s="232">
        <f t="shared" si="1"/>
        <v>1</v>
      </c>
      <c r="J10" s="37">
        <v>4</v>
      </c>
      <c r="K10" s="37">
        <v>2</v>
      </c>
      <c r="L10" s="37">
        <f t="shared" si="2"/>
        <v>2</v>
      </c>
      <c r="M10" s="38">
        <v>3</v>
      </c>
      <c r="N10" s="38">
        <v>2</v>
      </c>
      <c r="O10" s="232">
        <f t="shared" si="3"/>
        <v>3</v>
      </c>
      <c r="P10" s="37">
        <v>6</v>
      </c>
      <c r="Q10" s="37">
        <v>1</v>
      </c>
      <c r="R10" s="37">
        <f t="shared" si="4"/>
        <v>1</v>
      </c>
    </row>
    <row r="11" spans="1:19" x14ac:dyDescent="0.2">
      <c r="A11" s="42" t="s">
        <v>396</v>
      </c>
      <c r="B11" s="50">
        <v>1</v>
      </c>
      <c r="C11" s="50">
        <v>5</v>
      </c>
      <c r="D11" s="37">
        <v>6</v>
      </c>
      <c r="E11" s="37">
        <v>3</v>
      </c>
      <c r="F11" s="37">
        <f t="shared" si="0"/>
        <v>2</v>
      </c>
      <c r="G11" s="38">
        <v>3</v>
      </c>
      <c r="H11" s="38">
        <v>2</v>
      </c>
      <c r="I11" s="232">
        <f t="shared" si="1"/>
        <v>6</v>
      </c>
      <c r="J11" s="37">
        <v>8</v>
      </c>
      <c r="K11" s="37">
        <v>1</v>
      </c>
      <c r="L11" s="37">
        <f t="shared" si="2"/>
        <v>1</v>
      </c>
      <c r="M11" s="38">
        <v>6</v>
      </c>
      <c r="N11" s="38">
        <v>2</v>
      </c>
      <c r="O11" s="232">
        <f t="shared" si="3"/>
        <v>3</v>
      </c>
      <c r="P11" s="37">
        <v>8</v>
      </c>
      <c r="Q11" s="37">
        <v>1</v>
      </c>
      <c r="R11" s="37">
        <f t="shared" si="4"/>
        <v>1</v>
      </c>
    </row>
    <row r="12" spans="1:19" x14ac:dyDescent="0.2">
      <c r="A12" s="42" t="s">
        <v>397</v>
      </c>
      <c r="B12" s="50">
        <v>5</v>
      </c>
      <c r="C12" s="50">
        <v>4</v>
      </c>
      <c r="D12" s="37">
        <v>5</v>
      </c>
      <c r="E12" s="37">
        <v>1</v>
      </c>
      <c r="F12" s="37">
        <f t="shared" si="0"/>
        <v>2</v>
      </c>
      <c r="G12" s="38">
        <v>5</v>
      </c>
      <c r="H12" s="38">
        <v>2</v>
      </c>
      <c r="I12" s="232">
        <f t="shared" si="1"/>
        <v>3</v>
      </c>
      <c r="J12" s="37">
        <v>5</v>
      </c>
      <c r="K12" s="37">
        <v>1</v>
      </c>
      <c r="L12" s="37">
        <f t="shared" si="2"/>
        <v>2</v>
      </c>
      <c r="M12" s="38">
        <v>5</v>
      </c>
      <c r="N12" s="38">
        <v>2</v>
      </c>
      <c r="O12" s="232">
        <f t="shared" si="3"/>
        <v>3</v>
      </c>
      <c r="P12" s="37">
        <v>6</v>
      </c>
      <c r="Q12" s="37">
        <v>2</v>
      </c>
      <c r="R12" s="37">
        <f t="shared" si="4"/>
        <v>2</v>
      </c>
    </row>
    <row r="13" spans="1:19" ht="13.5" thickBot="1" x14ac:dyDescent="0.25">
      <c r="A13" s="52" t="s">
        <v>398</v>
      </c>
      <c r="B13" s="53">
        <v>17</v>
      </c>
      <c r="C13" s="53">
        <v>3</v>
      </c>
      <c r="D13" s="37">
        <v>3</v>
      </c>
      <c r="E13" s="54">
        <v>1</v>
      </c>
      <c r="F13" s="37">
        <f t="shared" si="0"/>
        <v>2</v>
      </c>
      <c r="G13" s="38">
        <v>8</v>
      </c>
      <c r="H13" s="55">
        <v>2</v>
      </c>
      <c r="I13" s="232">
        <f t="shared" si="1"/>
        <v>0</v>
      </c>
      <c r="J13" s="37">
        <v>10</v>
      </c>
      <c r="K13" s="54">
        <v>2</v>
      </c>
      <c r="L13" s="37">
        <f t="shared" si="2"/>
        <v>0</v>
      </c>
      <c r="M13" s="38">
        <v>5</v>
      </c>
      <c r="N13" s="55">
        <v>2</v>
      </c>
      <c r="O13" s="232">
        <f t="shared" si="3"/>
        <v>1</v>
      </c>
      <c r="P13" s="37">
        <v>3</v>
      </c>
      <c r="Q13" s="54">
        <v>3</v>
      </c>
      <c r="R13" s="37">
        <f t="shared" si="4"/>
        <v>3</v>
      </c>
    </row>
    <row r="14" spans="1:19" ht="13.5" thickBot="1" x14ac:dyDescent="0.25">
      <c r="A14" s="61" t="s">
        <v>412</v>
      </c>
      <c r="B14" s="62"/>
      <c r="C14" s="74">
        <f t="shared" ref="C14:L14" si="5">SUM(C5:C13)</f>
        <v>36</v>
      </c>
      <c r="D14" s="63">
        <f t="shared" si="5"/>
        <v>44</v>
      </c>
      <c r="E14" s="63">
        <f t="shared" si="5"/>
        <v>17</v>
      </c>
      <c r="F14" s="63">
        <f t="shared" si="5"/>
        <v>15</v>
      </c>
      <c r="G14" s="64">
        <f t="shared" si="5"/>
        <v>54</v>
      </c>
      <c r="H14" s="64">
        <f t="shared" si="5"/>
        <v>20</v>
      </c>
      <c r="I14" s="233">
        <f t="shared" si="5"/>
        <v>18</v>
      </c>
      <c r="J14" s="63">
        <f t="shared" si="5"/>
        <v>60</v>
      </c>
      <c r="K14" s="63">
        <f t="shared" si="5"/>
        <v>17</v>
      </c>
      <c r="L14" s="88">
        <f t="shared" si="5"/>
        <v>11</v>
      </c>
      <c r="M14" s="64">
        <f t="shared" ref="M14:R14" si="6">SUM(M5:M13)</f>
        <v>59</v>
      </c>
      <c r="N14" s="64">
        <f t="shared" si="6"/>
        <v>20</v>
      </c>
      <c r="O14" s="233">
        <f t="shared" si="6"/>
        <v>12</v>
      </c>
      <c r="P14" s="63">
        <f t="shared" si="6"/>
        <v>60</v>
      </c>
      <c r="Q14" s="63">
        <f t="shared" si="6"/>
        <v>18</v>
      </c>
      <c r="R14" s="88">
        <f t="shared" si="6"/>
        <v>13</v>
      </c>
    </row>
    <row r="15" spans="1:19" x14ac:dyDescent="0.2">
      <c r="A15" s="57" t="s">
        <v>399</v>
      </c>
      <c r="B15" s="58">
        <v>14</v>
      </c>
      <c r="C15" s="58">
        <v>4</v>
      </c>
      <c r="D15" s="37">
        <v>4</v>
      </c>
      <c r="E15" s="39">
        <v>2</v>
      </c>
      <c r="F15" s="37">
        <f t="shared" si="0"/>
        <v>2</v>
      </c>
      <c r="G15" s="38">
        <v>10</v>
      </c>
      <c r="H15" s="59">
        <v>2</v>
      </c>
      <c r="I15" s="232">
        <f t="shared" ref="I15:I23" si="7">IF(($C15+INT(G$3/18)+IF(((G$3-INT(G$3/18)*18)-$B15)&gt;=0,1,0)-G15+2)&lt;0, 0, $C15+INT(G$3/18)+IF(((G$3-INT(G$3/18)*18)-$B15)&gt;=0,1,0)-G15+2)</f>
        <v>0</v>
      </c>
      <c r="J15" s="37">
        <v>5</v>
      </c>
      <c r="K15" s="39">
        <v>3</v>
      </c>
      <c r="L15" s="37">
        <f t="shared" ref="L15:L23" si="8">IF(($C15+INT(J$3/18)+IF(((J$3-INT(J$3/18)*18)-$B15)&gt;=0,1,0)-J15+2)&lt;0, 0, $C15+INT(J$3/18)+IF(((J$3-INT(J$3/18)*18)-$B15)&gt;=0,1,0)-J15+2)</f>
        <v>2</v>
      </c>
      <c r="M15" s="38">
        <v>5</v>
      </c>
      <c r="N15" s="59">
        <v>1</v>
      </c>
      <c r="O15" s="232">
        <f t="shared" ref="O15:O23" si="9">IF(($C15+INT(M$3/18)+IF(((M$3-INT(M$3/18)*18)-$B15)&gt;=0,1,0)-M15+2)&lt;0, 0, $C15+INT(M$3/18)+IF(((M$3-INT(M$3/18)*18)-$B15)&gt;=0,1,0)-M15+2)</f>
        <v>2</v>
      </c>
      <c r="P15" s="37">
        <v>6</v>
      </c>
      <c r="Q15" s="39">
        <v>1</v>
      </c>
      <c r="R15" s="37">
        <f t="shared" ref="R15:R23" si="10">IF(($C15+INT(P$3/18)+IF(((P$3-INT(P$3/18)*18)-$B15)&gt;=0,1,0)-P15+2)&lt;0, 0, $C15+INT(P$3/18)+IF(((P$3-INT(P$3/18)*18)-$B15)&gt;=0,1,0)-P15+2)</f>
        <v>1</v>
      </c>
    </row>
    <row r="16" spans="1:19" x14ac:dyDescent="0.2">
      <c r="A16" s="42" t="s">
        <v>400</v>
      </c>
      <c r="B16" s="50">
        <v>8</v>
      </c>
      <c r="C16" s="50">
        <v>3</v>
      </c>
      <c r="D16" s="37">
        <v>2</v>
      </c>
      <c r="E16" s="37">
        <v>1</v>
      </c>
      <c r="F16" s="37">
        <f t="shared" si="0"/>
        <v>4</v>
      </c>
      <c r="G16" s="38">
        <v>5</v>
      </c>
      <c r="H16" s="38">
        <v>3</v>
      </c>
      <c r="I16" s="232">
        <f t="shared" si="7"/>
        <v>1</v>
      </c>
      <c r="J16" s="37">
        <v>6</v>
      </c>
      <c r="K16" s="37">
        <v>3</v>
      </c>
      <c r="L16" s="37">
        <f t="shared" si="8"/>
        <v>0</v>
      </c>
      <c r="M16" s="38">
        <v>5</v>
      </c>
      <c r="N16" s="38">
        <v>0</v>
      </c>
      <c r="O16" s="232">
        <f t="shared" si="9"/>
        <v>1</v>
      </c>
      <c r="P16" s="37">
        <v>4</v>
      </c>
      <c r="Q16" s="37">
        <v>1</v>
      </c>
      <c r="R16" s="37">
        <f t="shared" si="10"/>
        <v>3</v>
      </c>
    </row>
    <row r="17" spans="1:18" x14ac:dyDescent="0.2">
      <c r="A17" s="42" t="s">
        <v>401</v>
      </c>
      <c r="B17" s="50">
        <v>6</v>
      </c>
      <c r="C17" s="50">
        <v>5</v>
      </c>
      <c r="D17" s="37">
        <v>5</v>
      </c>
      <c r="E17" s="37">
        <v>2</v>
      </c>
      <c r="F17" s="37">
        <f t="shared" si="0"/>
        <v>3</v>
      </c>
      <c r="G17" s="38">
        <v>8</v>
      </c>
      <c r="H17" s="38">
        <v>2</v>
      </c>
      <c r="I17" s="232">
        <f t="shared" si="7"/>
        <v>1</v>
      </c>
      <c r="J17" s="37">
        <v>6</v>
      </c>
      <c r="K17" s="37">
        <v>2</v>
      </c>
      <c r="L17" s="37">
        <f t="shared" si="8"/>
        <v>2</v>
      </c>
      <c r="M17" s="38">
        <v>6</v>
      </c>
      <c r="N17" s="38">
        <v>2</v>
      </c>
      <c r="O17" s="232">
        <f t="shared" si="9"/>
        <v>3</v>
      </c>
      <c r="P17" s="37">
        <v>6</v>
      </c>
      <c r="Q17" s="37">
        <v>2</v>
      </c>
      <c r="R17" s="37">
        <f t="shared" si="10"/>
        <v>3</v>
      </c>
    </row>
    <row r="18" spans="1:18" x14ac:dyDescent="0.2">
      <c r="A18" s="42" t="s">
        <v>402</v>
      </c>
      <c r="B18" s="50">
        <v>2</v>
      </c>
      <c r="C18" s="50">
        <v>4</v>
      </c>
      <c r="D18" s="37">
        <v>5</v>
      </c>
      <c r="E18" s="37">
        <v>2</v>
      </c>
      <c r="F18" s="37">
        <f t="shared" si="0"/>
        <v>2</v>
      </c>
      <c r="G18" s="38">
        <v>6</v>
      </c>
      <c r="H18" s="38">
        <v>3</v>
      </c>
      <c r="I18" s="232">
        <f t="shared" si="7"/>
        <v>2</v>
      </c>
      <c r="J18" s="37">
        <v>5</v>
      </c>
      <c r="K18" s="37">
        <v>1</v>
      </c>
      <c r="L18" s="37">
        <f t="shared" si="8"/>
        <v>3</v>
      </c>
      <c r="M18" s="38">
        <v>6</v>
      </c>
      <c r="N18" s="38">
        <v>2</v>
      </c>
      <c r="O18" s="232">
        <f t="shared" si="9"/>
        <v>2</v>
      </c>
      <c r="P18" s="37">
        <v>5</v>
      </c>
      <c r="Q18" s="37">
        <v>2</v>
      </c>
      <c r="R18" s="37">
        <f t="shared" si="10"/>
        <v>3</v>
      </c>
    </row>
    <row r="19" spans="1:18" x14ac:dyDescent="0.2">
      <c r="A19" s="42" t="s">
        <v>403</v>
      </c>
      <c r="B19" s="50">
        <v>4</v>
      </c>
      <c r="C19" s="50">
        <v>3</v>
      </c>
      <c r="D19" s="37">
        <v>4</v>
      </c>
      <c r="E19" s="37">
        <v>2</v>
      </c>
      <c r="F19" s="37">
        <f t="shared" si="0"/>
        <v>2</v>
      </c>
      <c r="G19" s="38">
        <v>6</v>
      </c>
      <c r="H19" s="38">
        <v>2</v>
      </c>
      <c r="I19" s="232">
        <f t="shared" si="7"/>
        <v>1</v>
      </c>
      <c r="J19" s="37">
        <v>5</v>
      </c>
      <c r="K19" s="37">
        <v>3</v>
      </c>
      <c r="L19" s="37">
        <f t="shared" si="8"/>
        <v>2</v>
      </c>
      <c r="M19" s="38">
        <v>5</v>
      </c>
      <c r="N19" s="38">
        <v>2</v>
      </c>
      <c r="O19" s="232">
        <f t="shared" si="9"/>
        <v>2</v>
      </c>
      <c r="P19" s="37">
        <v>4</v>
      </c>
      <c r="Q19" s="37">
        <v>3</v>
      </c>
      <c r="R19" s="37">
        <f t="shared" si="10"/>
        <v>3</v>
      </c>
    </row>
    <row r="20" spans="1:18" x14ac:dyDescent="0.2">
      <c r="A20" s="42" t="s">
        <v>404</v>
      </c>
      <c r="B20" s="50">
        <v>18</v>
      </c>
      <c r="C20" s="50">
        <v>5</v>
      </c>
      <c r="D20" s="37">
        <v>6</v>
      </c>
      <c r="E20" s="37">
        <v>4</v>
      </c>
      <c r="F20" s="37">
        <f t="shared" si="0"/>
        <v>1</v>
      </c>
      <c r="G20" s="38">
        <v>6</v>
      </c>
      <c r="H20" s="38">
        <v>2</v>
      </c>
      <c r="I20" s="232">
        <f t="shared" si="7"/>
        <v>2</v>
      </c>
      <c r="J20" s="37">
        <v>6</v>
      </c>
      <c r="K20" s="37">
        <v>1</v>
      </c>
      <c r="L20" s="37">
        <f t="shared" si="8"/>
        <v>2</v>
      </c>
      <c r="M20" s="38">
        <v>5</v>
      </c>
      <c r="N20" s="38">
        <v>2</v>
      </c>
      <c r="O20" s="232">
        <f t="shared" si="9"/>
        <v>3</v>
      </c>
      <c r="P20" s="37">
        <v>10</v>
      </c>
      <c r="Q20" s="37">
        <v>2</v>
      </c>
      <c r="R20" s="37">
        <f t="shared" si="10"/>
        <v>0</v>
      </c>
    </row>
    <row r="21" spans="1:18" x14ac:dyDescent="0.2">
      <c r="A21" s="42" t="s">
        <v>405</v>
      </c>
      <c r="B21" s="50">
        <v>16</v>
      </c>
      <c r="C21" s="50">
        <v>3</v>
      </c>
      <c r="D21" s="37">
        <v>4</v>
      </c>
      <c r="E21" s="37">
        <v>1</v>
      </c>
      <c r="F21" s="37">
        <f t="shared" si="0"/>
        <v>1</v>
      </c>
      <c r="G21" s="38">
        <v>10</v>
      </c>
      <c r="H21" s="38">
        <v>1</v>
      </c>
      <c r="I21" s="232">
        <f t="shared" si="7"/>
        <v>0</v>
      </c>
      <c r="J21" s="37">
        <v>4</v>
      </c>
      <c r="K21" s="37">
        <v>2</v>
      </c>
      <c r="L21" s="37">
        <f t="shared" si="8"/>
        <v>2</v>
      </c>
      <c r="M21" s="38">
        <v>4</v>
      </c>
      <c r="N21" s="38">
        <v>2</v>
      </c>
      <c r="O21" s="232">
        <f t="shared" si="9"/>
        <v>2</v>
      </c>
      <c r="P21" s="37">
        <v>10</v>
      </c>
      <c r="Q21" s="37">
        <v>2</v>
      </c>
      <c r="R21" s="37">
        <f t="shared" si="10"/>
        <v>0</v>
      </c>
    </row>
    <row r="22" spans="1:18" x14ac:dyDescent="0.2">
      <c r="A22" s="42" t="s">
        <v>406</v>
      </c>
      <c r="B22" s="50">
        <v>10</v>
      </c>
      <c r="C22" s="50">
        <v>4</v>
      </c>
      <c r="D22" s="37">
        <v>5</v>
      </c>
      <c r="E22" s="37">
        <v>3</v>
      </c>
      <c r="F22" s="37">
        <f t="shared" si="0"/>
        <v>1</v>
      </c>
      <c r="G22" s="38">
        <v>6</v>
      </c>
      <c r="H22" s="38">
        <v>2</v>
      </c>
      <c r="I22" s="232">
        <f t="shared" si="7"/>
        <v>1</v>
      </c>
      <c r="J22" s="37">
        <v>4</v>
      </c>
      <c r="K22" s="37">
        <v>1</v>
      </c>
      <c r="L22" s="37">
        <f t="shared" si="8"/>
        <v>3</v>
      </c>
      <c r="M22" s="38">
        <v>5</v>
      </c>
      <c r="N22" s="38">
        <v>2</v>
      </c>
      <c r="O22" s="232">
        <f t="shared" si="9"/>
        <v>2</v>
      </c>
      <c r="P22" s="37">
        <v>5</v>
      </c>
      <c r="Q22" s="37">
        <v>2</v>
      </c>
      <c r="R22" s="37">
        <f t="shared" si="10"/>
        <v>3</v>
      </c>
    </row>
    <row r="23" spans="1:18" ht="13.5" thickBot="1" x14ac:dyDescent="0.25">
      <c r="A23" s="45" t="s">
        <v>407</v>
      </c>
      <c r="B23" s="51">
        <v>12</v>
      </c>
      <c r="C23" s="51">
        <v>5</v>
      </c>
      <c r="D23" s="37">
        <v>6</v>
      </c>
      <c r="E23" s="46">
        <v>1</v>
      </c>
      <c r="F23" s="37">
        <f t="shared" si="0"/>
        <v>1</v>
      </c>
      <c r="G23" s="38">
        <v>5</v>
      </c>
      <c r="H23" s="47">
        <v>3</v>
      </c>
      <c r="I23" s="232">
        <f t="shared" si="7"/>
        <v>3</v>
      </c>
      <c r="J23" s="37">
        <v>6</v>
      </c>
      <c r="K23" s="46">
        <v>2</v>
      </c>
      <c r="L23" s="37">
        <f t="shared" si="8"/>
        <v>2</v>
      </c>
      <c r="M23" s="38">
        <v>5</v>
      </c>
      <c r="N23" s="47">
        <v>1</v>
      </c>
      <c r="O23" s="232">
        <f t="shared" si="9"/>
        <v>3</v>
      </c>
      <c r="P23" s="37">
        <v>7</v>
      </c>
      <c r="Q23" s="46">
        <v>2</v>
      </c>
      <c r="R23" s="37">
        <f t="shared" si="10"/>
        <v>2</v>
      </c>
    </row>
    <row r="24" spans="1:18" ht="13.5" thickBot="1" x14ac:dyDescent="0.25">
      <c r="A24" s="66" t="s">
        <v>413</v>
      </c>
      <c r="B24" s="63"/>
      <c r="C24" s="63">
        <f t="shared" ref="C24:L24" si="11">SUM(C15:C23)</f>
        <v>36</v>
      </c>
      <c r="D24" s="63">
        <f t="shared" si="11"/>
        <v>41</v>
      </c>
      <c r="E24" s="63">
        <f t="shared" si="11"/>
        <v>18</v>
      </c>
      <c r="F24" s="63">
        <f t="shared" si="11"/>
        <v>17</v>
      </c>
      <c r="G24" s="64">
        <f t="shared" si="11"/>
        <v>62</v>
      </c>
      <c r="H24" s="64">
        <f t="shared" si="11"/>
        <v>20</v>
      </c>
      <c r="I24" s="234">
        <f t="shared" si="11"/>
        <v>11</v>
      </c>
      <c r="J24" s="63">
        <f t="shared" si="11"/>
        <v>47</v>
      </c>
      <c r="K24" s="63">
        <f t="shared" si="11"/>
        <v>18</v>
      </c>
      <c r="L24" s="63">
        <f t="shared" si="11"/>
        <v>18</v>
      </c>
      <c r="M24" s="64">
        <f t="shared" ref="M24:R24" si="12">SUM(M15:M23)</f>
        <v>46</v>
      </c>
      <c r="N24" s="64">
        <f t="shared" si="12"/>
        <v>14</v>
      </c>
      <c r="O24" s="64">
        <f t="shared" si="12"/>
        <v>20</v>
      </c>
      <c r="P24" s="63">
        <f t="shared" si="12"/>
        <v>57</v>
      </c>
      <c r="Q24" s="63">
        <f t="shared" si="12"/>
        <v>17</v>
      </c>
      <c r="R24" s="63">
        <f t="shared" si="12"/>
        <v>18</v>
      </c>
    </row>
    <row r="25" spans="1:18" ht="13.5" thickBot="1" x14ac:dyDescent="0.25">
      <c r="A25" s="70" t="s">
        <v>414</v>
      </c>
      <c r="B25" s="71"/>
      <c r="C25" s="71">
        <f t="shared" ref="C25:R25" si="13">C24+C14</f>
        <v>72</v>
      </c>
      <c r="D25" s="71">
        <f t="shared" si="13"/>
        <v>85</v>
      </c>
      <c r="E25" s="71">
        <f t="shared" si="13"/>
        <v>35</v>
      </c>
      <c r="F25" s="71">
        <f t="shared" si="13"/>
        <v>32</v>
      </c>
      <c r="G25" s="72">
        <f t="shared" si="13"/>
        <v>116</v>
      </c>
      <c r="H25" s="72">
        <f t="shared" si="13"/>
        <v>40</v>
      </c>
      <c r="I25" s="235">
        <f t="shared" si="13"/>
        <v>29</v>
      </c>
      <c r="J25" s="71">
        <f t="shared" si="13"/>
        <v>107</v>
      </c>
      <c r="K25" s="71">
        <f t="shared" si="13"/>
        <v>35</v>
      </c>
      <c r="L25" s="71">
        <f t="shared" si="13"/>
        <v>29</v>
      </c>
      <c r="M25" s="72">
        <f t="shared" si="13"/>
        <v>105</v>
      </c>
      <c r="N25" s="72">
        <f t="shared" si="13"/>
        <v>34</v>
      </c>
      <c r="O25" s="72">
        <f t="shared" si="13"/>
        <v>32</v>
      </c>
      <c r="P25" s="71">
        <f t="shared" si="13"/>
        <v>117</v>
      </c>
      <c r="Q25" s="71">
        <f t="shared" si="13"/>
        <v>35</v>
      </c>
      <c r="R25" s="71">
        <f t="shared" si="13"/>
        <v>31</v>
      </c>
    </row>
    <row r="27" spans="1:18" x14ac:dyDescent="0.2">
      <c r="A27" s="30"/>
      <c r="B27" s="30"/>
      <c r="C27" s="30"/>
      <c r="D27" s="30"/>
      <c r="E27" s="30"/>
      <c r="F27" s="30">
        <v>7</v>
      </c>
      <c r="G27" s="30"/>
      <c r="H27" s="30"/>
      <c r="I27" s="30">
        <v>1</v>
      </c>
      <c r="J27" s="30"/>
      <c r="K27" s="30"/>
      <c r="L27" s="30">
        <v>2</v>
      </c>
      <c r="O27">
        <v>11</v>
      </c>
      <c r="R27">
        <v>4</v>
      </c>
    </row>
    <row r="28" spans="1:18" x14ac:dyDescent="0.2">
      <c r="A28" s="92"/>
      <c r="B28" s="30" t="s">
        <v>450</v>
      </c>
      <c r="C28" s="30"/>
      <c r="D28" s="30"/>
      <c r="E28" s="30"/>
      <c r="F28" s="30"/>
      <c r="G28" s="30"/>
      <c r="H28" s="30"/>
      <c r="I28" s="30"/>
      <c r="J28" s="30"/>
      <c r="K28" s="30"/>
      <c r="L28" s="30"/>
    </row>
    <row r="29" spans="1:18" x14ac:dyDescent="0.2">
      <c r="A29" s="97"/>
      <c r="B29" s="30" t="s">
        <v>603</v>
      </c>
      <c r="C29" s="30"/>
      <c r="D29" s="30"/>
      <c r="E29" s="30"/>
      <c r="F29" s="30"/>
      <c r="G29" s="30"/>
      <c r="H29" s="30"/>
      <c r="I29" s="30"/>
      <c r="J29" s="30"/>
      <c r="K29" s="30"/>
      <c r="L29" s="30"/>
    </row>
  </sheetData>
  <mergeCells count="10">
    <mergeCell ref="D2:F2"/>
    <mergeCell ref="G2:I2"/>
    <mergeCell ref="J2:L2"/>
    <mergeCell ref="M2:O2"/>
    <mergeCell ref="P2:R2"/>
    <mergeCell ref="D3:F3"/>
    <mergeCell ref="G3:I3"/>
    <mergeCell ref="J3:L3"/>
    <mergeCell ref="M3:O3"/>
    <mergeCell ref="P3:R3"/>
  </mergeCells>
  <conditionalFormatting sqref="G5:G13 G15:G23 D5:D13 D15:D23 J5:J13 J15:J23 M5:M13 M15:M23">
    <cfRule type="cellIs" dxfId="435" priority="3" stopIfTrue="1" operator="equal">
      <formula>$C5</formula>
    </cfRule>
    <cfRule type="cellIs" dxfId="434" priority="4" stopIfTrue="1" operator="equal">
      <formula>$C5-1</formula>
    </cfRule>
  </conditionalFormatting>
  <conditionalFormatting sqref="P5:P13 P15:P23">
    <cfRule type="cellIs" dxfId="433" priority="1" stopIfTrue="1" operator="equal">
      <formula>$C5</formula>
    </cfRule>
    <cfRule type="cellIs" dxfId="432" priority="2" stopIfTrue="1" operator="equal">
      <formula>$C5-1</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9"/>
  <sheetViews>
    <sheetView zoomScaleNormal="100" workbookViewId="0">
      <selection activeCell="A31" sqref="A31"/>
    </sheetView>
  </sheetViews>
  <sheetFormatPr defaultColWidth="8.85546875" defaultRowHeight="12.75" x14ac:dyDescent="0.2"/>
  <cols>
    <col min="1" max="18" width="8.5703125" customWidth="1"/>
  </cols>
  <sheetData>
    <row r="1" spans="1:19" ht="13.5" thickBot="1" x14ac:dyDescent="0.25">
      <c r="A1" s="31"/>
      <c r="B1" s="32"/>
      <c r="C1" s="32"/>
      <c r="D1" s="32"/>
      <c r="E1" s="32"/>
      <c r="F1" s="32"/>
      <c r="G1" s="32"/>
      <c r="H1" s="32" t="s">
        <v>1230</v>
      </c>
      <c r="I1" s="32"/>
      <c r="J1" s="32"/>
      <c r="K1" s="32"/>
      <c r="L1" s="32"/>
      <c r="M1" s="32"/>
      <c r="N1" s="32"/>
      <c r="O1" s="32"/>
      <c r="P1" s="105"/>
      <c r="Q1" s="105"/>
      <c r="R1" s="105"/>
      <c r="S1" t="s">
        <v>659</v>
      </c>
    </row>
    <row r="2" spans="1:19"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9" x14ac:dyDescent="0.2">
      <c r="A3" s="57"/>
      <c r="B3" s="69"/>
      <c r="C3" s="69" t="s">
        <v>538</v>
      </c>
      <c r="D3" s="480">
        <v>13</v>
      </c>
      <c r="E3" s="481"/>
      <c r="F3" s="482"/>
      <c r="G3" s="483">
        <v>29</v>
      </c>
      <c r="H3" s="484"/>
      <c r="I3" s="485"/>
      <c r="J3" s="480">
        <v>27</v>
      </c>
      <c r="K3" s="481"/>
      <c r="L3" s="482"/>
      <c r="M3" s="483">
        <v>30</v>
      </c>
      <c r="N3" s="484"/>
      <c r="O3" s="485"/>
      <c r="P3" s="480">
        <v>35</v>
      </c>
      <c r="Q3" s="481"/>
      <c r="R3" s="482"/>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9" x14ac:dyDescent="0.2">
      <c r="A5" s="42" t="s">
        <v>390</v>
      </c>
      <c r="B5" s="50">
        <v>18</v>
      </c>
      <c r="C5" s="50">
        <v>3</v>
      </c>
      <c r="D5" s="37">
        <v>3</v>
      </c>
      <c r="E5" s="37">
        <v>1</v>
      </c>
      <c r="F5" s="37">
        <f t="shared" ref="F5:F23" si="0">IF(($C5+INT(D$3/18)+IF(((D$3-INT(D$3/18)*18)-$B5)&gt;=0,1,0)-D5+2)&lt;0, 0, $C5+INT(D$3/18)+IF(((D$3-INT(D$3/18)*18)-$B5)&gt;=0,1,0)-D5+2)</f>
        <v>2</v>
      </c>
      <c r="G5" s="38">
        <v>4</v>
      </c>
      <c r="H5" s="38">
        <v>2</v>
      </c>
      <c r="I5" s="232">
        <f t="shared" ref="I5:I13" si="1">IF(($C5+INT(G$3/18)+IF(((G$3-INT(G$3/18)*18)-$B5)&gt;=0,1,0)-G5+2)&lt;0, 0, $C5+INT(G$3/18)+IF(((G$3-INT(G$3/18)*18)-$B5)&gt;=0,1,0)-G5+2)</f>
        <v>2</v>
      </c>
      <c r="J5" s="37">
        <v>4</v>
      </c>
      <c r="K5" s="37">
        <v>2</v>
      </c>
      <c r="L5" s="37">
        <f t="shared" ref="L5:L13" si="2">IF(($C5+INT(J$3/18)+IF(((J$3-INT(J$3/18)*18)-$B5)&gt;=0,1,0)-J5+2)&lt;0, 0, $C5+INT(J$3/18)+IF(((J$3-INT(J$3/18)*18)-$B5)&gt;=0,1,0)-J5+2)</f>
        <v>2</v>
      </c>
      <c r="M5" s="38">
        <v>4</v>
      </c>
      <c r="N5" s="38">
        <v>2</v>
      </c>
      <c r="O5" s="232">
        <f t="shared" ref="O5:O13" si="3">IF(($C5+INT(M$3/18)+IF(((M$3-INT(M$3/18)*18)-$B5)&gt;=0,1,0)-M5+2)&lt;0, 0, $C5+INT(M$3/18)+IF(((M$3-INT(M$3/18)*18)-$B5)&gt;=0,1,0)-M5+2)</f>
        <v>2</v>
      </c>
      <c r="P5" s="37">
        <v>5</v>
      </c>
      <c r="Q5" s="37">
        <v>2</v>
      </c>
      <c r="R5" s="37">
        <f t="shared" ref="R5:R13" si="4">IF(($C5+INT(P$3/18)+IF(((P$3-INT(P$3/18)*18)-$B5)&gt;=0,1,0)-P5+2)&lt;0, 0, $C5+INT(P$3/18)+IF(((P$3-INT(P$3/18)*18)-$B5)&gt;=0,1,0)-P5+2)</f>
        <v>1</v>
      </c>
    </row>
    <row r="6" spans="1:19" x14ac:dyDescent="0.2">
      <c r="A6" s="42" t="s">
        <v>391</v>
      </c>
      <c r="B6" s="50">
        <v>2</v>
      </c>
      <c r="C6" s="50">
        <v>4</v>
      </c>
      <c r="D6" s="37">
        <v>6</v>
      </c>
      <c r="E6" s="37">
        <v>2</v>
      </c>
      <c r="F6" s="37">
        <f t="shared" si="0"/>
        <v>1</v>
      </c>
      <c r="G6" s="38">
        <v>6</v>
      </c>
      <c r="H6" s="38">
        <v>2</v>
      </c>
      <c r="I6" s="232">
        <f t="shared" si="1"/>
        <v>2</v>
      </c>
      <c r="J6" s="37">
        <v>10</v>
      </c>
      <c r="K6" s="37">
        <v>3</v>
      </c>
      <c r="L6" s="37">
        <f t="shared" si="2"/>
        <v>0</v>
      </c>
      <c r="M6" s="38">
        <v>10</v>
      </c>
      <c r="N6" s="38">
        <v>2</v>
      </c>
      <c r="O6" s="232">
        <f t="shared" si="3"/>
        <v>0</v>
      </c>
      <c r="P6" s="37">
        <v>5</v>
      </c>
      <c r="Q6" s="37">
        <v>2</v>
      </c>
      <c r="R6" s="37">
        <f t="shared" si="4"/>
        <v>3</v>
      </c>
    </row>
    <row r="7" spans="1:19" x14ac:dyDescent="0.2">
      <c r="A7" s="42" t="s">
        <v>392</v>
      </c>
      <c r="B7" s="50">
        <v>12</v>
      </c>
      <c r="C7" s="50">
        <v>4</v>
      </c>
      <c r="D7" s="37">
        <v>4</v>
      </c>
      <c r="E7" s="37">
        <v>2</v>
      </c>
      <c r="F7" s="37">
        <f t="shared" si="0"/>
        <v>3</v>
      </c>
      <c r="G7" s="38">
        <v>6</v>
      </c>
      <c r="H7" s="38">
        <v>2</v>
      </c>
      <c r="I7" s="232">
        <f t="shared" si="1"/>
        <v>1</v>
      </c>
      <c r="J7" s="37">
        <v>4</v>
      </c>
      <c r="K7" s="37">
        <v>1</v>
      </c>
      <c r="L7" s="37">
        <f t="shared" si="2"/>
        <v>3</v>
      </c>
      <c r="M7" s="38">
        <v>6</v>
      </c>
      <c r="N7" s="38">
        <v>3</v>
      </c>
      <c r="O7" s="232">
        <f t="shared" si="3"/>
        <v>2</v>
      </c>
      <c r="P7" s="37">
        <v>10</v>
      </c>
      <c r="Q7" s="37">
        <v>3</v>
      </c>
      <c r="R7" s="37">
        <f t="shared" si="4"/>
        <v>0</v>
      </c>
    </row>
    <row r="8" spans="1:19" x14ac:dyDescent="0.2">
      <c r="A8" s="42" t="s">
        <v>393</v>
      </c>
      <c r="B8" s="50">
        <v>6</v>
      </c>
      <c r="C8" s="50">
        <v>4</v>
      </c>
      <c r="D8" s="37">
        <v>6</v>
      </c>
      <c r="E8" s="37">
        <v>2</v>
      </c>
      <c r="F8" s="37">
        <f t="shared" si="0"/>
        <v>1</v>
      </c>
      <c r="G8" s="38">
        <v>7</v>
      </c>
      <c r="H8" s="38">
        <v>2</v>
      </c>
      <c r="I8" s="232">
        <f t="shared" si="1"/>
        <v>1</v>
      </c>
      <c r="J8" s="37">
        <v>8</v>
      </c>
      <c r="K8" s="37">
        <v>3</v>
      </c>
      <c r="L8" s="37">
        <f t="shared" si="2"/>
        <v>0</v>
      </c>
      <c r="M8" s="38">
        <v>7</v>
      </c>
      <c r="N8" s="38">
        <v>3</v>
      </c>
      <c r="O8" s="232">
        <f t="shared" si="3"/>
        <v>1</v>
      </c>
      <c r="P8" s="37">
        <v>7</v>
      </c>
      <c r="Q8" s="37">
        <v>2</v>
      </c>
      <c r="R8" s="37">
        <f t="shared" si="4"/>
        <v>1</v>
      </c>
    </row>
    <row r="9" spans="1:19" x14ac:dyDescent="0.2">
      <c r="A9" s="42" t="s">
        <v>394</v>
      </c>
      <c r="B9" s="50">
        <v>4</v>
      </c>
      <c r="C9" s="50">
        <v>4</v>
      </c>
      <c r="D9" s="37">
        <v>5</v>
      </c>
      <c r="E9" s="37">
        <v>2</v>
      </c>
      <c r="F9" s="37">
        <f t="shared" si="0"/>
        <v>2</v>
      </c>
      <c r="G9" s="38">
        <v>5</v>
      </c>
      <c r="H9" s="38">
        <v>1</v>
      </c>
      <c r="I9" s="232">
        <f t="shared" si="1"/>
        <v>3</v>
      </c>
      <c r="J9" s="37">
        <v>7</v>
      </c>
      <c r="K9" s="37">
        <v>1</v>
      </c>
      <c r="L9" s="37">
        <f t="shared" si="2"/>
        <v>1</v>
      </c>
      <c r="M9" s="38">
        <v>6</v>
      </c>
      <c r="N9" s="38">
        <v>2</v>
      </c>
      <c r="O9" s="232">
        <f t="shared" si="3"/>
        <v>2</v>
      </c>
      <c r="P9" s="37">
        <v>10</v>
      </c>
      <c r="Q9" s="37">
        <v>2</v>
      </c>
      <c r="R9" s="37">
        <f t="shared" si="4"/>
        <v>0</v>
      </c>
    </row>
    <row r="10" spans="1:19" x14ac:dyDescent="0.2">
      <c r="A10" s="42" t="s">
        <v>395</v>
      </c>
      <c r="B10" s="50">
        <v>8</v>
      </c>
      <c r="C10" s="50">
        <v>4</v>
      </c>
      <c r="D10" s="37">
        <v>5</v>
      </c>
      <c r="E10" s="37">
        <v>1</v>
      </c>
      <c r="F10" s="37">
        <f t="shared" si="0"/>
        <v>2</v>
      </c>
      <c r="G10" s="38">
        <v>6</v>
      </c>
      <c r="H10" s="38">
        <v>1</v>
      </c>
      <c r="I10" s="232">
        <f t="shared" si="1"/>
        <v>2</v>
      </c>
      <c r="J10" s="37">
        <v>6</v>
      </c>
      <c r="K10" s="37">
        <v>2</v>
      </c>
      <c r="L10" s="37">
        <f t="shared" si="2"/>
        <v>2</v>
      </c>
      <c r="M10" s="38">
        <v>7</v>
      </c>
      <c r="N10" s="38">
        <v>2</v>
      </c>
      <c r="O10" s="232">
        <f t="shared" si="3"/>
        <v>1</v>
      </c>
      <c r="P10" s="37">
        <v>7</v>
      </c>
      <c r="Q10" s="37">
        <v>1</v>
      </c>
      <c r="R10" s="37">
        <f t="shared" si="4"/>
        <v>1</v>
      </c>
    </row>
    <row r="11" spans="1:19" x14ac:dyDescent="0.2">
      <c r="A11" s="42" t="s">
        <v>396</v>
      </c>
      <c r="B11" s="50">
        <v>16</v>
      </c>
      <c r="C11" s="50">
        <v>4</v>
      </c>
      <c r="D11" s="37">
        <v>5</v>
      </c>
      <c r="E11" s="37">
        <v>2</v>
      </c>
      <c r="F11" s="37">
        <f t="shared" si="0"/>
        <v>1</v>
      </c>
      <c r="G11" s="38">
        <v>7</v>
      </c>
      <c r="H11" s="38">
        <v>3</v>
      </c>
      <c r="I11" s="232">
        <f t="shared" si="1"/>
        <v>0</v>
      </c>
      <c r="J11" s="37">
        <v>5</v>
      </c>
      <c r="K11" s="37">
        <v>3</v>
      </c>
      <c r="L11" s="37">
        <f t="shared" si="2"/>
        <v>2</v>
      </c>
      <c r="M11" s="38">
        <v>6</v>
      </c>
      <c r="N11" s="38">
        <v>2</v>
      </c>
      <c r="O11" s="232">
        <f t="shared" si="3"/>
        <v>1</v>
      </c>
      <c r="P11" s="37">
        <v>5</v>
      </c>
      <c r="Q11" s="37">
        <v>1</v>
      </c>
      <c r="R11" s="37">
        <f t="shared" si="4"/>
        <v>3</v>
      </c>
    </row>
    <row r="12" spans="1:19" x14ac:dyDescent="0.2">
      <c r="A12" s="42" t="s">
        <v>397</v>
      </c>
      <c r="B12" s="50">
        <v>10</v>
      </c>
      <c r="C12" s="50">
        <v>5</v>
      </c>
      <c r="D12" s="37">
        <v>6</v>
      </c>
      <c r="E12" s="37">
        <v>2</v>
      </c>
      <c r="F12" s="37">
        <f t="shared" si="0"/>
        <v>2</v>
      </c>
      <c r="G12" s="38">
        <v>7</v>
      </c>
      <c r="H12" s="38">
        <v>1</v>
      </c>
      <c r="I12" s="232">
        <f t="shared" si="1"/>
        <v>2</v>
      </c>
      <c r="J12" s="37">
        <v>6</v>
      </c>
      <c r="K12" s="37">
        <v>3</v>
      </c>
      <c r="L12" s="37">
        <f t="shared" si="2"/>
        <v>2</v>
      </c>
      <c r="M12" s="38">
        <v>6</v>
      </c>
      <c r="N12" s="38">
        <v>2</v>
      </c>
      <c r="O12" s="232">
        <f t="shared" si="3"/>
        <v>3</v>
      </c>
      <c r="P12" s="37">
        <v>10</v>
      </c>
      <c r="Q12" s="37">
        <v>2</v>
      </c>
      <c r="R12" s="37">
        <f t="shared" si="4"/>
        <v>0</v>
      </c>
    </row>
    <row r="13" spans="1:19" ht="13.5" thickBot="1" x14ac:dyDescent="0.25">
      <c r="A13" s="52" t="s">
        <v>398</v>
      </c>
      <c r="B13" s="53">
        <v>14</v>
      </c>
      <c r="C13" s="53">
        <v>3</v>
      </c>
      <c r="D13" s="37">
        <v>2</v>
      </c>
      <c r="E13" s="54">
        <v>0</v>
      </c>
      <c r="F13" s="37">
        <f t="shared" si="0"/>
        <v>3</v>
      </c>
      <c r="G13" s="38">
        <v>4</v>
      </c>
      <c r="H13" s="55">
        <v>2</v>
      </c>
      <c r="I13" s="232">
        <f t="shared" si="1"/>
        <v>2</v>
      </c>
      <c r="J13" s="37">
        <v>6</v>
      </c>
      <c r="K13" s="54">
        <v>2</v>
      </c>
      <c r="L13" s="37">
        <f t="shared" si="2"/>
        <v>0</v>
      </c>
      <c r="M13" s="38">
        <v>5</v>
      </c>
      <c r="N13" s="55">
        <v>2</v>
      </c>
      <c r="O13" s="232">
        <f t="shared" si="3"/>
        <v>1</v>
      </c>
      <c r="P13" s="37">
        <v>5</v>
      </c>
      <c r="Q13" s="54">
        <v>3</v>
      </c>
      <c r="R13" s="37">
        <f t="shared" si="4"/>
        <v>2</v>
      </c>
    </row>
    <row r="14" spans="1:19" ht="13.5" thickBot="1" x14ac:dyDescent="0.25">
      <c r="A14" s="61" t="s">
        <v>412</v>
      </c>
      <c r="B14" s="62"/>
      <c r="C14" s="74">
        <f t="shared" ref="C14:L14" si="5">SUM(C5:C13)</f>
        <v>35</v>
      </c>
      <c r="D14" s="63">
        <f t="shared" si="5"/>
        <v>42</v>
      </c>
      <c r="E14" s="63">
        <f t="shared" si="5"/>
        <v>14</v>
      </c>
      <c r="F14" s="63">
        <f t="shared" si="5"/>
        <v>17</v>
      </c>
      <c r="G14" s="64">
        <f t="shared" si="5"/>
        <v>52</v>
      </c>
      <c r="H14" s="64">
        <f t="shared" si="5"/>
        <v>16</v>
      </c>
      <c r="I14" s="233">
        <f t="shared" si="5"/>
        <v>15</v>
      </c>
      <c r="J14" s="63">
        <f t="shared" si="5"/>
        <v>56</v>
      </c>
      <c r="K14" s="63">
        <f t="shared" si="5"/>
        <v>20</v>
      </c>
      <c r="L14" s="88">
        <f t="shared" si="5"/>
        <v>12</v>
      </c>
      <c r="M14" s="64">
        <f t="shared" ref="M14:R14" si="6">SUM(M5:M13)</f>
        <v>57</v>
      </c>
      <c r="N14" s="64">
        <f t="shared" si="6"/>
        <v>20</v>
      </c>
      <c r="O14" s="233">
        <f t="shared" si="6"/>
        <v>13</v>
      </c>
      <c r="P14" s="63">
        <f t="shared" si="6"/>
        <v>64</v>
      </c>
      <c r="Q14" s="63">
        <f t="shared" si="6"/>
        <v>18</v>
      </c>
      <c r="R14" s="88">
        <f t="shared" si="6"/>
        <v>11</v>
      </c>
    </row>
    <row r="15" spans="1:19" x14ac:dyDescent="0.2">
      <c r="A15" s="57" t="s">
        <v>399</v>
      </c>
      <c r="B15" s="58">
        <v>9</v>
      </c>
      <c r="C15" s="58">
        <v>4</v>
      </c>
      <c r="D15" s="37">
        <v>4</v>
      </c>
      <c r="E15" s="39">
        <v>1</v>
      </c>
      <c r="F15" s="37">
        <f t="shared" si="0"/>
        <v>3</v>
      </c>
      <c r="G15" s="38">
        <v>10</v>
      </c>
      <c r="H15" s="59">
        <v>2</v>
      </c>
      <c r="I15" s="232">
        <f t="shared" ref="I15:I23" si="7">IF(($C15+INT(G$3/18)+IF(((G$3-INT(G$3/18)*18)-$B15)&gt;=0,1,0)-G15+2)&lt;0, 0, $C15+INT(G$3/18)+IF(((G$3-INT(G$3/18)*18)-$B15)&gt;=0,1,0)-G15+2)</f>
        <v>0</v>
      </c>
      <c r="J15" s="37">
        <v>5</v>
      </c>
      <c r="K15" s="39">
        <v>3</v>
      </c>
      <c r="L15" s="37">
        <f t="shared" ref="L15:L23" si="8">IF(($C15+INT(J$3/18)+IF(((J$3-INT(J$3/18)*18)-$B15)&gt;=0,1,0)-J15+2)&lt;0, 0, $C15+INT(J$3/18)+IF(((J$3-INT(J$3/18)*18)-$B15)&gt;=0,1,0)-J15+2)</f>
        <v>3</v>
      </c>
      <c r="M15" s="38">
        <v>4</v>
      </c>
      <c r="N15" s="59">
        <v>1</v>
      </c>
      <c r="O15" s="232">
        <f t="shared" ref="O15:O23" si="9">IF(($C15+INT(M$3/18)+IF(((M$3-INT(M$3/18)*18)-$B15)&gt;=0,1,0)-M15+2)&lt;0, 0, $C15+INT(M$3/18)+IF(((M$3-INT(M$3/18)*18)-$B15)&gt;=0,1,0)-M15+2)</f>
        <v>4</v>
      </c>
      <c r="P15" s="37">
        <v>5</v>
      </c>
      <c r="Q15" s="39">
        <v>1</v>
      </c>
      <c r="R15" s="37">
        <f t="shared" ref="R15:R23" si="10">IF(($C15+INT(P$3/18)+IF(((P$3-INT(P$3/18)*18)-$B15)&gt;=0,1,0)-P15+2)&lt;0, 0, $C15+INT(P$3/18)+IF(((P$3-INT(P$3/18)*18)-$B15)&gt;=0,1,0)-P15+2)</f>
        <v>3</v>
      </c>
    </row>
    <row r="16" spans="1:19" x14ac:dyDescent="0.2">
      <c r="A16" s="42" t="s">
        <v>400</v>
      </c>
      <c r="B16" s="50">
        <v>13</v>
      </c>
      <c r="C16" s="50">
        <v>4</v>
      </c>
      <c r="D16" s="37">
        <v>5</v>
      </c>
      <c r="E16" s="37">
        <v>2</v>
      </c>
      <c r="F16" s="37">
        <f t="shared" si="0"/>
        <v>2</v>
      </c>
      <c r="G16" s="38">
        <v>5</v>
      </c>
      <c r="H16" s="38">
        <v>1</v>
      </c>
      <c r="I16" s="232">
        <f t="shared" si="7"/>
        <v>2</v>
      </c>
      <c r="J16" s="37">
        <v>5</v>
      </c>
      <c r="K16" s="37">
        <v>2</v>
      </c>
      <c r="L16" s="37">
        <f t="shared" si="8"/>
        <v>2</v>
      </c>
      <c r="M16" s="38">
        <v>4</v>
      </c>
      <c r="N16" s="38">
        <v>0</v>
      </c>
      <c r="O16" s="232">
        <f t="shared" si="9"/>
        <v>3</v>
      </c>
      <c r="P16" s="37">
        <v>6</v>
      </c>
      <c r="Q16" s="37">
        <v>1</v>
      </c>
      <c r="R16" s="37">
        <f t="shared" si="10"/>
        <v>2</v>
      </c>
    </row>
    <row r="17" spans="1:18" x14ac:dyDescent="0.2">
      <c r="A17" s="42" t="s">
        <v>401</v>
      </c>
      <c r="B17" s="50">
        <v>1</v>
      </c>
      <c r="C17" s="50">
        <v>4</v>
      </c>
      <c r="D17" s="37">
        <v>5</v>
      </c>
      <c r="E17" s="37">
        <v>2</v>
      </c>
      <c r="F17" s="37">
        <f t="shared" si="0"/>
        <v>2</v>
      </c>
      <c r="G17" s="38">
        <v>8</v>
      </c>
      <c r="H17" s="38">
        <v>2</v>
      </c>
      <c r="I17" s="232">
        <f t="shared" si="7"/>
        <v>0</v>
      </c>
      <c r="J17" s="37">
        <v>5</v>
      </c>
      <c r="K17" s="37">
        <v>3</v>
      </c>
      <c r="L17" s="37">
        <f t="shared" si="8"/>
        <v>3</v>
      </c>
      <c r="M17" s="38">
        <v>10</v>
      </c>
      <c r="N17" s="38">
        <v>2</v>
      </c>
      <c r="O17" s="232">
        <f t="shared" si="9"/>
        <v>0</v>
      </c>
      <c r="P17" s="37">
        <v>8</v>
      </c>
      <c r="Q17" s="37">
        <v>2</v>
      </c>
      <c r="R17" s="37">
        <f t="shared" si="10"/>
        <v>0</v>
      </c>
    </row>
    <row r="18" spans="1:18" x14ac:dyDescent="0.2">
      <c r="A18" s="42" t="s">
        <v>402</v>
      </c>
      <c r="B18" s="50">
        <v>11</v>
      </c>
      <c r="C18" s="50">
        <v>5</v>
      </c>
      <c r="D18" s="37">
        <v>4</v>
      </c>
      <c r="E18" s="37">
        <v>1</v>
      </c>
      <c r="F18" s="37">
        <f t="shared" si="0"/>
        <v>4</v>
      </c>
      <c r="G18" s="38">
        <v>6</v>
      </c>
      <c r="H18" s="38">
        <v>2</v>
      </c>
      <c r="I18" s="232">
        <f t="shared" si="7"/>
        <v>3</v>
      </c>
      <c r="J18" s="37">
        <v>8</v>
      </c>
      <c r="K18" s="37">
        <v>3</v>
      </c>
      <c r="L18" s="37">
        <f t="shared" si="8"/>
        <v>0</v>
      </c>
      <c r="M18" s="38">
        <v>7</v>
      </c>
      <c r="N18" s="38">
        <v>2</v>
      </c>
      <c r="O18" s="232">
        <f t="shared" si="9"/>
        <v>2</v>
      </c>
      <c r="P18" s="37">
        <v>7</v>
      </c>
      <c r="Q18" s="37">
        <v>2</v>
      </c>
      <c r="R18" s="37">
        <f t="shared" si="10"/>
        <v>2</v>
      </c>
    </row>
    <row r="19" spans="1:18" x14ac:dyDescent="0.2">
      <c r="A19" s="42" t="s">
        <v>403</v>
      </c>
      <c r="B19" s="50">
        <v>17</v>
      </c>
      <c r="C19" s="50">
        <v>3</v>
      </c>
      <c r="D19" s="37">
        <v>4</v>
      </c>
      <c r="E19" s="37">
        <v>2</v>
      </c>
      <c r="F19" s="37">
        <f t="shared" si="0"/>
        <v>1</v>
      </c>
      <c r="G19" s="38">
        <v>6</v>
      </c>
      <c r="H19" s="38">
        <v>3</v>
      </c>
      <c r="I19" s="232">
        <f t="shared" si="7"/>
        <v>0</v>
      </c>
      <c r="J19" s="37">
        <v>4</v>
      </c>
      <c r="K19" s="37">
        <v>2</v>
      </c>
      <c r="L19" s="37">
        <f t="shared" si="8"/>
        <v>2</v>
      </c>
      <c r="M19" s="38">
        <v>4</v>
      </c>
      <c r="N19" s="38">
        <v>2</v>
      </c>
      <c r="O19" s="232">
        <f t="shared" si="9"/>
        <v>2</v>
      </c>
      <c r="P19" s="37">
        <v>5</v>
      </c>
      <c r="Q19" s="37">
        <v>3</v>
      </c>
      <c r="R19" s="37">
        <f t="shared" si="10"/>
        <v>2</v>
      </c>
    </row>
    <row r="20" spans="1:18" x14ac:dyDescent="0.2">
      <c r="A20" s="42" t="s">
        <v>404</v>
      </c>
      <c r="B20" s="50">
        <v>3</v>
      </c>
      <c r="C20" s="50">
        <v>5</v>
      </c>
      <c r="D20" s="37">
        <v>6</v>
      </c>
      <c r="E20" s="37">
        <v>2</v>
      </c>
      <c r="F20" s="37">
        <f t="shared" si="0"/>
        <v>2</v>
      </c>
      <c r="G20" s="38">
        <v>6</v>
      </c>
      <c r="H20" s="38">
        <v>2</v>
      </c>
      <c r="I20" s="232">
        <f t="shared" si="7"/>
        <v>3</v>
      </c>
      <c r="J20" s="37">
        <v>7</v>
      </c>
      <c r="K20" s="37">
        <v>2</v>
      </c>
      <c r="L20" s="37">
        <f t="shared" si="8"/>
        <v>2</v>
      </c>
      <c r="M20" s="38">
        <v>7</v>
      </c>
      <c r="N20" s="38">
        <v>2</v>
      </c>
      <c r="O20" s="232">
        <f t="shared" si="9"/>
        <v>2</v>
      </c>
      <c r="P20" s="37">
        <v>10</v>
      </c>
      <c r="Q20" s="37">
        <v>2</v>
      </c>
      <c r="R20" s="37">
        <f t="shared" si="10"/>
        <v>0</v>
      </c>
    </row>
    <row r="21" spans="1:18" x14ac:dyDescent="0.2">
      <c r="A21" s="42" t="s">
        <v>405</v>
      </c>
      <c r="B21" s="50">
        <v>7</v>
      </c>
      <c r="C21" s="50">
        <v>4</v>
      </c>
      <c r="D21" s="37">
        <v>5</v>
      </c>
      <c r="E21" s="37">
        <v>2</v>
      </c>
      <c r="F21" s="37">
        <f t="shared" si="0"/>
        <v>2</v>
      </c>
      <c r="G21" s="38">
        <v>10</v>
      </c>
      <c r="H21" s="38">
        <v>2</v>
      </c>
      <c r="I21" s="232">
        <f t="shared" si="7"/>
        <v>0</v>
      </c>
      <c r="J21" s="37">
        <v>5</v>
      </c>
      <c r="K21" s="37">
        <v>2</v>
      </c>
      <c r="L21" s="37">
        <f t="shared" si="8"/>
        <v>3</v>
      </c>
      <c r="M21" s="38">
        <v>10</v>
      </c>
      <c r="N21" s="38">
        <v>2</v>
      </c>
      <c r="O21" s="232">
        <f t="shared" si="9"/>
        <v>0</v>
      </c>
      <c r="P21" s="37">
        <v>10</v>
      </c>
      <c r="Q21" s="37">
        <v>2</v>
      </c>
      <c r="R21" s="37">
        <f t="shared" si="10"/>
        <v>0</v>
      </c>
    </row>
    <row r="22" spans="1:18" x14ac:dyDescent="0.2">
      <c r="A22" s="42" t="s">
        <v>406</v>
      </c>
      <c r="B22" s="50">
        <v>5</v>
      </c>
      <c r="C22" s="50">
        <v>5</v>
      </c>
      <c r="D22" s="37">
        <v>5</v>
      </c>
      <c r="E22" s="37">
        <v>1</v>
      </c>
      <c r="F22" s="37">
        <f t="shared" si="0"/>
        <v>3</v>
      </c>
      <c r="G22" s="38">
        <v>6</v>
      </c>
      <c r="H22" s="38">
        <v>2</v>
      </c>
      <c r="I22" s="232">
        <f t="shared" si="7"/>
        <v>3</v>
      </c>
      <c r="J22" s="37">
        <v>8</v>
      </c>
      <c r="K22" s="37">
        <v>2</v>
      </c>
      <c r="L22" s="37">
        <f t="shared" si="8"/>
        <v>1</v>
      </c>
      <c r="M22" s="38">
        <v>10</v>
      </c>
      <c r="N22" s="38">
        <v>2</v>
      </c>
      <c r="O22" s="232">
        <f t="shared" si="9"/>
        <v>0</v>
      </c>
      <c r="P22" s="37">
        <v>9</v>
      </c>
      <c r="Q22" s="37">
        <v>2</v>
      </c>
      <c r="R22" s="37">
        <f t="shared" si="10"/>
        <v>0</v>
      </c>
    </row>
    <row r="23" spans="1:18" ht="13.5" thickBot="1" x14ac:dyDescent="0.25">
      <c r="A23" s="45" t="s">
        <v>407</v>
      </c>
      <c r="B23" s="51">
        <v>15</v>
      </c>
      <c r="C23" s="51">
        <v>3</v>
      </c>
      <c r="D23" s="37">
        <v>5</v>
      </c>
      <c r="E23" s="46">
        <v>2</v>
      </c>
      <c r="F23" s="37">
        <f t="shared" si="0"/>
        <v>0</v>
      </c>
      <c r="G23" s="38">
        <v>5</v>
      </c>
      <c r="H23" s="47">
        <v>2</v>
      </c>
      <c r="I23" s="232">
        <f t="shared" si="7"/>
        <v>1</v>
      </c>
      <c r="J23" s="37">
        <v>4</v>
      </c>
      <c r="K23" s="46">
        <v>2</v>
      </c>
      <c r="L23" s="37">
        <f t="shared" si="8"/>
        <v>2</v>
      </c>
      <c r="M23" s="38">
        <v>5</v>
      </c>
      <c r="N23" s="47">
        <v>2</v>
      </c>
      <c r="O23" s="232">
        <f t="shared" si="9"/>
        <v>1</v>
      </c>
      <c r="P23" s="37">
        <v>4</v>
      </c>
      <c r="Q23" s="46">
        <v>2</v>
      </c>
      <c r="R23" s="37">
        <f t="shared" si="10"/>
        <v>3</v>
      </c>
    </row>
    <row r="24" spans="1:18" ht="13.5" thickBot="1" x14ac:dyDescent="0.25">
      <c r="A24" s="66" t="s">
        <v>413</v>
      </c>
      <c r="B24" s="63"/>
      <c r="C24" s="63">
        <f t="shared" ref="C24:L24" si="11">SUM(C15:C23)</f>
        <v>37</v>
      </c>
      <c r="D24" s="63">
        <f t="shared" si="11"/>
        <v>43</v>
      </c>
      <c r="E24" s="63">
        <f t="shared" si="11"/>
        <v>15</v>
      </c>
      <c r="F24" s="63">
        <f t="shared" si="11"/>
        <v>19</v>
      </c>
      <c r="G24" s="64">
        <f t="shared" si="11"/>
        <v>62</v>
      </c>
      <c r="H24" s="64">
        <f t="shared" si="11"/>
        <v>18</v>
      </c>
      <c r="I24" s="234">
        <f t="shared" si="11"/>
        <v>12</v>
      </c>
      <c r="J24" s="63">
        <f t="shared" si="11"/>
        <v>51</v>
      </c>
      <c r="K24" s="63">
        <f t="shared" si="11"/>
        <v>21</v>
      </c>
      <c r="L24" s="63">
        <f t="shared" si="11"/>
        <v>18</v>
      </c>
      <c r="M24" s="64">
        <f t="shared" ref="M24:R24" si="12">SUM(M15:M23)</f>
        <v>61</v>
      </c>
      <c r="N24" s="64">
        <f t="shared" si="12"/>
        <v>15</v>
      </c>
      <c r="O24" s="64">
        <f t="shared" si="12"/>
        <v>14</v>
      </c>
      <c r="P24" s="63">
        <f t="shared" si="12"/>
        <v>64</v>
      </c>
      <c r="Q24" s="63">
        <f t="shared" si="12"/>
        <v>17</v>
      </c>
      <c r="R24" s="63">
        <f t="shared" si="12"/>
        <v>12</v>
      </c>
    </row>
    <row r="25" spans="1:18" ht="13.5" thickBot="1" x14ac:dyDescent="0.25">
      <c r="A25" s="70" t="s">
        <v>414</v>
      </c>
      <c r="B25" s="71"/>
      <c r="C25" s="71">
        <f t="shared" ref="C25:R25" si="13">C24+C14</f>
        <v>72</v>
      </c>
      <c r="D25" s="71">
        <f t="shared" si="13"/>
        <v>85</v>
      </c>
      <c r="E25" s="71">
        <f t="shared" si="13"/>
        <v>29</v>
      </c>
      <c r="F25" s="71">
        <f t="shared" si="13"/>
        <v>36</v>
      </c>
      <c r="G25" s="72">
        <f t="shared" si="13"/>
        <v>114</v>
      </c>
      <c r="H25" s="72">
        <f t="shared" si="13"/>
        <v>34</v>
      </c>
      <c r="I25" s="235">
        <f t="shared" si="13"/>
        <v>27</v>
      </c>
      <c r="J25" s="71">
        <f t="shared" si="13"/>
        <v>107</v>
      </c>
      <c r="K25" s="71">
        <f t="shared" si="13"/>
        <v>41</v>
      </c>
      <c r="L25" s="71">
        <f t="shared" si="13"/>
        <v>30</v>
      </c>
      <c r="M25" s="72">
        <f t="shared" si="13"/>
        <v>118</v>
      </c>
      <c r="N25" s="72">
        <f t="shared" si="13"/>
        <v>35</v>
      </c>
      <c r="O25" s="72">
        <f t="shared" si="13"/>
        <v>27</v>
      </c>
      <c r="P25" s="71">
        <f t="shared" si="13"/>
        <v>128</v>
      </c>
      <c r="Q25" s="71">
        <f t="shared" si="13"/>
        <v>35</v>
      </c>
      <c r="R25" s="71">
        <f t="shared" si="13"/>
        <v>23</v>
      </c>
    </row>
    <row r="27" spans="1:18" x14ac:dyDescent="0.2">
      <c r="A27" s="30"/>
      <c r="B27" s="30"/>
      <c r="C27" s="30"/>
      <c r="D27" s="30"/>
      <c r="E27" s="30"/>
      <c r="F27" s="30">
        <v>11</v>
      </c>
      <c r="G27" s="30"/>
      <c r="H27" s="30"/>
      <c r="I27" s="30">
        <v>2</v>
      </c>
      <c r="J27" s="30"/>
      <c r="K27" s="30"/>
      <c r="L27" s="30">
        <v>7</v>
      </c>
      <c r="O27">
        <v>4</v>
      </c>
      <c r="R27">
        <v>1</v>
      </c>
    </row>
    <row r="28" spans="1:18" x14ac:dyDescent="0.2">
      <c r="A28" s="92"/>
      <c r="B28" s="30" t="s">
        <v>450</v>
      </c>
      <c r="C28" s="30"/>
      <c r="D28" s="30"/>
      <c r="E28" s="30"/>
      <c r="F28" s="30"/>
      <c r="G28" s="30"/>
      <c r="H28" s="30"/>
      <c r="I28" s="30"/>
      <c r="J28" s="30"/>
      <c r="K28" s="30"/>
      <c r="L28" s="30"/>
    </row>
    <row r="29" spans="1:18" x14ac:dyDescent="0.2">
      <c r="A29" s="97"/>
      <c r="B29" s="30" t="s">
        <v>603</v>
      </c>
      <c r="C29" s="30"/>
      <c r="D29" s="30"/>
      <c r="E29" s="30"/>
      <c r="F29" s="30"/>
      <c r="G29" s="30"/>
      <c r="H29" s="30"/>
      <c r="I29" s="30"/>
      <c r="J29" s="30"/>
      <c r="K29" s="30"/>
      <c r="L29" s="30"/>
    </row>
  </sheetData>
  <mergeCells count="10">
    <mergeCell ref="D3:F3"/>
    <mergeCell ref="G3:I3"/>
    <mergeCell ref="J3:L3"/>
    <mergeCell ref="M3:O3"/>
    <mergeCell ref="P3:R3"/>
    <mergeCell ref="D2:F2"/>
    <mergeCell ref="G2:I2"/>
    <mergeCell ref="J2:L2"/>
    <mergeCell ref="M2:O2"/>
    <mergeCell ref="P2:R2"/>
  </mergeCells>
  <conditionalFormatting sqref="G5:G13 G15:G23 D5:D13 D15:D23 J5:J13 J15:J23 M5:M13 M15:M23">
    <cfRule type="cellIs" dxfId="431" priority="3" stopIfTrue="1" operator="equal">
      <formula>$C5</formula>
    </cfRule>
    <cfRule type="cellIs" dxfId="430" priority="4" stopIfTrue="1" operator="equal">
      <formula>$C5-1</formula>
    </cfRule>
  </conditionalFormatting>
  <conditionalFormatting sqref="P5:P13 P15:P23">
    <cfRule type="cellIs" dxfId="429" priority="1" stopIfTrue="1" operator="equal">
      <formula>$C5</formula>
    </cfRule>
    <cfRule type="cellIs" dxfId="428" priority="2" stopIfTrue="1" operator="equal">
      <formula>$C5-1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55"/>
  <sheetViews>
    <sheetView workbookViewId="0">
      <selection activeCell="D13" sqref="D13"/>
    </sheetView>
  </sheetViews>
  <sheetFormatPr defaultColWidth="8.85546875" defaultRowHeight="12.75" x14ac:dyDescent="0.2"/>
  <cols>
    <col min="2" max="2" width="32.42578125" customWidth="1"/>
    <col min="3" max="3" width="30.42578125" customWidth="1"/>
    <col min="4" max="4" width="26" customWidth="1"/>
    <col min="5" max="5" width="25.5703125" customWidth="1"/>
    <col min="6" max="6" width="21.85546875" customWidth="1"/>
    <col min="7" max="7" width="21" customWidth="1"/>
    <col min="8" max="8" width="10.140625" customWidth="1"/>
    <col min="9" max="9" width="10.5703125" customWidth="1"/>
    <col min="10" max="10" width="16.42578125" customWidth="1"/>
  </cols>
  <sheetData>
    <row r="1" spans="1:8" x14ac:dyDescent="0.2">
      <c r="A1" s="19" t="s">
        <v>1090</v>
      </c>
      <c r="B1" s="20"/>
      <c r="C1" s="20"/>
      <c r="D1" s="20"/>
      <c r="E1" s="20"/>
    </row>
    <row r="2" spans="1:8" x14ac:dyDescent="0.2">
      <c r="C2" s="21"/>
      <c r="D2" s="21" t="s">
        <v>511</v>
      </c>
      <c r="E2" s="21" t="s">
        <v>721</v>
      </c>
      <c r="F2" s="187" t="s">
        <v>1098</v>
      </c>
    </row>
    <row r="3" spans="1:8" x14ac:dyDescent="0.2">
      <c r="A3" t="s">
        <v>615</v>
      </c>
      <c r="B3" t="s">
        <v>469</v>
      </c>
      <c r="C3" s="324">
        <v>8</v>
      </c>
      <c r="D3" s="187" t="s">
        <v>1104</v>
      </c>
      <c r="E3" s="231" t="s">
        <v>210</v>
      </c>
      <c r="F3" s="364"/>
    </row>
    <row r="4" spans="1:8" x14ac:dyDescent="0.2">
      <c r="A4" t="s">
        <v>474</v>
      </c>
      <c r="B4" t="s">
        <v>475</v>
      </c>
      <c r="C4" s="324">
        <v>19.100000000000001</v>
      </c>
      <c r="D4" s="21" t="s">
        <v>722</v>
      </c>
      <c r="E4" t="s">
        <v>303</v>
      </c>
      <c r="F4" s="364"/>
    </row>
    <row r="5" spans="1:8" x14ac:dyDescent="0.2">
      <c r="A5" t="s">
        <v>473</v>
      </c>
      <c r="B5" t="s">
        <v>352</v>
      </c>
      <c r="C5" s="324">
        <v>22.3</v>
      </c>
      <c r="D5" s="187" t="s">
        <v>1105</v>
      </c>
      <c r="E5" s="231" t="s">
        <v>210</v>
      </c>
      <c r="F5" s="364"/>
    </row>
    <row r="6" spans="1:8" x14ac:dyDescent="0.2">
      <c r="A6" t="s">
        <v>470</v>
      </c>
      <c r="B6" t="s">
        <v>340</v>
      </c>
      <c r="C6" s="324">
        <v>21.9</v>
      </c>
      <c r="D6" s="301" t="s">
        <v>300</v>
      </c>
      <c r="E6" t="s">
        <v>302</v>
      </c>
      <c r="F6" s="364"/>
    </row>
    <row r="7" spans="1:8" x14ac:dyDescent="0.2">
      <c r="A7" t="s">
        <v>471</v>
      </c>
      <c r="B7" t="s">
        <v>472</v>
      </c>
      <c r="C7" s="324">
        <v>26.4</v>
      </c>
      <c r="D7" s="187" t="s">
        <v>1106</v>
      </c>
      <c r="E7" s="231" t="s">
        <v>210</v>
      </c>
      <c r="F7" s="364"/>
    </row>
    <row r="8" spans="1:8" x14ac:dyDescent="0.2">
      <c r="A8" s="102"/>
      <c r="B8" s="231"/>
      <c r="C8" s="101"/>
      <c r="D8" s="21"/>
    </row>
    <row r="9" spans="1:8" x14ac:dyDescent="0.2">
      <c r="A9" s="19" t="s">
        <v>1091</v>
      </c>
      <c r="B9" s="20"/>
      <c r="C9" s="20"/>
      <c r="D9" s="20"/>
      <c r="E9" s="20"/>
    </row>
    <row r="10" spans="1:8" x14ac:dyDescent="0.2">
      <c r="C10" t="s">
        <v>479</v>
      </c>
      <c r="D10" t="s">
        <v>481</v>
      </c>
      <c r="E10" t="s">
        <v>483</v>
      </c>
    </row>
    <row r="11" spans="1:8" x14ac:dyDescent="0.2">
      <c r="A11" s="187">
        <v>1</v>
      </c>
      <c r="B11" t="s">
        <v>271</v>
      </c>
      <c r="C11" s="363" t="s">
        <v>1094</v>
      </c>
      <c r="D11" s="399" t="s">
        <v>352</v>
      </c>
      <c r="E11" t="s">
        <v>1103</v>
      </c>
    </row>
    <row r="12" spans="1:8" x14ac:dyDescent="0.2">
      <c r="A12" s="187">
        <v>2</v>
      </c>
      <c r="B12" t="s">
        <v>1095</v>
      </c>
      <c r="C12" s="363" t="s">
        <v>1096</v>
      </c>
      <c r="D12" t="s">
        <v>340</v>
      </c>
      <c r="E12" t="s">
        <v>1107</v>
      </c>
      <c r="F12" s="151"/>
      <c r="G12" s="2"/>
      <c r="H12" s="103"/>
    </row>
    <row r="13" spans="1:8" x14ac:dyDescent="0.2">
      <c r="A13" s="187">
        <v>3</v>
      </c>
      <c r="B13" t="s">
        <v>1100</v>
      </c>
      <c r="C13" s="363" t="s">
        <v>1097</v>
      </c>
      <c r="D13" t="s">
        <v>472</v>
      </c>
      <c r="E13" s="102" t="s">
        <v>1114</v>
      </c>
    </row>
    <row r="14" spans="1:8" x14ac:dyDescent="0.2">
      <c r="A14" s="187">
        <v>4</v>
      </c>
      <c r="B14" s="102" t="s">
        <v>1101</v>
      </c>
      <c r="C14" s="363" t="s">
        <v>1092</v>
      </c>
      <c r="D14" t="s">
        <v>469</v>
      </c>
      <c r="E14" s="102" t="s">
        <v>209</v>
      </c>
    </row>
    <row r="15" spans="1:8" x14ac:dyDescent="0.2">
      <c r="A15" s="21">
        <v>5</v>
      </c>
      <c r="B15" s="102" t="s">
        <v>1012</v>
      </c>
      <c r="C15" s="363" t="s">
        <v>1093</v>
      </c>
      <c r="D15" t="s">
        <v>475</v>
      </c>
      <c r="E15" s="102" t="s">
        <v>1124</v>
      </c>
      <c r="F15" s="102" t="s">
        <v>1099</v>
      </c>
    </row>
    <row r="17" spans="1:7" x14ac:dyDescent="0.2">
      <c r="A17" s="3" t="s">
        <v>482</v>
      </c>
      <c r="B17" s="1"/>
      <c r="C17" s="1"/>
      <c r="D17" s="1"/>
      <c r="E17" s="1"/>
    </row>
    <row r="19" spans="1:7" x14ac:dyDescent="0.2">
      <c r="A19" s="19" t="s">
        <v>356</v>
      </c>
      <c r="B19" s="20"/>
      <c r="C19" s="20"/>
      <c r="D19" s="20"/>
      <c r="E19" s="20"/>
    </row>
    <row r="21" spans="1:7" x14ac:dyDescent="0.2">
      <c r="A21" s="4">
        <v>1</v>
      </c>
      <c r="B21" s="1" t="s">
        <v>357</v>
      </c>
      <c r="C21" s="1"/>
      <c r="D21" s="1"/>
      <c r="E21" s="1"/>
    </row>
    <row r="22" spans="1:7" x14ac:dyDescent="0.2">
      <c r="A22" s="21">
        <v>2</v>
      </c>
      <c r="B22" t="s">
        <v>358</v>
      </c>
    </row>
    <row r="23" spans="1:7" x14ac:dyDescent="0.2">
      <c r="A23" s="4">
        <v>3</v>
      </c>
      <c r="B23" s="1" t="s">
        <v>359</v>
      </c>
      <c r="C23" s="1"/>
      <c r="D23" s="1"/>
      <c r="E23" s="1"/>
    </row>
    <row r="24" spans="1:7" x14ac:dyDescent="0.2">
      <c r="A24" s="21">
        <v>4</v>
      </c>
      <c r="B24" t="s">
        <v>360</v>
      </c>
    </row>
    <row r="25" spans="1:7" x14ac:dyDescent="0.2">
      <c r="A25" s="4">
        <v>5</v>
      </c>
      <c r="B25" s="1" t="s">
        <v>386</v>
      </c>
      <c r="C25" s="1"/>
      <c r="D25" s="1"/>
      <c r="E25" s="1"/>
    </row>
    <row r="26" spans="1:7" x14ac:dyDescent="0.2">
      <c r="A26" s="21">
        <v>6</v>
      </c>
      <c r="B26" t="s">
        <v>510</v>
      </c>
      <c r="G26" t="s">
        <v>801</v>
      </c>
    </row>
    <row r="27" spans="1:7" x14ac:dyDescent="0.2">
      <c r="A27" s="4">
        <v>7</v>
      </c>
      <c r="B27" s="1" t="s">
        <v>547</v>
      </c>
      <c r="C27" s="1"/>
      <c r="D27" s="1"/>
      <c r="E27" s="1"/>
    </row>
    <row r="28" spans="1:7" x14ac:dyDescent="0.2">
      <c r="A28" s="21">
        <v>8</v>
      </c>
      <c r="B28" s="102" t="s">
        <v>913</v>
      </c>
    </row>
    <row r="29" spans="1:7" x14ac:dyDescent="0.2">
      <c r="A29" s="4">
        <v>9</v>
      </c>
      <c r="B29" s="1" t="s">
        <v>892</v>
      </c>
      <c r="C29" s="1"/>
      <c r="D29" s="1"/>
      <c r="E29" s="1"/>
    </row>
    <row r="30" spans="1:7" x14ac:dyDescent="0.2">
      <c r="A30" s="21">
        <v>10</v>
      </c>
      <c r="B30" s="102" t="s">
        <v>900</v>
      </c>
      <c r="C30" s="103"/>
    </row>
    <row r="31" spans="1:7" x14ac:dyDescent="0.2">
      <c r="A31" s="292">
        <v>11</v>
      </c>
      <c r="B31" s="1" t="s">
        <v>165</v>
      </c>
      <c r="C31" s="293"/>
      <c r="D31" s="294"/>
      <c r="E31" s="294"/>
    </row>
    <row r="32" spans="1:7" x14ac:dyDescent="0.2">
      <c r="A32" s="21">
        <v>12</v>
      </c>
      <c r="B32" t="s">
        <v>297</v>
      </c>
    </row>
    <row r="33" spans="1:5" x14ac:dyDescent="0.2">
      <c r="A33" s="292">
        <v>13</v>
      </c>
      <c r="B33" s="299" t="s">
        <v>166</v>
      </c>
      <c r="C33" s="294"/>
      <c r="D33" s="294"/>
      <c r="E33" s="294"/>
    </row>
    <row r="34" spans="1:5" x14ac:dyDescent="0.2">
      <c r="A34" s="21"/>
      <c r="C34" s="103"/>
    </row>
    <row r="35" spans="1:5" x14ac:dyDescent="0.2">
      <c r="A35" s="21"/>
      <c r="B35" s="87" t="s">
        <v>736</v>
      </c>
      <c r="C35" s="86"/>
      <c r="D35" s="87"/>
      <c r="E35" s="87" t="s">
        <v>909</v>
      </c>
    </row>
    <row r="36" spans="1:5" x14ac:dyDescent="0.2">
      <c r="A36" s="21"/>
      <c r="B36" s="161" t="s">
        <v>737</v>
      </c>
      <c r="C36" s="103" t="s">
        <v>743</v>
      </c>
      <c r="D36" t="s">
        <v>745</v>
      </c>
    </row>
    <row r="37" spans="1:5" x14ac:dyDescent="0.2">
      <c r="A37" s="21"/>
      <c r="B37" s="161" t="s">
        <v>738</v>
      </c>
      <c r="C37" s="103" t="s">
        <v>663</v>
      </c>
      <c r="D37" t="s">
        <v>440</v>
      </c>
    </row>
    <row r="38" spans="1:5" x14ac:dyDescent="0.2">
      <c r="A38" s="21"/>
      <c r="B38" s="161" t="s">
        <v>739</v>
      </c>
      <c r="C38" s="103" t="s">
        <v>741</v>
      </c>
      <c r="D38" t="s">
        <v>616</v>
      </c>
    </row>
    <row r="39" spans="1:5" x14ac:dyDescent="0.2">
      <c r="A39" s="21"/>
      <c r="B39" s="161" t="s">
        <v>740</v>
      </c>
      <c r="C39" s="103" t="s">
        <v>663</v>
      </c>
      <c r="D39" t="s">
        <v>698</v>
      </c>
    </row>
    <row r="40" spans="1:5" x14ac:dyDescent="0.2">
      <c r="B40" s="21">
        <v>2004</v>
      </c>
      <c r="C40" t="s">
        <v>742</v>
      </c>
      <c r="D40" t="s">
        <v>424</v>
      </c>
      <c r="E40" s="102" t="s">
        <v>663</v>
      </c>
    </row>
    <row r="41" spans="1:5" x14ac:dyDescent="0.2">
      <c r="B41" s="21">
        <v>2005</v>
      </c>
      <c r="C41" t="s">
        <v>741</v>
      </c>
      <c r="D41" t="s">
        <v>616</v>
      </c>
      <c r="E41" t="s">
        <v>742</v>
      </c>
    </row>
    <row r="42" spans="1:5" x14ac:dyDescent="0.2">
      <c r="B42" s="21">
        <v>2006</v>
      </c>
      <c r="C42" t="s">
        <v>741</v>
      </c>
      <c r="D42" t="s">
        <v>747</v>
      </c>
      <c r="E42" t="s">
        <v>741</v>
      </c>
    </row>
    <row r="43" spans="1:5" x14ac:dyDescent="0.2">
      <c r="B43" s="21">
        <v>2007</v>
      </c>
      <c r="C43" s="103" t="s">
        <v>743</v>
      </c>
      <c r="D43" t="s">
        <v>746</v>
      </c>
      <c r="E43" s="231" t="s">
        <v>743</v>
      </c>
    </row>
    <row r="44" spans="1:5" x14ac:dyDescent="0.2">
      <c r="B44" s="21">
        <v>2008</v>
      </c>
      <c r="C44" t="s">
        <v>663</v>
      </c>
      <c r="D44" t="s">
        <v>857</v>
      </c>
      <c r="E44" t="s">
        <v>663</v>
      </c>
    </row>
    <row r="45" spans="1:5" x14ac:dyDescent="0.2">
      <c r="B45" s="21">
        <v>2009</v>
      </c>
      <c r="C45" t="s">
        <v>743</v>
      </c>
      <c r="D45" t="s">
        <v>284</v>
      </c>
      <c r="E45" t="s">
        <v>663</v>
      </c>
    </row>
    <row r="46" spans="1:5" x14ac:dyDescent="0.2">
      <c r="B46" s="21">
        <v>2010</v>
      </c>
      <c r="C46" s="102" t="s">
        <v>868</v>
      </c>
      <c r="D46" s="102" t="s">
        <v>869</v>
      </c>
      <c r="E46" t="s">
        <v>663</v>
      </c>
    </row>
    <row r="47" spans="1:5" x14ac:dyDescent="0.2">
      <c r="B47" s="21">
        <v>2011</v>
      </c>
      <c r="C47" t="s">
        <v>663</v>
      </c>
      <c r="D47" t="s">
        <v>283</v>
      </c>
      <c r="E47" t="s">
        <v>663</v>
      </c>
    </row>
    <row r="48" spans="1:5" x14ac:dyDescent="0.2">
      <c r="B48" s="21">
        <v>2012</v>
      </c>
      <c r="C48" s="231" t="s">
        <v>868</v>
      </c>
      <c r="D48" t="s">
        <v>284</v>
      </c>
      <c r="E48" t="s">
        <v>663</v>
      </c>
    </row>
    <row r="49" spans="2:5" x14ac:dyDescent="0.2">
      <c r="B49" s="21">
        <v>2013</v>
      </c>
      <c r="C49" s="231" t="s">
        <v>741</v>
      </c>
      <c r="D49" t="s">
        <v>153</v>
      </c>
      <c r="E49" t="s">
        <v>742</v>
      </c>
    </row>
    <row r="50" spans="2:5" x14ac:dyDescent="0.2">
      <c r="B50" s="21">
        <v>2014</v>
      </c>
      <c r="C50" s="231" t="s">
        <v>741</v>
      </c>
      <c r="D50" s="231" t="s">
        <v>204</v>
      </c>
      <c r="E50" t="s">
        <v>663</v>
      </c>
    </row>
    <row r="51" spans="2:5" x14ac:dyDescent="0.2">
      <c r="B51" s="21">
        <v>2015</v>
      </c>
      <c r="C51" s="231" t="s">
        <v>663</v>
      </c>
      <c r="D51" s="231" t="s">
        <v>68</v>
      </c>
      <c r="E51" t="s">
        <v>663</v>
      </c>
    </row>
    <row r="52" spans="2:5" x14ac:dyDescent="0.2">
      <c r="B52" s="21">
        <v>2016</v>
      </c>
      <c r="C52" t="s">
        <v>743</v>
      </c>
      <c r="D52" s="231" t="s">
        <v>284</v>
      </c>
      <c r="E52" t="s">
        <v>663</v>
      </c>
    </row>
    <row r="53" spans="2:5" x14ac:dyDescent="0.2">
      <c r="B53" s="21">
        <v>2017</v>
      </c>
      <c r="C53" s="231" t="s">
        <v>663</v>
      </c>
      <c r="D53" s="102" t="s">
        <v>1005</v>
      </c>
      <c r="E53" t="s">
        <v>741</v>
      </c>
    </row>
    <row r="54" spans="2:5" x14ac:dyDescent="0.2">
      <c r="B54" s="21">
        <v>2018</v>
      </c>
      <c r="C54" s="231" t="s">
        <v>663</v>
      </c>
      <c r="D54" s="102" t="s">
        <v>284</v>
      </c>
      <c r="E54" t="s">
        <v>741</v>
      </c>
    </row>
    <row r="55" spans="2:5" x14ac:dyDescent="0.2">
      <c r="B55" s="21">
        <v>2019</v>
      </c>
      <c r="C55" s="231" t="s">
        <v>663</v>
      </c>
      <c r="D55" s="102" t="s">
        <v>1130</v>
      </c>
      <c r="E55" t="s">
        <v>741</v>
      </c>
    </row>
  </sheetData>
  <pageMargins left="0.75" right="0.75" top="1" bottom="1" header="0" footer="0"/>
  <pageSetup paperSize="9" scale="4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56"/>
  <sheetViews>
    <sheetView topLeftCell="A4" workbookViewId="0">
      <selection activeCell="E38" sqref="E38"/>
    </sheetView>
  </sheetViews>
  <sheetFormatPr defaultColWidth="8.85546875" defaultRowHeight="12.75" x14ac:dyDescent="0.2"/>
  <cols>
    <col min="2" max="2" width="40.42578125" customWidth="1"/>
    <col min="3" max="3" width="30.42578125" customWidth="1"/>
    <col min="4" max="4" width="27.42578125" customWidth="1"/>
    <col min="5" max="5" width="25.5703125" customWidth="1"/>
    <col min="6" max="6" width="21.85546875" customWidth="1"/>
    <col min="7" max="7" width="21" customWidth="1"/>
    <col min="8" max="8" width="10.140625" customWidth="1"/>
    <col min="9" max="9" width="10.5703125" customWidth="1"/>
    <col min="10" max="10" width="16.42578125" customWidth="1"/>
  </cols>
  <sheetData>
    <row r="1" spans="1:8" x14ac:dyDescent="0.2">
      <c r="A1" s="19" t="s">
        <v>1151</v>
      </c>
      <c r="B1" s="20"/>
      <c r="C1" s="20"/>
      <c r="D1" s="20"/>
      <c r="E1" s="20"/>
    </row>
    <row r="2" spans="1:8" x14ac:dyDescent="0.2">
      <c r="C2" s="21"/>
      <c r="D2" s="21" t="s">
        <v>511</v>
      </c>
      <c r="E2" s="21" t="s">
        <v>721</v>
      </c>
      <c r="F2" s="187" t="s">
        <v>1098</v>
      </c>
    </row>
    <row r="3" spans="1:8" x14ac:dyDescent="0.2">
      <c r="A3" t="s">
        <v>615</v>
      </c>
      <c r="B3" t="s">
        <v>469</v>
      </c>
      <c r="C3" s="324">
        <v>9</v>
      </c>
      <c r="D3" s="187" t="s">
        <v>1104</v>
      </c>
      <c r="E3" s="102" t="s">
        <v>210</v>
      </c>
      <c r="F3" s="364"/>
    </row>
    <row r="4" spans="1:8" x14ac:dyDescent="0.2">
      <c r="A4" t="s">
        <v>474</v>
      </c>
      <c r="B4" t="s">
        <v>475</v>
      </c>
      <c r="C4" s="324">
        <v>20.399999999999999</v>
      </c>
      <c r="D4" s="21" t="s">
        <v>722</v>
      </c>
      <c r="E4" t="s">
        <v>303</v>
      </c>
      <c r="F4" s="364"/>
    </row>
    <row r="5" spans="1:8" x14ac:dyDescent="0.2">
      <c r="A5" t="s">
        <v>470</v>
      </c>
      <c r="B5" t="s">
        <v>340</v>
      </c>
      <c r="C5" s="324">
        <v>23.4</v>
      </c>
      <c r="D5" s="187" t="s">
        <v>300</v>
      </c>
      <c r="E5" t="s">
        <v>302</v>
      </c>
      <c r="F5" s="364"/>
    </row>
    <row r="6" spans="1:8" x14ac:dyDescent="0.2">
      <c r="A6" t="s">
        <v>473</v>
      </c>
      <c r="B6" t="s">
        <v>352</v>
      </c>
      <c r="C6" s="324">
        <v>23.5</v>
      </c>
      <c r="D6" s="187" t="s">
        <v>1105</v>
      </c>
      <c r="E6" s="102" t="s">
        <v>210</v>
      </c>
      <c r="F6" s="364"/>
    </row>
    <row r="7" spans="1:8" x14ac:dyDescent="0.2">
      <c r="A7" t="s">
        <v>471</v>
      </c>
      <c r="B7" t="s">
        <v>472</v>
      </c>
      <c r="C7" s="324">
        <v>28.5</v>
      </c>
      <c r="D7" s="187" t="s">
        <v>1106</v>
      </c>
      <c r="E7" s="102" t="s">
        <v>210</v>
      </c>
      <c r="F7" s="364"/>
    </row>
    <row r="8" spans="1:8" x14ac:dyDescent="0.2">
      <c r="A8" s="102"/>
      <c r="B8" s="231"/>
      <c r="C8" s="101"/>
      <c r="D8" s="21"/>
    </row>
    <row r="9" spans="1:8" x14ac:dyDescent="0.2">
      <c r="A9" s="19" t="s">
        <v>1152</v>
      </c>
      <c r="B9" s="20"/>
      <c r="C9" s="20"/>
      <c r="D9" s="20"/>
      <c r="E9" s="20"/>
    </row>
    <row r="10" spans="1:8" x14ac:dyDescent="0.2">
      <c r="C10" t="s">
        <v>479</v>
      </c>
      <c r="D10" t="s">
        <v>481</v>
      </c>
      <c r="E10" t="s">
        <v>483</v>
      </c>
    </row>
    <row r="11" spans="1:8" x14ac:dyDescent="0.2">
      <c r="A11" s="187">
        <v>1</v>
      </c>
      <c r="B11" t="s">
        <v>271</v>
      </c>
      <c r="C11" s="363">
        <v>43602</v>
      </c>
      <c r="D11" s="399" t="s">
        <v>340</v>
      </c>
      <c r="E11" t="s">
        <v>567</v>
      </c>
    </row>
    <row r="12" spans="1:8" x14ac:dyDescent="0.2">
      <c r="A12" s="187">
        <v>2</v>
      </c>
      <c r="B12" t="s">
        <v>4</v>
      </c>
      <c r="C12" s="363" t="s">
        <v>1131</v>
      </c>
      <c r="D12" t="s">
        <v>472</v>
      </c>
      <c r="E12" t="s">
        <v>1134</v>
      </c>
      <c r="F12" s="151"/>
      <c r="G12" s="2"/>
      <c r="H12" s="103"/>
    </row>
    <row r="13" spans="1:8" x14ac:dyDescent="0.2">
      <c r="A13" s="187">
        <v>3</v>
      </c>
      <c r="B13" s="102" t="s">
        <v>1164</v>
      </c>
      <c r="C13" s="363">
        <v>43700</v>
      </c>
      <c r="D13" t="s">
        <v>469</v>
      </c>
      <c r="E13" s="102" t="s">
        <v>1166</v>
      </c>
    </row>
    <row r="14" spans="1:8" x14ac:dyDescent="0.2">
      <c r="A14" s="187">
        <v>4</v>
      </c>
      <c r="B14" s="102" t="s">
        <v>1165</v>
      </c>
      <c r="C14" s="459" t="s">
        <v>1162</v>
      </c>
      <c r="D14" t="s">
        <v>475</v>
      </c>
      <c r="E14" s="102" t="s">
        <v>1153</v>
      </c>
    </row>
    <row r="15" spans="1:8" x14ac:dyDescent="0.2">
      <c r="A15" s="21">
        <v>5</v>
      </c>
      <c r="B15" s="102" t="s">
        <v>1012</v>
      </c>
      <c r="C15" s="363">
        <v>43762</v>
      </c>
      <c r="D15" t="s">
        <v>352</v>
      </c>
      <c r="E15" s="102" t="s">
        <v>518</v>
      </c>
      <c r="F15" s="102"/>
    </row>
    <row r="17" spans="1:7" x14ac:dyDescent="0.2">
      <c r="A17" s="3" t="s">
        <v>482</v>
      </c>
      <c r="B17" s="1"/>
      <c r="C17" s="1"/>
      <c r="D17" s="1"/>
      <c r="E17" s="1"/>
    </row>
    <row r="19" spans="1:7" x14ac:dyDescent="0.2">
      <c r="A19" s="19" t="s">
        <v>356</v>
      </c>
      <c r="B19" s="20"/>
      <c r="C19" s="20"/>
      <c r="D19" s="20"/>
      <c r="E19" s="20"/>
    </row>
    <row r="21" spans="1:7" x14ac:dyDescent="0.2">
      <c r="A21" s="4">
        <v>1</v>
      </c>
      <c r="B21" s="1" t="s">
        <v>357</v>
      </c>
      <c r="C21" s="1"/>
      <c r="D21" s="1"/>
      <c r="E21" s="1"/>
    </row>
    <row r="22" spans="1:7" x14ac:dyDescent="0.2">
      <c r="A22" s="21">
        <v>2</v>
      </c>
      <c r="B22" t="s">
        <v>358</v>
      </c>
    </row>
    <row r="23" spans="1:7" x14ac:dyDescent="0.2">
      <c r="A23" s="4">
        <v>3</v>
      </c>
      <c r="B23" s="1" t="s">
        <v>359</v>
      </c>
      <c r="C23" s="1"/>
      <c r="D23" s="1"/>
      <c r="E23" s="1"/>
    </row>
    <row r="24" spans="1:7" x14ac:dyDescent="0.2">
      <c r="A24" s="21">
        <v>4</v>
      </c>
      <c r="B24" t="s">
        <v>360</v>
      </c>
    </row>
    <row r="25" spans="1:7" x14ac:dyDescent="0.2">
      <c r="A25" s="4">
        <v>5</v>
      </c>
      <c r="B25" s="1" t="s">
        <v>386</v>
      </c>
      <c r="C25" s="1"/>
      <c r="D25" s="1"/>
      <c r="E25" s="1"/>
    </row>
    <row r="26" spans="1:7" x14ac:dyDescent="0.2">
      <c r="A26" s="21">
        <v>6</v>
      </c>
      <c r="B26" t="s">
        <v>510</v>
      </c>
      <c r="G26" t="s">
        <v>801</v>
      </c>
    </row>
    <row r="27" spans="1:7" x14ac:dyDescent="0.2">
      <c r="A27" s="4">
        <v>7</v>
      </c>
      <c r="B27" s="1" t="s">
        <v>547</v>
      </c>
      <c r="C27" s="1"/>
      <c r="D27" s="1"/>
      <c r="E27" s="1"/>
    </row>
    <row r="28" spans="1:7" x14ac:dyDescent="0.2">
      <c r="A28" s="21">
        <v>8</v>
      </c>
      <c r="B28" s="102" t="s">
        <v>913</v>
      </c>
    </row>
    <row r="29" spans="1:7" x14ac:dyDescent="0.2">
      <c r="A29" s="4">
        <v>9</v>
      </c>
      <c r="B29" s="1" t="s">
        <v>892</v>
      </c>
      <c r="C29" s="1"/>
      <c r="D29" s="1"/>
      <c r="E29" s="1"/>
    </row>
    <row r="30" spans="1:7" x14ac:dyDescent="0.2">
      <c r="A30" s="21">
        <v>10</v>
      </c>
      <c r="B30" s="102" t="s">
        <v>900</v>
      </c>
      <c r="C30" s="103"/>
    </row>
    <row r="31" spans="1:7" x14ac:dyDescent="0.2">
      <c r="A31" s="292">
        <v>11</v>
      </c>
      <c r="B31" s="1" t="s">
        <v>165</v>
      </c>
      <c r="C31" s="293"/>
      <c r="D31" s="294"/>
      <c r="E31" s="294"/>
    </row>
    <row r="32" spans="1:7" x14ac:dyDescent="0.2">
      <c r="A32" s="21">
        <v>12</v>
      </c>
      <c r="B32" t="s">
        <v>297</v>
      </c>
    </row>
    <row r="33" spans="1:5" x14ac:dyDescent="0.2">
      <c r="A33" s="292">
        <v>13</v>
      </c>
      <c r="B33" s="299" t="s">
        <v>166</v>
      </c>
      <c r="C33" s="294"/>
      <c r="D33" s="294"/>
      <c r="E33" s="294"/>
    </row>
    <row r="34" spans="1:5" x14ac:dyDescent="0.2">
      <c r="A34" s="21"/>
      <c r="C34" s="103"/>
    </row>
    <row r="35" spans="1:5" x14ac:dyDescent="0.2">
      <c r="A35" s="21"/>
      <c r="B35" s="87" t="s">
        <v>736</v>
      </c>
      <c r="C35" s="86"/>
      <c r="D35" s="87"/>
      <c r="E35" s="87" t="s">
        <v>909</v>
      </c>
    </row>
    <row r="36" spans="1:5" x14ac:dyDescent="0.2">
      <c r="A36" s="21"/>
      <c r="B36" s="161" t="s">
        <v>737</v>
      </c>
      <c r="C36" s="103" t="s">
        <v>743</v>
      </c>
      <c r="D36" t="s">
        <v>745</v>
      </c>
    </row>
    <row r="37" spans="1:5" x14ac:dyDescent="0.2">
      <c r="A37" s="21"/>
      <c r="B37" s="161" t="s">
        <v>738</v>
      </c>
      <c r="C37" s="103" t="s">
        <v>663</v>
      </c>
      <c r="D37" t="s">
        <v>440</v>
      </c>
    </row>
    <row r="38" spans="1:5" x14ac:dyDescent="0.2">
      <c r="A38" s="21"/>
      <c r="B38" s="161" t="s">
        <v>739</v>
      </c>
      <c r="C38" s="103" t="s">
        <v>741</v>
      </c>
      <c r="D38" t="s">
        <v>616</v>
      </c>
    </row>
    <row r="39" spans="1:5" x14ac:dyDescent="0.2">
      <c r="A39" s="21"/>
      <c r="B39" s="161" t="s">
        <v>740</v>
      </c>
      <c r="C39" s="103" t="s">
        <v>663</v>
      </c>
      <c r="D39" t="s">
        <v>698</v>
      </c>
    </row>
    <row r="40" spans="1:5" x14ac:dyDescent="0.2">
      <c r="B40" s="21">
        <v>2004</v>
      </c>
      <c r="C40" t="s">
        <v>742</v>
      </c>
      <c r="D40" t="s">
        <v>424</v>
      </c>
      <c r="E40" s="102" t="s">
        <v>663</v>
      </c>
    </row>
    <row r="41" spans="1:5" x14ac:dyDescent="0.2">
      <c r="B41" s="21">
        <v>2005</v>
      </c>
      <c r="C41" t="s">
        <v>741</v>
      </c>
      <c r="D41" t="s">
        <v>616</v>
      </c>
      <c r="E41" t="s">
        <v>742</v>
      </c>
    </row>
    <row r="42" spans="1:5" x14ac:dyDescent="0.2">
      <c r="B42" s="21">
        <v>2006</v>
      </c>
      <c r="C42" t="s">
        <v>741</v>
      </c>
      <c r="D42" t="s">
        <v>747</v>
      </c>
      <c r="E42" t="s">
        <v>741</v>
      </c>
    </row>
    <row r="43" spans="1:5" x14ac:dyDescent="0.2">
      <c r="B43" s="21">
        <v>2007</v>
      </c>
      <c r="C43" s="103" t="s">
        <v>743</v>
      </c>
      <c r="D43" t="s">
        <v>746</v>
      </c>
      <c r="E43" s="231" t="s">
        <v>743</v>
      </c>
    </row>
    <row r="44" spans="1:5" x14ac:dyDescent="0.2">
      <c r="B44" s="21">
        <v>2008</v>
      </c>
      <c r="C44" t="s">
        <v>663</v>
      </c>
      <c r="D44" t="s">
        <v>857</v>
      </c>
      <c r="E44" t="s">
        <v>663</v>
      </c>
    </row>
    <row r="45" spans="1:5" x14ac:dyDescent="0.2">
      <c r="B45" s="21">
        <v>2009</v>
      </c>
      <c r="C45" t="s">
        <v>743</v>
      </c>
      <c r="D45" t="s">
        <v>284</v>
      </c>
      <c r="E45" t="s">
        <v>663</v>
      </c>
    </row>
    <row r="46" spans="1:5" x14ac:dyDescent="0.2">
      <c r="B46" s="21">
        <v>2010</v>
      </c>
      <c r="C46" s="102" t="s">
        <v>868</v>
      </c>
      <c r="D46" s="102" t="s">
        <v>869</v>
      </c>
      <c r="E46" t="s">
        <v>663</v>
      </c>
    </row>
    <row r="47" spans="1:5" x14ac:dyDescent="0.2">
      <c r="B47" s="21">
        <v>2011</v>
      </c>
      <c r="C47" t="s">
        <v>663</v>
      </c>
      <c r="D47" t="s">
        <v>283</v>
      </c>
      <c r="E47" t="s">
        <v>663</v>
      </c>
    </row>
    <row r="48" spans="1:5" x14ac:dyDescent="0.2">
      <c r="B48" s="21">
        <v>2012</v>
      </c>
      <c r="C48" s="231" t="s">
        <v>868</v>
      </c>
      <c r="D48" t="s">
        <v>284</v>
      </c>
      <c r="E48" t="s">
        <v>663</v>
      </c>
    </row>
    <row r="49" spans="2:5" x14ac:dyDescent="0.2">
      <c r="B49" s="21">
        <v>2013</v>
      </c>
      <c r="C49" s="231" t="s">
        <v>741</v>
      </c>
      <c r="D49" t="s">
        <v>153</v>
      </c>
      <c r="E49" t="s">
        <v>742</v>
      </c>
    </row>
    <row r="50" spans="2:5" x14ac:dyDescent="0.2">
      <c r="B50" s="21">
        <v>2014</v>
      </c>
      <c r="C50" s="231" t="s">
        <v>741</v>
      </c>
      <c r="D50" s="231" t="s">
        <v>204</v>
      </c>
      <c r="E50" t="s">
        <v>663</v>
      </c>
    </row>
    <row r="51" spans="2:5" x14ac:dyDescent="0.2">
      <c r="B51" s="21">
        <v>2015</v>
      </c>
      <c r="C51" s="231" t="s">
        <v>663</v>
      </c>
      <c r="D51" s="102" t="s">
        <v>1223</v>
      </c>
      <c r="E51" t="s">
        <v>663</v>
      </c>
    </row>
    <row r="52" spans="2:5" x14ac:dyDescent="0.2">
      <c r="B52" s="21">
        <v>2016</v>
      </c>
      <c r="C52" t="s">
        <v>743</v>
      </c>
      <c r="D52" s="231" t="s">
        <v>284</v>
      </c>
      <c r="E52" t="s">
        <v>663</v>
      </c>
    </row>
    <row r="53" spans="2:5" x14ac:dyDescent="0.2">
      <c r="B53" s="21">
        <v>2017</v>
      </c>
      <c r="C53" s="231" t="s">
        <v>663</v>
      </c>
      <c r="D53" s="102" t="s">
        <v>1005</v>
      </c>
      <c r="E53" t="s">
        <v>741</v>
      </c>
    </row>
    <row r="54" spans="2:5" x14ac:dyDescent="0.2">
      <c r="B54" s="21">
        <v>2018</v>
      </c>
      <c r="C54" s="231" t="s">
        <v>663</v>
      </c>
      <c r="D54" s="102" t="s">
        <v>284</v>
      </c>
      <c r="E54" t="s">
        <v>741</v>
      </c>
    </row>
    <row r="55" spans="2:5" x14ac:dyDescent="0.2">
      <c r="B55" s="21">
        <v>2019</v>
      </c>
      <c r="C55" s="231" t="s">
        <v>663</v>
      </c>
      <c r="D55" s="102" t="s">
        <v>210</v>
      </c>
      <c r="E55" t="s">
        <v>741</v>
      </c>
    </row>
    <row r="56" spans="2:5" x14ac:dyDescent="0.2">
      <c r="B56" s="21">
        <v>2020</v>
      </c>
      <c r="C56" s="231" t="s">
        <v>663</v>
      </c>
      <c r="D56" s="102" t="s">
        <v>1197</v>
      </c>
      <c r="E56" t="s">
        <v>663</v>
      </c>
    </row>
  </sheetData>
  <pageMargins left="0.75" right="0.75" top="1" bottom="1" header="0" footer="0"/>
  <pageSetup paperSize="9" scale="5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40"/>
  <sheetViews>
    <sheetView workbookViewId="0">
      <selection activeCell="C3" sqref="C3"/>
    </sheetView>
  </sheetViews>
  <sheetFormatPr defaultColWidth="8.85546875" defaultRowHeight="12.75" x14ac:dyDescent="0.2"/>
  <cols>
    <col min="1" max="1" width="15.5703125" customWidth="1"/>
    <col min="2" max="4" width="20.5703125" customWidth="1"/>
    <col min="5" max="5" width="22.140625" customWidth="1"/>
  </cols>
  <sheetData>
    <row r="1" spans="1:6" ht="13.5" thickBot="1" x14ac:dyDescent="0.25">
      <c r="A1" s="22" t="s">
        <v>1132</v>
      </c>
      <c r="B1" s="23"/>
      <c r="C1" s="23"/>
      <c r="D1" s="24"/>
      <c r="E1" s="24"/>
    </row>
    <row r="2" spans="1:6" x14ac:dyDescent="0.2">
      <c r="A2" s="325" t="s">
        <v>211</v>
      </c>
      <c r="B2" s="6"/>
      <c r="C2" s="6" t="s">
        <v>363</v>
      </c>
      <c r="D2" s="6" t="s">
        <v>364</v>
      </c>
      <c r="E2" s="381" t="s">
        <v>109</v>
      </c>
    </row>
    <row r="3" spans="1:6" x14ac:dyDescent="0.2">
      <c r="A3" s="17">
        <v>1</v>
      </c>
      <c r="B3" s="185" t="s">
        <v>469</v>
      </c>
      <c r="C3" s="302">
        <f>11+16+4+22+2+11</f>
        <v>66</v>
      </c>
      <c r="D3" s="302">
        <v>5</v>
      </c>
      <c r="E3" s="302">
        <v>1</v>
      </c>
    </row>
    <row r="4" spans="1:6" x14ac:dyDescent="0.2">
      <c r="A4" s="17">
        <v>2</v>
      </c>
      <c r="B4" s="185" t="s">
        <v>472</v>
      </c>
      <c r="C4" s="302">
        <f>2+7+11+11+8+2</f>
        <v>41</v>
      </c>
      <c r="D4" s="302">
        <v>5</v>
      </c>
      <c r="E4" s="302">
        <v>2</v>
      </c>
    </row>
    <row r="5" spans="1:6" x14ac:dyDescent="0.2">
      <c r="A5" s="17">
        <v>3</v>
      </c>
      <c r="B5" s="185" t="s">
        <v>340</v>
      </c>
      <c r="C5" s="302">
        <f>4+4+7+16+4</f>
        <v>35</v>
      </c>
      <c r="D5" s="302">
        <v>5</v>
      </c>
      <c r="E5" s="345">
        <v>3</v>
      </c>
    </row>
    <row r="6" spans="1:6" x14ac:dyDescent="0.2">
      <c r="A6" s="17">
        <v>4</v>
      </c>
      <c r="B6" s="185" t="s">
        <v>475</v>
      </c>
      <c r="C6" s="302">
        <f>7+11+0+4</f>
        <v>22</v>
      </c>
      <c r="D6" s="302">
        <v>3</v>
      </c>
      <c r="E6" s="302">
        <v>4</v>
      </c>
    </row>
    <row r="7" spans="1:6" x14ac:dyDescent="0.2">
      <c r="A7" s="4">
        <v>5</v>
      </c>
      <c r="B7" s="185" t="s">
        <v>352</v>
      </c>
      <c r="C7" s="302">
        <f>0+2+0+7+7</f>
        <v>16</v>
      </c>
      <c r="D7" s="302">
        <v>3</v>
      </c>
      <c r="E7" s="302">
        <v>5</v>
      </c>
    </row>
    <row r="9" spans="1:6" ht="13.5" thickBot="1" x14ac:dyDescent="0.25"/>
    <row r="10" spans="1:6" ht="13.5" thickBot="1" x14ac:dyDescent="0.25">
      <c r="A10" s="444" t="s">
        <v>1133</v>
      </c>
      <c r="B10" s="445"/>
      <c r="C10" s="445"/>
      <c r="D10" s="446"/>
      <c r="E10" s="446"/>
    </row>
    <row r="11" spans="1:6" x14ac:dyDescent="0.2">
      <c r="A11" s="325" t="s">
        <v>211</v>
      </c>
      <c r="B11" s="6"/>
      <c r="C11" s="6" t="s">
        <v>363</v>
      </c>
      <c r="D11" s="6" t="s">
        <v>364</v>
      </c>
      <c r="E11" s="381" t="s">
        <v>109</v>
      </c>
    </row>
    <row r="12" spans="1:6" x14ac:dyDescent="0.2">
      <c r="A12" s="17">
        <v>1</v>
      </c>
      <c r="B12" s="185" t="s">
        <v>469</v>
      </c>
      <c r="C12" s="302">
        <f>66-4</f>
        <v>62</v>
      </c>
      <c r="D12" s="302">
        <v>4</v>
      </c>
      <c r="E12" s="302">
        <v>1</v>
      </c>
      <c r="F12" t="s">
        <v>1229</v>
      </c>
    </row>
    <row r="13" spans="1:6" x14ac:dyDescent="0.2">
      <c r="A13" s="17">
        <v>2</v>
      </c>
      <c r="B13" s="185" t="s">
        <v>472</v>
      </c>
      <c r="C13" s="302">
        <f>41-2</f>
        <v>39</v>
      </c>
      <c r="D13" s="302">
        <v>4</v>
      </c>
      <c r="E13" s="302">
        <v>2</v>
      </c>
      <c r="F13" t="s">
        <v>41</v>
      </c>
    </row>
    <row r="14" spans="1:6" x14ac:dyDescent="0.2">
      <c r="A14" s="17">
        <v>3</v>
      </c>
      <c r="B14" s="185" t="s">
        <v>340</v>
      </c>
      <c r="C14" s="302">
        <f>35-4</f>
        <v>31</v>
      </c>
      <c r="D14" s="302">
        <v>4</v>
      </c>
      <c r="E14" s="302">
        <v>3</v>
      </c>
      <c r="F14" t="s">
        <v>1229</v>
      </c>
    </row>
    <row r="15" spans="1:6" x14ac:dyDescent="0.2">
      <c r="A15" s="17">
        <v>4</v>
      </c>
      <c r="B15" s="185" t="s">
        <v>475</v>
      </c>
      <c r="C15" s="302">
        <v>22</v>
      </c>
      <c r="D15" s="302">
        <v>3</v>
      </c>
      <c r="E15" s="345">
        <v>4</v>
      </c>
    </row>
    <row r="16" spans="1:6" x14ac:dyDescent="0.2">
      <c r="A16" s="4">
        <v>5</v>
      </c>
      <c r="B16" s="185" t="s">
        <v>352</v>
      </c>
      <c r="C16" s="302">
        <v>16</v>
      </c>
      <c r="D16" s="302">
        <v>3</v>
      </c>
      <c r="E16" s="302">
        <v>5</v>
      </c>
    </row>
    <row r="19" spans="1:9" ht="13.5" thickBot="1" x14ac:dyDescent="0.25">
      <c r="A19" s="19" t="s">
        <v>467</v>
      </c>
      <c r="B19" s="20"/>
      <c r="C19" s="20"/>
      <c r="D19" s="20"/>
      <c r="E19" s="20"/>
    </row>
    <row r="20" spans="1:9" ht="13.5" thickBot="1" x14ac:dyDescent="0.25">
      <c r="A20" s="5" t="s">
        <v>350</v>
      </c>
      <c r="B20" s="211" t="s">
        <v>901</v>
      </c>
      <c r="C20" s="211" t="s">
        <v>902</v>
      </c>
      <c r="D20" s="211" t="s">
        <v>903</v>
      </c>
      <c r="E20" s="212" t="s">
        <v>904</v>
      </c>
    </row>
    <row r="21" spans="1:9" x14ac:dyDescent="0.2">
      <c r="A21" s="17">
        <v>1</v>
      </c>
      <c r="B21" s="316">
        <v>11</v>
      </c>
      <c r="C21" s="317">
        <v>16</v>
      </c>
      <c r="D21" s="318">
        <v>22</v>
      </c>
      <c r="E21" s="343">
        <v>29</v>
      </c>
    </row>
    <row r="22" spans="1:9" x14ac:dyDescent="0.2">
      <c r="A22" s="17">
        <v>2</v>
      </c>
      <c r="B22" s="319">
        <v>7</v>
      </c>
      <c r="C22" s="320">
        <v>11</v>
      </c>
      <c r="D22" s="302">
        <v>16</v>
      </c>
      <c r="E22" s="328">
        <v>22</v>
      </c>
    </row>
    <row r="23" spans="1:9" x14ac:dyDescent="0.2">
      <c r="A23" s="17">
        <v>3</v>
      </c>
      <c r="B23" s="319">
        <v>4</v>
      </c>
      <c r="C23" s="320">
        <v>7</v>
      </c>
      <c r="D23" s="302">
        <v>11</v>
      </c>
      <c r="E23" s="328">
        <v>16</v>
      </c>
    </row>
    <row r="24" spans="1:9" x14ac:dyDescent="0.2">
      <c r="A24" s="17">
        <v>4</v>
      </c>
      <c r="B24" s="319">
        <v>2</v>
      </c>
      <c r="C24" s="320">
        <v>4</v>
      </c>
      <c r="D24" s="302">
        <v>7</v>
      </c>
      <c r="E24" s="328">
        <v>11</v>
      </c>
      <c r="F24" s="102"/>
      <c r="G24" s="102"/>
    </row>
    <row r="25" spans="1:9" ht="13.5" thickBot="1" x14ac:dyDescent="0.25">
      <c r="A25" s="17">
        <v>5</v>
      </c>
      <c r="B25" s="321">
        <v>1</v>
      </c>
      <c r="C25" s="322">
        <v>2</v>
      </c>
      <c r="D25" s="323">
        <v>4</v>
      </c>
      <c r="E25" s="344">
        <v>7</v>
      </c>
      <c r="F25" s="231"/>
      <c r="I25" s="231"/>
    </row>
    <row r="26" spans="1:9" x14ac:dyDescent="0.2">
      <c r="I26" s="231"/>
    </row>
    <row r="27" spans="1:9" x14ac:dyDescent="0.2">
      <c r="A27" t="s">
        <v>477</v>
      </c>
    </row>
    <row r="28" spans="1:9" x14ac:dyDescent="0.2">
      <c r="A28" t="s">
        <v>349</v>
      </c>
    </row>
    <row r="31" spans="1:9" x14ac:dyDescent="0.2">
      <c r="A31" s="3" t="s">
        <v>503</v>
      </c>
      <c r="B31" s="3" t="s">
        <v>169</v>
      </c>
    </row>
    <row r="32" spans="1:9" x14ac:dyDescent="0.2">
      <c r="B32" t="s">
        <v>352</v>
      </c>
      <c r="C32" s="21">
        <v>7</v>
      </c>
      <c r="D32" t="s">
        <v>1206</v>
      </c>
    </row>
    <row r="33" spans="2:4" x14ac:dyDescent="0.2">
      <c r="B33" t="s">
        <v>472</v>
      </c>
      <c r="C33" s="21">
        <f>9+1+1+1+1+1+1+1</f>
        <v>16</v>
      </c>
      <c r="D33" s="102" t="s">
        <v>1227</v>
      </c>
    </row>
    <row r="34" spans="2:4" x14ac:dyDescent="0.2">
      <c r="B34" t="s">
        <v>469</v>
      </c>
      <c r="C34" s="21">
        <v>1</v>
      </c>
      <c r="D34" t="s">
        <v>1002</v>
      </c>
    </row>
    <row r="35" spans="2:4" x14ac:dyDescent="0.2">
      <c r="B35" t="s">
        <v>475</v>
      </c>
      <c r="C35" s="21">
        <f>7</f>
        <v>7</v>
      </c>
      <c r="D35" t="s">
        <v>1192</v>
      </c>
    </row>
    <row r="36" spans="2:4" x14ac:dyDescent="0.2">
      <c r="B36" t="s">
        <v>340</v>
      </c>
      <c r="C36" s="21">
        <f>3+1</f>
        <v>4</v>
      </c>
      <c r="D36" t="s">
        <v>1228</v>
      </c>
    </row>
    <row r="37" spans="2:4" x14ac:dyDescent="0.2">
      <c r="B37" s="104" t="s">
        <v>505</v>
      </c>
      <c r="C37" s="326">
        <f>SUM(C32:C36)</f>
        <v>35</v>
      </c>
    </row>
    <row r="40" spans="2:4" x14ac:dyDescent="0.2">
      <c r="B40" s="85"/>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30"/>
  <sheetViews>
    <sheetView workbookViewId="0">
      <selection activeCell="D29" sqref="D29"/>
    </sheetView>
  </sheetViews>
  <sheetFormatPr defaultRowHeight="12.75" x14ac:dyDescent="0.2"/>
  <cols>
    <col min="17" max="17" width="11.5703125" bestFit="1" customWidth="1"/>
  </cols>
  <sheetData>
    <row r="1" spans="1:17" ht="13.5" thickBot="1" x14ac:dyDescent="0.25">
      <c r="A1" s="31"/>
      <c r="B1" s="32"/>
      <c r="C1" s="32"/>
      <c r="D1" s="32"/>
      <c r="E1" s="32" t="s">
        <v>1224</v>
      </c>
      <c r="F1" s="32"/>
      <c r="G1" s="32"/>
      <c r="H1" s="32"/>
      <c r="I1" s="32"/>
      <c r="J1" s="32"/>
      <c r="K1" s="32"/>
      <c r="L1" s="32"/>
      <c r="M1" s="32"/>
      <c r="N1" s="32"/>
      <c r="O1" s="32"/>
      <c r="P1" s="68" t="s">
        <v>416</v>
      </c>
      <c r="Q1" t="s">
        <v>931</v>
      </c>
    </row>
    <row r="2" spans="1:17" x14ac:dyDescent="0.2">
      <c r="A2" s="40"/>
      <c r="B2" s="41"/>
      <c r="C2" s="41"/>
      <c r="D2" s="474" t="s">
        <v>469</v>
      </c>
      <c r="E2" s="475"/>
      <c r="F2" s="476"/>
      <c r="G2" s="477" t="s">
        <v>340</v>
      </c>
      <c r="H2" s="478"/>
      <c r="I2" s="479"/>
      <c r="J2" s="474" t="s">
        <v>352</v>
      </c>
      <c r="K2" s="475"/>
      <c r="L2" s="476"/>
      <c r="M2" s="477" t="s">
        <v>472</v>
      </c>
      <c r="N2" s="478"/>
      <c r="O2" s="479"/>
      <c r="P2" s="21"/>
    </row>
    <row r="3" spans="1:17" x14ac:dyDescent="0.2">
      <c r="A3" s="57"/>
      <c r="B3" s="69"/>
      <c r="C3" s="69" t="s">
        <v>538</v>
      </c>
      <c r="D3" s="480">
        <v>10</v>
      </c>
      <c r="E3" s="481"/>
      <c r="F3" s="482"/>
      <c r="G3" s="483">
        <v>27</v>
      </c>
      <c r="H3" s="484"/>
      <c r="I3" s="485"/>
      <c r="J3" s="480">
        <v>27</v>
      </c>
      <c r="K3" s="481"/>
      <c r="L3" s="482"/>
      <c r="M3" s="483">
        <v>32</v>
      </c>
      <c r="N3" s="484"/>
      <c r="O3" s="485"/>
      <c r="P3" s="21"/>
    </row>
    <row r="4" spans="1:17"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7" x14ac:dyDescent="0.2">
      <c r="A5" s="42" t="s">
        <v>390</v>
      </c>
      <c r="B5" s="50">
        <v>15</v>
      </c>
      <c r="C5" s="50">
        <v>3</v>
      </c>
      <c r="D5" s="37">
        <v>4</v>
      </c>
      <c r="E5" s="37">
        <v>2</v>
      </c>
      <c r="F5" s="37">
        <f t="shared" ref="F5:F13" si="0">IF(($C5+INT(D$3/18)+IF(((D$3-INT(D$3/18)*18)-$B5)&gt;=0,1,0)-D5+2)&lt;0, 0, $C5+INT(D$3/18)+IF(((D$3-INT(D$3/18)*18)-$B5)&gt;=0,1,0)-D5+2)</f>
        <v>1</v>
      </c>
      <c r="G5" s="38">
        <v>4</v>
      </c>
      <c r="H5" s="38">
        <v>2</v>
      </c>
      <c r="I5" s="78">
        <f t="shared" ref="I5:I13" si="1">IF(($C5+INT(G$3/18)+IF(((G$3-INT(G$3/18)*18)-$B5)&gt;=0,1,0)-G5+2)&lt;0, 0, $C5+INT(G$3/18)+IF(((G$3-INT(G$3/18)*18)-$B5)&gt;=0,1,0)-G5+2)</f>
        <v>2</v>
      </c>
      <c r="J5" s="37">
        <v>4</v>
      </c>
      <c r="K5" s="37">
        <v>3</v>
      </c>
      <c r="L5" s="37">
        <f t="shared" ref="L5:L13" si="2">IF(($C5+INT(J$3/18)+IF(((J$3-INT(J$3/18)*18)-$B5)&gt;=0,1,0)-J5+2)&lt;0, 0, $C5+INT(J$3/18)+IF(((J$3-INT(J$3/18)*18)-$B5)&gt;=0,1,0)-J5+2)</f>
        <v>2</v>
      </c>
      <c r="M5" s="38">
        <v>10</v>
      </c>
      <c r="N5" s="38">
        <v>2</v>
      </c>
      <c r="O5" s="78">
        <f t="shared" ref="O5:O13" si="3">IF(($C5+INT(M$3/18)+IF(((M$3-INT(M$3/18)*18)-$B5)&gt;=0,1,0)-M5+2)&lt;0, 0, $C5+INT(M$3/18)+IF(((M$3-INT(M$3/18)*18)-$B5)&gt;=0,1,0)-M5+2)</f>
        <v>0</v>
      </c>
      <c r="P5" s="21"/>
    </row>
    <row r="6" spans="1:17" x14ac:dyDescent="0.2">
      <c r="A6" s="42" t="s">
        <v>391</v>
      </c>
      <c r="B6" s="50">
        <v>3</v>
      </c>
      <c r="C6" s="50">
        <v>5</v>
      </c>
      <c r="D6" s="37">
        <v>7</v>
      </c>
      <c r="E6" s="37">
        <v>1</v>
      </c>
      <c r="F6" s="37">
        <f t="shared" si="0"/>
        <v>1</v>
      </c>
      <c r="G6" s="38">
        <v>7</v>
      </c>
      <c r="H6" s="38">
        <v>1</v>
      </c>
      <c r="I6" s="78">
        <f t="shared" si="1"/>
        <v>2</v>
      </c>
      <c r="J6" s="37">
        <v>9</v>
      </c>
      <c r="K6" s="37">
        <v>2</v>
      </c>
      <c r="L6" s="37">
        <f t="shared" si="2"/>
        <v>0</v>
      </c>
      <c r="M6" s="38">
        <v>9</v>
      </c>
      <c r="N6" s="38">
        <v>2</v>
      </c>
      <c r="O6" s="78">
        <f t="shared" si="3"/>
        <v>0</v>
      </c>
      <c r="P6" s="21"/>
    </row>
    <row r="7" spans="1:17" x14ac:dyDescent="0.2">
      <c r="A7" s="42" t="s">
        <v>392</v>
      </c>
      <c r="B7" s="50">
        <v>5</v>
      </c>
      <c r="C7" s="50">
        <v>4</v>
      </c>
      <c r="D7" s="37">
        <v>4</v>
      </c>
      <c r="E7" s="37">
        <v>1</v>
      </c>
      <c r="F7" s="37">
        <f t="shared" si="0"/>
        <v>3</v>
      </c>
      <c r="G7" s="38">
        <v>7</v>
      </c>
      <c r="H7" s="38">
        <v>2</v>
      </c>
      <c r="I7" s="78">
        <f t="shared" si="1"/>
        <v>1</v>
      </c>
      <c r="J7" s="37">
        <v>7</v>
      </c>
      <c r="K7" s="37">
        <v>1</v>
      </c>
      <c r="L7" s="37">
        <f t="shared" si="2"/>
        <v>1</v>
      </c>
      <c r="M7" s="38">
        <v>8</v>
      </c>
      <c r="N7" s="38">
        <v>2</v>
      </c>
      <c r="O7" s="78">
        <f t="shared" si="3"/>
        <v>0</v>
      </c>
      <c r="P7" s="21" t="s">
        <v>472</v>
      </c>
    </row>
    <row r="8" spans="1:17" x14ac:dyDescent="0.2">
      <c r="A8" s="42" t="s">
        <v>393</v>
      </c>
      <c r="B8" s="50">
        <v>13</v>
      </c>
      <c r="C8" s="50">
        <v>3</v>
      </c>
      <c r="D8" s="37">
        <v>4</v>
      </c>
      <c r="E8" s="37">
        <v>2</v>
      </c>
      <c r="F8" s="37">
        <f t="shared" si="0"/>
        <v>1</v>
      </c>
      <c r="G8" s="38">
        <v>4</v>
      </c>
      <c r="H8" s="38">
        <v>2</v>
      </c>
      <c r="I8" s="78">
        <f t="shared" si="1"/>
        <v>2</v>
      </c>
      <c r="J8" s="37">
        <v>4</v>
      </c>
      <c r="K8" s="37">
        <v>2</v>
      </c>
      <c r="L8" s="37">
        <f t="shared" si="2"/>
        <v>2</v>
      </c>
      <c r="M8" s="38">
        <v>7</v>
      </c>
      <c r="N8" s="38">
        <v>3</v>
      </c>
      <c r="O8" s="78">
        <f t="shared" si="3"/>
        <v>0</v>
      </c>
      <c r="P8" s="21"/>
    </row>
    <row r="9" spans="1:17" x14ac:dyDescent="0.2">
      <c r="A9" s="42" t="s">
        <v>394</v>
      </c>
      <c r="B9" s="50">
        <v>7</v>
      </c>
      <c r="C9" s="50">
        <v>4</v>
      </c>
      <c r="D9" s="37">
        <v>4</v>
      </c>
      <c r="E9" s="37">
        <v>2</v>
      </c>
      <c r="F9" s="37">
        <f t="shared" si="0"/>
        <v>3</v>
      </c>
      <c r="G9" s="38">
        <v>10</v>
      </c>
      <c r="H9" s="38">
        <v>2</v>
      </c>
      <c r="I9" s="78">
        <f t="shared" si="1"/>
        <v>0</v>
      </c>
      <c r="J9" s="37">
        <v>7</v>
      </c>
      <c r="K9" s="37">
        <v>0</v>
      </c>
      <c r="L9" s="37">
        <f t="shared" si="2"/>
        <v>1</v>
      </c>
      <c r="M9" s="38">
        <v>7</v>
      </c>
      <c r="N9" s="38">
        <v>0</v>
      </c>
      <c r="O9" s="78">
        <f t="shared" si="3"/>
        <v>1</v>
      </c>
      <c r="P9" s="21" t="s">
        <v>340</v>
      </c>
    </row>
    <row r="10" spans="1:17" x14ac:dyDescent="0.2">
      <c r="A10" s="42" t="s">
        <v>395</v>
      </c>
      <c r="B10" s="50">
        <v>11</v>
      </c>
      <c r="C10" s="50">
        <v>4</v>
      </c>
      <c r="D10" s="37">
        <v>5</v>
      </c>
      <c r="E10" s="37">
        <v>2</v>
      </c>
      <c r="F10" s="37">
        <f t="shared" si="0"/>
        <v>1</v>
      </c>
      <c r="G10" s="38">
        <v>5</v>
      </c>
      <c r="H10" s="38">
        <v>1</v>
      </c>
      <c r="I10" s="78">
        <f t="shared" si="1"/>
        <v>2</v>
      </c>
      <c r="J10" s="37">
        <v>8</v>
      </c>
      <c r="K10" s="37">
        <v>2</v>
      </c>
      <c r="L10" s="37">
        <f t="shared" si="2"/>
        <v>0</v>
      </c>
      <c r="M10" s="38">
        <v>5</v>
      </c>
      <c r="N10" s="38">
        <v>2</v>
      </c>
      <c r="O10" s="78">
        <f t="shared" si="3"/>
        <v>3</v>
      </c>
      <c r="P10" s="21"/>
    </row>
    <row r="11" spans="1:17" x14ac:dyDescent="0.2">
      <c r="A11" s="42" t="s">
        <v>396</v>
      </c>
      <c r="B11" s="50">
        <v>1</v>
      </c>
      <c r="C11" s="50">
        <v>5</v>
      </c>
      <c r="D11" s="37">
        <v>8</v>
      </c>
      <c r="E11" s="37">
        <v>2</v>
      </c>
      <c r="F11" s="37">
        <f t="shared" si="0"/>
        <v>0</v>
      </c>
      <c r="G11" s="38">
        <v>8</v>
      </c>
      <c r="H11" s="38">
        <v>2</v>
      </c>
      <c r="I11" s="78">
        <f t="shared" si="1"/>
        <v>1</v>
      </c>
      <c r="J11" s="37">
        <v>8</v>
      </c>
      <c r="K11" s="37">
        <v>1</v>
      </c>
      <c r="L11" s="37">
        <f t="shared" si="2"/>
        <v>1</v>
      </c>
      <c r="M11" s="38">
        <v>7</v>
      </c>
      <c r="N11" s="38">
        <v>1</v>
      </c>
      <c r="O11" s="78">
        <f t="shared" si="3"/>
        <v>2</v>
      </c>
      <c r="P11" s="21"/>
    </row>
    <row r="12" spans="1:17" x14ac:dyDescent="0.2">
      <c r="A12" s="42" t="s">
        <v>397</v>
      </c>
      <c r="B12" s="50">
        <v>17</v>
      </c>
      <c r="C12" s="50">
        <v>3</v>
      </c>
      <c r="D12" s="37">
        <v>4</v>
      </c>
      <c r="E12" s="37">
        <v>2</v>
      </c>
      <c r="F12" s="37">
        <f t="shared" si="0"/>
        <v>1</v>
      </c>
      <c r="G12" s="38">
        <v>4</v>
      </c>
      <c r="H12" s="38">
        <v>1</v>
      </c>
      <c r="I12" s="78">
        <f t="shared" si="1"/>
        <v>2</v>
      </c>
      <c r="J12" s="37">
        <v>3</v>
      </c>
      <c r="K12" s="37">
        <v>2</v>
      </c>
      <c r="L12" s="37">
        <f t="shared" si="2"/>
        <v>3</v>
      </c>
      <c r="M12" s="38">
        <v>10</v>
      </c>
      <c r="N12" s="38">
        <v>2</v>
      </c>
      <c r="O12" s="78">
        <f t="shared" si="3"/>
        <v>0</v>
      </c>
      <c r="P12" s="21"/>
    </row>
    <row r="13" spans="1:17" ht="13.5" thickBot="1" x14ac:dyDescent="0.25">
      <c r="A13" s="52" t="s">
        <v>398</v>
      </c>
      <c r="B13" s="53">
        <v>9</v>
      </c>
      <c r="C13" s="53">
        <v>4</v>
      </c>
      <c r="D13" s="37">
        <v>5</v>
      </c>
      <c r="E13" s="54">
        <v>2</v>
      </c>
      <c r="F13" s="37">
        <f t="shared" si="0"/>
        <v>2</v>
      </c>
      <c r="G13" s="38">
        <v>6</v>
      </c>
      <c r="H13" s="55">
        <v>3</v>
      </c>
      <c r="I13" s="77">
        <f t="shared" si="1"/>
        <v>2</v>
      </c>
      <c r="J13" s="37">
        <v>6</v>
      </c>
      <c r="K13" s="54">
        <v>2</v>
      </c>
      <c r="L13" s="37">
        <f t="shared" si="2"/>
        <v>2</v>
      </c>
      <c r="M13" s="38">
        <v>10</v>
      </c>
      <c r="N13" s="55">
        <v>2</v>
      </c>
      <c r="O13" s="77">
        <f t="shared" si="3"/>
        <v>0</v>
      </c>
      <c r="P13" s="21"/>
    </row>
    <row r="14" spans="1:17" ht="13.5" thickBot="1" x14ac:dyDescent="0.25">
      <c r="A14" s="61" t="s">
        <v>412</v>
      </c>
      <c r="B14" s="62"/>
      <c r="C14" s="74">
        <f t="shared" ref="C14:O14" si="4">SUM(C5:C13)</f>
        <v>35</v>
      </c>
      <c r="D14" s="63">
        <f t="shared" si="4"/>
        <v>45</v>
      </c>
      <c r="E14" s="63">
        <f t="shared" si="4"/>
        <v>16</v>
      </c>
      <c r="F14" s="63">
        <f t="shared" si="4"/>
        <v>13</v>
      </c>
      <c r="G14" s="64">
        <f t="shared" si="4"/>
        <v>55</v>
      </c>
      <c r="H14" s="64">
        <f t="shared" si="4"/>
        <v>16</v>
      </c>
      <c r="I14" s="89">
        <f t="shared" si="4"/>
        <v>14</v>
      </c>
      <c r="J14" s="63">
        <f t="shared" si="4"/>
        <v>56</v>
      </c>
      <c r="K14" s="63">
        <f t="shared" si="4"/>
        <v>15</v>
      </c>
      <c r="L14" s="88">
        <f t="shared" si="4"/>
        <v>12</v>
      </c>
      <c r="M14" s="64">
        <f t="shared" si="4"/>
        <v>73</v>
      </c>
      <c r="N14" s="64">
        <f t="shared" si="4"/>
        <v>16</v>
      </c>
      <c r="O14" s="89">
        <f t="shared" si="4"/>
        <v>6</v>
      </c>
      <c r="P14" s="21"/>
    </row>
    <row r="15" spans="1:17" x14ac:dyDescent="0.2">
      <c r="A15" s="57" t="s">
        <v>399</v>
      </c>
      <c r="B15" s="58">
        <v>10</v>
      </c>
      <c r="C15" s="58">
        <v>4</v>
      </c>
      <c r="D15" s="37">
        <v>5</v>
      </c>
      <c r="E15" s="39">
        <v>3</v>
      </c>
      <c r="F15" s="37">
        <f t="shared" ref="F15:F23" si="5">IF(($C15+INT(D$3/18)+IF(((D$3-INT(D$3/18)*18)-$B15)&gt;=0,1,0)-D15+2)&lt;0, 0, $C15+INT(D$3/18)+IF(((D$3-INT(D$3/18)*18)-$B15)&gt;=0,1,0)-D15+2)</f>
        <v>2</v>
      </c>
      <c r="G15" s="38">
        <v>7</v>
      </c>
      <c r="H15" s="59">
        <v>3</v>
      </c>
      <c r="I15" s="82">
        <f t="shared" ref="I15:I23" si="6">IF(($C15+INT(G$3/18)+IF(((G$3-INT(G$3/18)*18)-$B15)&gt;=0,1,0)-G15+2)&lt;0, 0, $C15+INT(G$3/18)+IF(((G$3-INT(G$3/18)*18)-$B15)&gt;=0,1,0)-G15+2)</f>
        <v>0</v>
      </c>
      <c r="J15" s="37">
        <v>6</v>
      </c>
      <c r="K15" s="39">
        <v>2</v>
      </c>
      <c r="L15" s="37">
        <f t="shared" ref="L15:L23" si="7">IF(($C15+INT(J$3/18)+IF(((J$3-INT(J$3/18)*18)-$B15)&gt;=0,1,0)-J15+2)&lt;0, 0, $C15+INT(J$3/18)+IF(((J$3-INT(J$3/18)*18)-$B15)&gt;=0,1,0)-J15+2)</f>
        <v>1</v>
      </c>
      <c r="M15" s="38">
        <v>6</v>
      </c>
      <c r="N15" s="59">
        <v>2</v>
      </c>
      <c r="O15" s="82">
        <f t="shared" ref="O15:O23" si="8">IF(($C15+INT(M$3/18)+IF(((M$3-INT(M$3/18)*18)-$B15)&gt;=0,1,0)-M15+2)&lt;0, 0, $C15+INT(M$3/18)+IF(((M$3-INT(M$3/18)*18)-$B15)&gt;=0,1,0)-M15+2)</f>
        <v>2</v>
      </c>
      <c r="P15" s="21"/>
    </row>
    <row r="16" spans="1:17" x14ac:dyDescent="0.2">
      <c r="A16" s="42" t="s">
        <v>400</v>
      </c>
      <c r="B16" s="50">
        <v>14</v>
      </c>
      <c r="C16" s="50">
        <v>4</v>
      </c>
      <c r="D16" s="37">
        <v>10</v>
      </c>
      <c r="E16" s="37">
        <v>2</v>
      </c>
      <c r="F16" s="37">
        <f t="shared" si="5"/>
        <v>0</v>
      </c>
      <c r="G16" s="38">
        <v>7</v>
      </c>
      <c r="H16" s="38">
        <v>2</v>
      </c>
      <c r="I16" s="78">
        <f t="shared" si="6"/>
        <v>0</v>
      </c>
      <c r="J16" s="37">
        <v>5</v>
      </c>
      <c r="K16" s="37">
        <v>1</v>
      </c>
      <c r="L16" s="37">
        <f t="shared" si="7"/>
        <v>2</v>
      </c>
      <c r="M16" s="38">
        <v>8</v>
      </c>
      <c r="N16" s="38">
        <v>2</v>
      </c>
      <c r="O16" s="78">
        <f t="shared" si="8"/>
        <v>0</v>
      </c>
      <c r="P16" s="21"/>
    </row>
    <row r="17" spans="1:17" x14ac:dyDescent="0.2">
      <c r="A17" s="42" t="s">
        <v>401</v>
      </c>
      <c r="B17" s="50">
        <v>12</v>
      </c>
      <c r="C17" s="50">
        <v>4</v>
      </c>
      <c r="D17" s="37">
        <v>4</v>
      </c>
      <c r="E17" s="37">
        <v>1</v>
      </c>
      <c r="F17" s="37">
        <f t="shared" si="5"/>
        <v>2</v>
      </c>
      <c r="G17" s="38">
        <v>6</v>
      </c>
      <c r="H17" s="38">
        <v>2</v>
      </c>
      <c r="I17" s="78">
        <f t="shared" si="6"/>
        <v>1</v>
      </c>
      <c r="J17" s="37">
        <v>10</v>
      </c>
      <c r="K17" s="37">
        <v>2</v>
      </c>
      <c r="L17" s="37">
        <f t="shared" si="7"/>
        <v>0</v>
      </c>
      <c r="M17" s="38">
        <v>7</v>
      </c>
      <c r="N17" s="38">
        <v>2</v>
      </c>
      <c r="O17" s="78">
        <f t="shared" si="8"/>
        <v>1</v>
      </c>
      <c r="P17" s="21"/>
    </row>
    <row r="18" spans="1:17" x14ac:dyDescent="0.2">
      <c r="A18" s="42" t="s">
        <v>402</v>
      </c>
      <c r="B18" s="50">
        <v>2</v>
      </c>
      <c r="C18" s="50">
        <v>5</v>
      </c>
      <c r="D18" s="37">
        <v>6</v>
      </c>
      <c r="E18" s="37">
        <v>2</v>
      </c>
      <c r="F18" s="37">
        <f t="shared" si="5"/>
        <v>2</v>
      </c>
      <c r="G18" s="38">
        <v>8</v>
      </c>
      <c r="H18" s="38">
        <v>3</v>
      </c>
      <c r="I18" s="78">
        <f t="shared" si="6"/>
        <v>1</v>
      </c>
      <c r="J18" s="37">
        <v>5</v>
      </c>
      <c r="K18" s="37">
        <v>1</v>
      </c>
      <c r="L18" s="37">
        <f t="shared" si="7"/>
        <v>4</v>
      </c>
      <c r="M18" s="38">
        <v>10</v>
      </c>
      <c r="N18" s="38">
        <v>2</v>
      </c>
      <c r="O18" s="78">
        <f t="shared" si="8"/>
        <v>0</v>
      </c>
      <c r="P18" s="21"/>
    </row>
    <row r="19" spans="1:17" x14ac:dyDescent="0.2">
      <c r="A19" s="42" t="s">
        <v>403</v>
      </c>
      <c r="B19" s="50">
        <v>6</v>
      </c>
      <c r="C19" s="50">
        <v>4</v>
      </c>
      <c r="D19" s="37">
        <v>5</v>
      </c>
      <c r="E19" s="37">
        <v>2</v>
      </c>
      <c r="F19" s="37">
        <f t="shared" si="5"/>
        <v>2</v>
      </c>
      <c r="G19" s="38">
        <v>7</v>
      </c>
      <c r="H19" s="38">
        <v>3</v>
      </c>
      <c r="I19" s="78">
        <f t="shared" si="6"/>
        <v>1</v>
      </c>
      <c r="J19" s="37">
        <v>9</v>
      </c>
      <c r="K19" s="37">
        <v>2</v>
      </c>
      <c r="L19" s="37">
        <f t="shared" si="7"/>
        <v>0</v>
      </c>
      <c r="M19" s="38">
        <v>7</v>
      </c>
      <c r="N19" s="38">
        <v>2</v>
      </c>
      <c r="O19" s="78">
        <f t="shared" si="8"/>
        <v>1</v>
      </c>
      <c r="P19" s="21"/>
    </row>
    <row r="20" spans="1:17" x14ac:dyDescent="0.2">
      <c r="A20" s="42" t="s">
        <v>404</v>
      </c>
      <c r="B20" s="50">
        <v>16</v>
      </c>
      <c r="C20" s="50">
        <v>3</v>
      </c>
      <c r="D20" s="37">
        <v>3</v>
      </c>
      <c r="E20" s="37">
        <v>2</v>
      </c>
      <c r="F20" s="37">
        <f t="shared" si="5"/>
        <v>2</v>
      </c>
      <c r="G20" s="38">
        <v>5</v>
      </c>
      <c r="H20" s="38">
        <v>3</v>
      </c>
      <c r="I20" s="78">
        <f t="shared" si="6"/>
        <v>1</v>
      </c>
      <c r="J20" s="37">
        <v>4</v>
      </c>
      <c r="K20" s="37">
        <v>2</v>
      </c>
      <c r="L20" s="37">
        <f t="shared" si="7"/>
        <v>2</v>
      </c>
      <c r="M20" s="38">
        <v>6</v>
      </c>
      <c r="N20" s="38">
        <v>1</v>
      </c>
      <c r="O20" s="78">
        <f t="shared" si="8"/>
        <v>0</v>
      </c>
      <c r="P20" s="21"/>
      <c r="Q20" t="s">
        <v>1226</v>
      </c>
    </row>
    <row r="21" spans="1:17" x14ac:dyDescent="0.2">
      <c r="A21" s="42" t="s">
        <v>405</v>
      </c>
      <c r="B21" s="50">
        <v>4</v>
      </c>
      <c r="C21" s="50">
        <v>5</v>
      </c>
      <c r="D21" s="37">
        <v>5</v>
      </c>
      <c r="E21" s="37">
        <v>2</v>
      </c>
      <c r="F21" s="37">
        <f t="shared" si="5"/>
        <v>3</v>
      </c>
      <c r="G21" s="38">
        <v>7</v>
      </c>
      <c r="H21" s="38">
        <v>2</v>
      </c>
      <c r="I21" s="78">
        <f t="shared" si="6"/>
        <v>2</v>
      </c>
      <c r="J21" s="37">
        <v>6</v>
      </c>
      <c r="K21" s="37">
        <v>1</v>
      </c>
      <c r="L21" s="37">
        <f t="shared" si="7"/>
        <v>3</v>
      </c>
      <c r="M21" s="38">
        <v>10</v>
      </c>
      <c r="N21" s="38">
        <v>2</v>
      </c>
      <c r="O21" s="78">
        <f t="shared" si="8"/>
        <v>0</v>
      </c>
      <c r="P21" s="21"/>
    </row>
    <row r="22" spans="1:17" x14ac:dyDescent="0.2">
      <c r="A22" s="42" t="s">
        <v>406</v>
      </c>
      <c r="B22" s="50">
        <v>18</v>
      </c>
      <c r="C22" s="50">
        <v>3</v>
      </c>
      <c r="D22" s="37">
        <v>4</v>
      </c>
      <c r="E22" s="37">
        <v>3</v>
      </c>
      <c r="F22" s="37">
        <f t="shared" si="5"/>
        <v>1</v>
      </c>
      <c r="G22" s="38">
        <v>3</v>
      </c>
      <c r="H22" s="38">
        <v>2</v>
      </c>
      <c r="I22" s="78">
        <f t="shared" si="6"/>
        <v>3</v>
      </c>
      <c r="J22" s="37">
        <v>3</v>
      </c>
      <c r="K22" s="37">
        <v>2</v>
      </c>
      <c r="L22" s="37">
        <f t="shared" si="7"/>
        <v>3</v>
      </c>
      <c r="M22" s="38">
        <v>10</v>
      </c>
      <c r="N22" s="38">
        <v>2</v>
      </c>
      <c r="O22" s="78">
        <f t="shared" si="8"/>
        <v>0</v>
      </c>
      <c r="P22" s="21"/>
    </row>
    <row r="23" spans="1:17" ht="13.5" thickBot="1" x14ac:dyDescent="0.25">
      <c r="A23" s="45" t="s">
        <v>407</v>
      </c>
      <c r="B23" s="51">
        <v>8</v>
      </c>
      <c r="C23" s="51">
        <v>4</v>
      </c>
      <c r="D23" s="37">
        <v>5</v>
      </c>
      <c r="E23" s="46">
        <v>2</v>
      </c>
      <c r="F23" s="37">
        <f t="shared" si="5"/>
        <v>2</v>
      </c>
      <c r="G23" s="38">
        <v>7</v>
      </c>
      <c r="H23" s="47">
        <v>1</v>
      </c>
      <c r="I23" s="84">
        <f t="shared" si="6"/>
        <v>1</v>
      </c>
      <c r="J23" s="37">
        <v>10</v>
      </c>
      <c r="K23" s="46">
        <v>2</v>
      </c>
      <c r="L23" s="37">
        <f t="shared" si="7"/>
        <v>0</v>
      </c>
      <c r="M23" s="38">
        <v>6</v>
      </c>
      <c r="N23" s="47">
        <v>2</v>
      </c>
      <c r="O23" s="84">
        <f t="shared" si="8"/>
        <v>2</v>
      </c>
      <c r="P23" s="21"/>
    </row>
    <row r="24" spans="1:17" ht="13.5" thickBot="1" x14ac:dyDescent="0.25">
      <c r="A24" s="66" t="s">
        <v>413</v>
      </c>
      <c r="B24" s="63"/>
      <c r="C24" s="63">
        <f t="shared" ref="C24:O24" si="9">SUM(C15:C23)</f>
        <v>36</v>
      </c>
      <c r="D24" s="63">
        <f t="shared" si="9"/>
        <v>47</v>
      </c>
      <c r="E24" s="63">
        <f t="shared" si="9"/>
        <v>19</v>
      </c>
      <c r="F24" s="63">
        <f t="shared" si="9"/>
        <v>16</v>
      </c>
      <c r="G24" s="64">
        <f t="shared" si="9"/>
        <v>57</v>
      </c>
      <c r="H24" s="64">
        <f t="shared" si="9"/>
        <v>21</v>
      </c>
      <c r="I24" s="64">
        <f t="shared" si="9"/>
        <v>10</v>
      </c>
      <c r="J24" s="63">
        <f t="shared" si="9"/>
        <v>58</v>
      </c>
      <c r="K24" s="63">
        <f t="shared" si="9"/>
        <v>15</v>
      </c>
      <c r="L24" s="63">
        <f t="shared" si="9"/>
        <v>15</v>
      </c>
      <c r="M24" s="64">
        <f t="shared" si="9"/>
        <v>70</v>
      </c>
      <c r="N24" s="64">
        <f t="shared" si="9"/>
        <v>17</v>
      </c>
      <c r="O24" s="64">
        <f t="shared" si="9"/>
        <v>6</v>
      </c>
    </row>
    <row r="25" spans="1:17" ht="13.5" thickBot="1" x14ac:dyDescent="0.25">
      <c r="A25" s="70" t="s">
        <v>414</v>
      </c>
      <c r="B25" s="71"/>
      <c r="C25" s="71">
        <f t="shared" ref="C25:O25" si="10">C24+C14</f>
        <v>71</v>
      </c>
      <c r="D25" s="71">
        <f t="shared" si="10"/>
        <v>92</v>
      </c>
      <c r="E25" s="71">
        <f t="shared" si="10"/>
        <v>35</v>
      </c>
      <c r="F25" s="71">
        <f t="shared" si="10"/>
        <v>29</v>
      </c>
      <c r="G25" s="72">
        <f t="shared" si="10"/>
        <v>112</v>
      </c>
      <c r="H25" s="72">
        <f t="shared" si="10"/>
        <v>37</v>
      </c>
      <c r="I25" s="72">
        <f t="shared" si="10"/>
        <v>24</v>
      </c>
      <c r="J25" s="71">
        <f t="shared" si="10"/>
        <v>114</v>
      </c>
      <c r="K25" s="71">
        <f t="shared" si="10"/>
        <v>30</v>
      </c>
      <c r="L25" s="71">
        <f t="shared" si="10"/>
        <v>27</v>
      </c>
      <c r="M25" s="72">
        <f t="shared" si="10"/>
        <v>143</v>
      </c>
      <c r="N25" s="72">
        <f t="shared" si="10"/>
        <v>33</v>
      </c>
      <c r="O25" s="72">
        <f t="shared" si="10"/>
        <v>12</v>
      </c>
    </row>
    <row r="26" spans="1:17" x14ac:dyDescent="0.2">
      <c r="A26" s="67" t="s">
        <v>350</v>
      </c>
      <c r="B26" s="39"/>
      <c r="C26" s="39"/>
      <c r="D26" s="486">
        <v>1</v>
      </c>
      <c r="E26" s="487"/>
      <c r="F26" s="488"/>
      <c r="G26" s="489">
        <v>3</v>
      </c>
      <c r="H26" s="490"/>
      <c r="I26" s="491"/>
      <c r="J26" s="486">
        <v>2</v>
      </c>
      <c r="K26" s="487"/>
      <c r="L26" s="488"/>
      <c r="M26" s="489">
        <v>4</v>
      </c>
      <c r="N26" s="490"/>
      <c r="O26" s="491"/>
    </row>
    <row r="27" spans="1:17" ht="13.5" thickBot="1" x14ac:dyDescent="0.25">
      <c r="A27" s="49" t="s">
        <v>415</v>
      </c>
      <c r="B27" s="46"/>
      <c r="C27" s="46"/>
      <c r="D27" s="492">
        <v>11</v>
      </c>
      <c r="E27" s="493"/>
      <c r="F27" s="494"/>
      <c r="G27" s="495">
        <v>4</v>
      </c>
      <c r="H27" s="496"/>
      <c r="I27" s="497"/>
      <c r="J27" s="492">
        <v>7</v>
      </c>
      <c r="K27" s="493"/>
      <c r="L27" s="494"/>
      <c r="M27" s="495">
        <v>2</v>
      </c>
      <c r="N27" s="496"/>
      <c r="O27" s="497"/>
    </row>
    <row r="28" spans="1:17" x14ac:dyDescent="0.2">
      <c r="A28" s="30"/>
      <c r="B28" s="30"/>
      <c r="C28" s="30"/>
      <c r="D28" s="107"/>
      <c r="E28" s="107"/>
      <c r="F28" s="107"/>
      <c r="G28" s="30"/>
      <c r="H28" s="30"/>
      <c r="I28" s="30"/>
      <c r="J28" s="30"/>
      <c r="K28" s="30"/>
      <c r="L28" s="30"/>
      <c r="M28" s="30"/>
      <c r="N28" s="30"/>
      <c r="O28" s="30"/>
    </row>
    <row r="29" spans="1:17" x14ac:dyDescent="0.2">
      <c r="A29" s="92"/>
      <c r="B29" s="30" t="s">
        <v>450</v>
      </c>
      <c r="C29" s="30"/>
      <c r="D29" s="30"/>
      <c r="E29" s="30"/>
      <c r="F29" s="30"/>
      <c r="G29" s="30"/>
      <c r="H29" s="30"/>
      <c r="I29" s="30"/>
      <c r="J29" s="30"/>
      <c r="K29" s="30"/>
      <c r="L29" s="30"/>
      <c r="M29" s="30"/>
      <c r="N29" s="30"/>
      <c r="O29" s="30"/>
    </row>
    <row r="30" spans="1:17" x14ac:dyDescent="0.2">
      <c r="A30" s="97"/>
      <c r="B30" s="30" t="s">
        <v>603</v>
      </c>
      <c r="C30" s="30"/>
      <c r="D30" s="30"/>
      <c r="E30" s="30"/>
      <c r="F30" s="30"/>
      <c r="G30" s="30"/>
      <c r="H30" s="30"/>
      <c r="I30" s="30"/>
      <c r="J30" s="30"/>
      <c r="K30" s="30"/>
      <c r="L30" s="30"/>
      <c r="M30" s="30"/>
      <c r="N30" s="30"/>
      <c r="O30" s="30"/>
    </row>
  </sheetData>
  <mergeCells count="16">
    <mergeCell ref="D26:F26"/>
    <mergeCell ref="G26:I26"/>
    <mergeCell ref="J26:L26"/>
    <mergeCell ref="M26:O26"/>
    <mergeCell ref="D27:F27"/>
    <mergeCell ref="G27:I27"/>
    <mergeCell ref="J27:L27"/>
    <mergeCell ref="M27:O27"/>
    <mergeCell ref="D2:F2"/>
    <mergeCell ref="G2:I2"/>
    <mergeCell ref="J2:L2"/>
    <mergeCell ref="M2:O2"/>
    <mergeCell ref="D3:F3"/>
    <mergeCell ref="G3:I3"/>
    <mergeCell ref="J3:L3"/>
    <mergeCell ref="M3:O3"/>
  </mergeCells>
  <conditionalFormatting sqref="G5:G13 G15:G23 M5:M13 M15:M23 D5:D13 D15:D23 J5:J13 J15:J23">
    <cfRule type="cellIs" dxfId="427" priority="1" stopIfTrue="1" operator="equal">
      <formula>$C5</formula>
    </cfRule>
    <cfRule type="cellIs" dxfId="426" priority="2" stopIfTrue="1" operator="equal">
      <formula>$C5-1</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H132"/>
  <sheetViews>
    <sheetView zoomScale="85" zoomScaleNormal="85" workbookViewId="0">
      <selection activeCell="AD43" sqref="AD43"/>
    </sheetView>
  </sheetViews>
  <sheetFormatPr defaultColWidth="8.85546875" defaultRowHeight="12.75" x14ac:dyDescent="0.2"/>
  <cols>
    <col min="1" max="1" width="7.5703125" customWidth="1"/>
    <col min="2" max="2" width="9.5703125" customWidth="1"/>
    <col min="3" max="3" width="8" customWidth="1"/>
    <col min="4" max="13" width="7.5703125" customWidth="1"/>
    <col min="14" max="14" width="7.42578125" customWidth="1"/>
    <col min="15" max="17" width="7.5703125" customWidth="1"/>
    <col min="18" max="18" width="7.42578125" customWidth="1"/>
    <col min="19" max="19" width="5.140625" customWidth="1"/>
    <col min="20" max="21" width="7.42578125" customWidth="1"/>
    <col min="22" max="22" width="8.5703125" customWidth="1"/>
    <col min="23" max="23" width="9.5703125" customWidth="1"/>
    <col min="24" max="24" width="8.5703125" customWidth="1"/>
    <col min="25" max="25" width="15.42578125" customWidth="1"/>
    <col min="26" max="26" width="8.5703125" customWidth="1"/>
    <col min="27" max="27" width="15.5703125" customWidth="1"/>
    <col min="28" max="28" width="8.5703125" customWidth="1"/>
  </cols>
  <sheetData>
    <row r="1" spans="1:27" ht="13.5" thickBot="1" x14ac:dyDescent="0.25"/>
    <row r="2" spans="1:27" ht="13.5" thickBot="1" x14ac:dyDescent="0.25">
      <c r="A2" s="162" t="s">
        <v>1155</v>
      </c>
      <c r="B2" s="163"/>
      <c r="C2" s="454">
        <v>2020</v>
      </c>
      <c r="D2" s="498" t="s">
        <v>1154</v>
      </c>
      <c r="E2" s="499"/>
      <c r="F2" s="499"/>
      <c r="G2" s="499"/>
      <c r="H2" s="499"/>
      <c r="I2" s="499"/>
      <c r="J2" s="499"/>
      <c r="K2" s="499"/>
      <c r="L2" s="499"/>
      <c r="M2" s="499"/>
      <c r="N2" s="499"/>
      <c r="O2" s="499"/>
      <c r="P2" s="499"/>
      <c r="Q2" s="499"/>
      <c r="R2" s="500"/>
      <c r="V2" s="22" t="s">
        <v>467</v>
      </c>
      <c r="W2" s="463"/>
      <c r="X2" s="463"/>
      <c r="Y2" s="463"/>
      <c r="Z2" s="463"/>
      <c r="AA2" s="24"/>
    </row>
    <row r="3" spans="1:27" ht="13.5" thickBot="1" x14ac:dyDescent="0.25">
      <c r="A3" s="42"/>
      <c r="B3" s="149"/>
      <c r="C3" s="205"/>
      <c r="D3" s="501" t="s">
        <v>475</v>
      </c>
      <c r="E3" s="475"/>
      <c r="F3" s="502"/>
      <c r="G3" s="503" t="s">
        <v>352</v>
      </c>
      <c r="H3" s="478"/>
      <c r="I3" s="504"/>
      <c r="J3" s="501" t="s">
        <v>340</v>
      </c>
      <c r="K3" s="475"/>
      <c r="L3" s="502"/>
      <c r="M3" s="503" t="s">
        <v>472</v>
      </c>
      <c r="N3" s="478"/>
      <c r="O3" s="504"/>
      <c r="P3" s="475" t="s">
        <v>469</v>
      </c>
      <c r="Q3" s="475"/>
      <c r="R3" s="502"/>
      <c r="V3" s="5" t="s">
        <v>350</v>
      </c>
      <c r="W3" s="464"/>
      <c r="X3" s="464"/>
      <c r="Y3" s="464"/>
      <c r="Z3" s="464"/>
      <c r="AA3" s="7" t="s">
        <v>347</v>
      </c>
    </row>
    <row r="4" spans="1:27" x14ac:dyDescent="0.2">
      <c r="A4" s="167"/>
      <c r="B4" s="37"/>
      <c r="C4" s="44"/>
      <c r="D4" s="206" t="s">
        <v>409</v>
      </c>
      <c r="E4" s="35" t="s">
        <v>410</v>
      </c>
      <c r="F4" s="43" t="s">
        <v>363</v>
      </c>
      <c r="G4" s="207" t="s">
        <v>409</v>
      </c>
      <c r="H4" s="36" t="s">
        <v>410</v>
      </c>
      <c r="I4" s="123" t="s">
        <v>363</v>
      </c>
      <c r="J4" s="206" t="s">
        <v>409</v>
      </c>
      <c r="K4" s="35" t="s">
        <v>410</v>
      </c>
      <c r="L4" s="43" t="s">
        <v>363</v>
      </c>
      <c r="M4" s="207" t="s">
        <v>409</v>
      </c>
      <c r="N4" s="36" t="s">
        <v>410</v>
      </c>
      <c r="O4" s="123" t="s">
        <v>363</v>
      </c>
      <c r="P4" s="202" t="s">
        <v>409</v>
      </c>
      <c r="Q4" s="35" t="s">
        <v>410</v>
      </c>
      <c r="R4" s="43" t="s">
        <v>363</v>
      </c>
      <c r="V4" s="17">
        <v>1</v>
      </c>
      <c r="W4" s="4"/>
      <c r="X4" s="4"/>
      <c r="Y4" s="4"/>
      <c r="Z4" s="4"/>
      <c r="AA4" s="11">
        <v>22</v>
      </c>
    </row>
    <row r="5" spans="1:27" x14ac:dyDescent="0.2">
      <c r="A5" s="272" t="s">
        <v>1158</v>
      </c>
      <c r="B5" s="37"/>
      <c r="C5" s="44"/>
      <c r="D5" s="206">
        <f t="shared" ref="D5:R5" si="0">D45</f>
        <v>120</v>
      </c>
      <c r="E5" s="35">
        <f t="shared" si="0"/>
        <v>38</v>
      </c>
      <c r="F5" s="174">
        <f t="shared" si="0"/>
        <v>22</v>
      </c>
      <c r="G5" s="207">
        <f t="shared" si="0"/>
        <v>119</v>
      </c>
      <c r="H5" s="36">
        <f t="shared" si="0"/>
        <v>37</v>
      </c>
      <c r="I5" s="114">
        <f t="shared" si="0"/>
        <v>20</v>
      </c>
      <c r="J5" s="329">
        <f t="shared" si="0"/>
        <v>111</v>
      </c>
      <c r="K5" s="35">
        <f t="shared" si="0"/>
        <v>31</v>
      </c>
      <c r="L5" s="35">
        <f t="shared" si="0"/>
        <v>27</v>
      </c>
      <c r="M5" s="207">
        <f t="shared" si="0"/>
        <v>132</v>
      </c>
      <c r="N5" s="36">
        <f t="shared" si="0"/>
        <v>39</v>
      </c>
      <c r="O5" s="123">
        <f t="shared" si="0"/>
        <v>21</v>
      </c>
      <c r="P5" s="329">
        <f t="shared" si="0"/>
        <v>95</v>
      </c>
      <c r="Q5" s="35">
        <f t="shared" si="0"/>
        <v>35</v>
      </c>
      <c r="R5" s="43">
        <f t="shared" si="0"/>
        <v>31</v>
      </c>
      <c r="V5" s="17">
        <v>2</v>
      </c>
      <c r="W5" s="4"/>
      <c r="X5" s="4"/>
      <c r="Y5" s="4"/>
      <c r="Z5" s="4"/>
      <c r="AA5" s="13">
        <v>16</v>
      </c>
    </row>
    <row r="6" spans="1:27" x14ac:dyDescent="0.2">
      <c r="A6" s="272" t="s">
        <v>1159</v>
      </c>
      <c r="B6" s="37"/>
      <c r="C6" s="44"/>
      <c r="D6" s="206">
        <f t="shared" ref="D6:R6" si="1">D73</f>
        <v>113</v>
      </c>
      <c r="E6" s="35">
        <f t="shared" si="1"/>
        <v>36</v>
      </c>
      <c r="F6" s="174">
        <f t="shared" si="1"/>
        <v>24</v>
      </c>
      <c r="G6" s="207">
        <f t="shared" si="1"/>
        <v>114</v>
      </c>
      <c r="H6" s="36">
        <f t="shared" si="1"/>
        <v>38</v>
      </c>
      <c r="I6" s="114">
        <f t="shared" si="1"/>
        <v>26</v>
      </c>
      <c r="J6" s="329">
        <f t="shared" si="1"/>
        <v>106</v>
      </c>
      <c r="K6" s="35">
        <f t="shared" si="1"/>
        <v>40</v>
      </c>
      <c r="L6" s="202">
        <f t="shared" si="1"/>
        <v>31</v>
      </c>
      <c r="M6" s="207">
        <f t="shared" si="1"/>
        <v>128</v>
      </c>
      <c r="N6" s="36">
        <f t="shared" si="1"/>
        <v>35</v>
      </c>
      <c r="O6" s="123">
        <f t="shared" si="1"/>
        <v>25</v>
      </c>
      <c r="P6" s="329">
        <f t="shared" si="1"/>
        <v>88</v>
      </c>
      <c r="Q6" s="35">
        <f t="shared" si="1"/>
        <v>34</v>
      </c>
      <c r="R6" s="43">
        <f t="shared" si="1"/>
        <v>29</v>
      </c>
      <c r="V6" s="17">
        <v>3</v>
      </c>
      <c r="W6" s="4"/>
      <c r="X6" s="4"/>
      <c r="Y6" s="4"/>
      <c r="Z6" s="4"/>
      <c r="AA6" s="13">
        <v>11</v>
      </c>
    </row>
    <row r="7" spans="1:27" x14ac:dyDescent="0.2">
      <c r="A7" s="433" t="s">
        <v>1160</v>
      </c>
      <c r="B7" s="37"/>
      <c r="C7" s="44"/>
      <c r="D7" s="206">
        <f t="shared" ref="D7:R7" si="2">D101</f>
        <v>111</v>
      </c>
      <c r="E7" s="35">
        <f t="shared" si="2"/>
        <v>35</v>
      </c>
      <c r="F7" s="462">
        <f t="shared" si="2"/>
        <v>25</v>
      </c>
      <c r="G7" s="207">
        <f t="shared" si="2"/>
        <v>111</v>
      </c>
      <c r="H7" s="36">
        <f t="shared" si="2"/>
        <v>33</v>
      </c>
      <c r="I7" s="114">
        <f t="shared" si="2"/>
        <v>25</v>
      </c>
      <c r="J7" s="329">
        <f t="shared" si="2"/>
        <v>103</v>
      </c>
      <c r="K7" s="35">
        <f t="shared" si="2"/>
        <v>32</v>
      </c>
      <c r="L7" s="202">
        <f t="shared" si="2"/>
        <v>31</v>
      </c>
      <c r="M7" s="207">
        <f t="shared" si="2"/>
        <v>101</v>
      </c>
      <c r="N7" s="36">
        <f t="shared" si="2"/>
        <v>38</v>
      </c>
      <c r="O7" s="123">
        <f t="shared" si="2"/>
        <v>40</v>
      </c>
      <c r="P7" s="329">
        <f t="shared" si="2"/>
        <v>79</v>
      </c>
      <c r="Q7" s="35">
        <f t="shared" si="2"/>
        <v>35</v>
      </c>
      <c r="R7" s="43">
        <f t="shared" si="2"/>
        <v>37</v>
      </c>
      <c r="V7" s="17">
        <v>4</v>
      </c>
      <c r="W7" s="4"/>
      <c r="X7" s="4"/>
      <c r="Y7" s="4"/>
      <c r="Z7" s="4"/>
      <c r="AA7" s="13">
        <v>7</v>
      </c>
    </row>
    <row r="8" spans="1:27" ht="13.5" thickBot="1" x14ac:dyDescent="0.25">
      <c r="A8" s="168" t="s">
        <v>562</v>
      </c>
      <c r="B8" s="150"/>
      <c r="C8" s="44"/>
      <c r="D8" s="168">
        <f t="shared" ref="D8:R8" si="3">SUM(D5:D7)</f>
        <v>344</v>
      </c>
      <c r="E8" s="150">
        <f t="shared" si="3"/>
        <v>109</v>
      </c>
      <c r="F8" s="169">
        <f t="shared" si="3"/>
        <v>71</v>
      </c>
      <c r="G8" s="208">
        <f t="shared" si="3"/>
        <v>344</v>
      </c>
      <c r="H8" s="170">
        <f t="shared" si="3"/>
        <v>108</v>
      </c>
      <c r="I8" s="209">
        <f t="shared" si="3"/>
        <v>71</v>
      </c>
      <c r="J8" s="168">
        <f t="shared" si="3"/>
        <v>320</v>
      </c>
      <c r="K8" s="467">
        <f t="shared" si="3"/>
        <v>103</v>
      </c>
      <c r="L8" s="169">
        <f t="shared" si="3"/>
        <v>89</v>
      </c>
      <c r="M8" s="208">
        <f t="shared" si="3"/>
        <v>361</v>
      </c>
      <c r="N8" s="170">
        <f t="shared" si="3"/>
        <v>112</v>
      </c>
      <c r="O8" s="209">
        <f t="shared" si="3"/>
        <v>86</v>
      </c>
      <c r="P8" s="203">
        <f t="shared" si="3"/>
        <v>262</v>
      </c>
      <c r="Q8" s="150">
        <f t="shared" si="3"/>
        <v>104</v>
      </c>
      <c r="R8" s="466">
        <f t="shared" si="3"/>
        <v>97</v>
      </c>
      <c r="V8" s="18">
        <v>5</v>
      </c>
      <c r="W8" s="465"/>
      <c r="X8" s="465"/>
      <c r="Y8" s="465"/>
      <c r="Z8" s="465"/>
      <c r="AA8" s="16">
        <v>4</v>
      </c>
    </row>
    <row r="9" spans="1:27" x14ac:dyDescent="0.2">
      <c r="A9" s="167" t="s">
        <v>350</v>
      </c>
      <c r="B9" s="37"/>
      <c r="C9" s="44"/>
      <c r="D9" s="509">
        <v>5</v>
      </c>
      <c r="E9" s="510"/>
      <c r="F9" s="511"/>
      <c r="G9" s="512">
        <v>4</v>
      </c>
      <c r="H9" s="513"/>
      <c r="I9" s="514"/>
      <c r="J9" s="509">
        <v>2</v>
      </c>
      <c r="K9" s="510"/>
      <c r="L9" s="511"/>
      <c r="M9" s="512">
        <v>3</v>
      </c>
      <c r="N9" s="513"/>
      <c r="O9" s="514"/>
      <c r="P9" s="515">
        <v>1</v>
      </c>
      <c r="Q9" s="516"/>
      <c r="R9" s="517"/>
    </row>
    <row r="10" spans="1:27" ht="13.5" thickBot="1" x14ac:dyDescent="0.25">
      <c r="A10" s="49" t="s">
        <v>415</v>
      </c>
      <c r="B10" s="46"/>
      <c r="C10" s="48"/>
      <c r="D10" s="505">
        <v>4</v>
      </c>
      <c r="E10" s="493"/>
      <c r="F10" s="506"/>
      <c r="G10" s="507">
        <v>7</v>
      </c>
      <c r="H10" s="496"/>
      <c r="I10" s="508"/>
      <c r="J10" s="505">
        <v>16</v>
      </c>
      <c r="K10" s="493"/>
      <c r="L10" s="506"/>
      <c r="M10" s="507">
        <f>11+8</f>
        <v>19</v>
      </c>
      <c r="N10" s="496"/>
      <c r="O10" s="508"/>
      <c r="P10" s="493">
        <f>22+2</f>
        <v>24</v>
      </c>
      <c r="Q10" s="493"/>
      <c r="R10" s="506"/>
    </row>
    <row r="11" spans="1:27" ht="13.5" thickBot="1" x14ac:dyDescent="0.25">
      <c r="A11" s="172"/>
      <c r="B11" s="172"/>
      <c r="C11" s="172"/>
      <c r="D11" s="172"/>
      <c r="E11" s="172"/>
      <c r="F11" s="172"/>
      <c r="G11" s="172"/>
      <c r="H11" s="172"/>
      <c r="I11" s="172"/>
      <c r="J11" s="172"/>
      <c r="K11" s="172"/>
      <c r="L11" s="172"/>
      <c r="M11" s="172"/>
      <c r="N11" s="172"/>
      <c r="O11" s="172"/>
      <c r="P11" s="173"/>
      <c r="Q11" s="173"/>
      <c r="R11" s="173"/>
    </row>
    <row r="12" spans="1:27" ht="13.5" thickBot="1" x14ac:dyDescent="0.25">
      <c r="A12" s="162" t="s">
        <v>1156</v>
      </c>
      <c r="B12" s="163"/>
      <c r="C12" s="163"/>
      <c r="D12" s="525" t="s">
        <v>1157</v>
      </c>
      <c r="E12" s="499"/>
      <c r="F12" s="499"/>
      <c r="G12" s="499"/>
      <c r="H12" s="499"/>
      <c r="I12" s="499"/>
      <c r="J12" s="499"/>
      <c r="K12" s="499"/>
      <c r="L12" s="499"/>
      <c r="M12" s="499"/>
      <c r="N12" s="499"/>
      <c r="O12" s="499"/>
      <c r="P12" s="499"/>
      <c r="Q12" s="499"/>
      <c r="R12" s="500"/>
      <c r="V12" t="s">
        <v>1080</v>
      </c>
    </row>
    <row r="13" spans="1:27" x14ac:dyDescent="0.2">
      <c r="A13" s="42"/>
      <c r="B13" s="149"/>
      <c r="C13" s="149"/>
      <c r="D13" s="474" t="s">
        <v>475</v>
      </c>
      <c r="E13" s="475"/>
      <c r="F13" s="476"/>
      <c r="G13" s="503" t="s">
        <v>352</v>
      </c>
      <c r="H13" s="478"/>
      <c r="I13" s="504"/>
      <c r="J13" s="501" t="s">
        <v>340</v>
      </c>
      <c r="K13" s="475"/>
      <c r="L13" s="502"/>
      <c r="M13" s="503" t="s">
        <v>472</v>
      </c>
      <c r="N13" s="478"/>
      <c r="O13" s="504"/>
      <c r="P13" s="475" t="s">
        <v>469</v>
      </c>
      <c r="Q13" s="475"/>
      <c r="R13" s="502"/>
      <c r="V13" s="171" t="s">
        <v>470</v>
      </c>
      <c r="W13" s="468" t="s">
        <v>1201</v>
      </c>
      <c r="X13" s="171"/>
      <c r="Y13" s="171"/>
      <c r="Z13" s="171"/>
    </row>
    <row r="14" spans="1:27" x14ac:dyDescent="0.2">
      <c r="A14" s="167"/>
      <c r="B14" s="37"/>
      <c r="C14" s="37"/>
      <c r="D14" s="35" t="s">
        <v>409</v>
      </c>
      <c r="E14" s="35" t="s">
        <v>410</v>
      </c>
      <c r="F14" s="35" t="s">
        <v>363</v>
      </c>
      <c r="G14" s="36" t="s">
        <v>409</v>
      </c>
      <c r="H14" s="36" t="s">
        <v>410</v>
      </c>
      <c r="I14" s="36" t="s">
        <v>363</v>
      </c>
      <c r="J14" s="35" t="s">
        <v>409</v>
      </c>
      <c r="K14" s="35" t="s">
        <v>410</v>
      </c>
      <c r="L14" s="35" t="s">
        <v>363</v>
      </c>
      <c r="M14" s="36" t="s">
        <v>409</v>
      </c>
      <c r="N14" s="36" t="s">
        <v>410</v>
      </c>
      <c r="O14" s="36" t="s">
        <v>363</v>
      </c>
      <c r="P14" s="35" t="s">
        <v>409</v>
      </c>
      <c r="Q14" s="35" t="s">
        <v>410</v>
      </c>
      <c r="R14" s="43" t="s">
        <v>363</v>
      </c>
      <c r="V14" s="171" t="s">
        <v>474</v>
      </c>
      <c r="W14" s="468" t="s">
        <v>1202</v>
      </c>
      <c r="X14" s="171"/>
      <c r="Y14" s="171"/>
      <c r="Z14" s="171"/>
    </row>
    <row r="15" spans="1:27" x14ac:dyDescent="0.2">
      <c r="A15" s="272" t="s">
        <v>1160</v>
      </c>
      <c r="B15" s="37"/>
      <c r="C15" s="37"/>
      <c r="D15" s="35">
        <v>111</v>
      </c>
      <c r="E15" s="35">
        <v>35</v>
      </c>
      <c r="F15" s="35">
        <v>25</v>
      </c>
      <c r="G15" s="36">
        <v>111</v>
      </c>
      <c r="H15" s="36">
        <v>33</v>
      </c>
      <c r="I15" s="36">
        <v>25</v>
      </c>
      <c r="J15" s="35">
        <v>103</v>
      </c>
      <c r="K15" s="35">
        <v>32</v>
      </c>
      <c r="L15" s="35">
        <v>31</v>
      </c>
      <c r="M15" s="36">
        <v>101</v>
      </c>
      <c r="N15" s="36">
        <v>38</v>
      </c>
      <c r="O15" s="36">
        <v>40</v>
      </c>
      <c r="P15" s="35">
        <v>79</v>
      </c>
      <c r="Q15" s="35">
        <v>35</v>
      </c>
      <c r="R15" s="35">
        <v>37</v>
      </c>
      <c r="U15" s="108"/>
      <c r="V15" s="171" t="s">
        <v>473</v>
      </c>
      <c r="W15" s="468" t="s">
        <v>1203</v>
      </c>
      <c r="X15" s="171"/>
      <c r="Y15" s="171"/>
      <c r="Z15" s="171"/>
    </row>
    <row r="16" spans="1:27" x14ac:dyDescent="0.2">
      <c r="A16" s="433" t="s">
        <v>1161</v>
      </c>
      <c r="B16" s="37"/>
      <c r="C16" s="37"/>
      <c r="D16" s="35">
        <f t="shared" ref="D16:R16" si="4">D129</f>
        <v>96</v>
      </c>
      <c r="E16" s="35">
        <f t="shared" si="4"/>
        <v>35</v>
      </c>
      <c r="F16" s="35">
        <f t="shared" si="4"/>
        <v>40</v>
      </c>
      <c r="G16" s="36">
        <f t="shared" si="4"/>
        <v>124</v>
      </c>
      <c r="H16" s="36">
        <f t="shared" si="4"/>
        <v>34</v>
      </c>
      <c r="I16" s="36">
        <f t="shared" si="4"/>
        <v>23</v>
      </c>
      <c r="J16" s="35">
        <f t="shared" si="4"/>
        <v>123</v>
      </c>
      <c r="K16" s="35">
        <f t="shared" si="4"/>
        <v>35</v>
      </c>
      <c r="L16" s="35">
        <f t="shared" si="4"/>
        <v>24</v>
      </c>
      <c r="M16" s="36">
        <f t="shared" si="4"/>
        <v>144</v>
      </c>
      <c r="N16" s="36">
        <f t="shared" si="4"/>
        <v>38</v>
      </c>
      <c r="O16" s="36">
        <f t="shared" si="4"/>
        <v>16</v>
      </c>
      <c r="P16" s="35">
        <f t="shared" si="4"/>
        <v>89</v>
      </c>
      <c r="Q16" s="35">
        <f t="shared" si="4"/>
        <v>39</v>
      </c>
      <c r="R16" s="35">
        <f t="shared" si="4"/>
        <v>32</v>
      </c>
      <c r="V16" s="171" t="s">
        <v>471</v>
      </c>
      <c r="W16" s="468" t="s">
        <v>1204</v>
      </c>
    </row>
    <row r="17" spans="1:26" x14ac:dyDescent="0.2">
      <c r="A17" s="168" t="s">
        <v>562</v>
      </c>
      <c r="B17" s="150"/>
      <c r="C17" s="37"/>
      <c r="D17" s="150">
        <f t="shared" ref="D17:R17" si="5">SUM(D15:D16)</f>
        <v>207</v>
      </c>
      <c r="E17" s="150">
        <f>SUM(E15:E16)</f>
        <v>70</v>
      </c>
      <c r="F17" s="150">
        <f t="shared" si="5"/>
        <v>65</v>
      </c>
      <c r="G17" s="170">
        <f t="shared" si="5"/>
        <v>235</v>
      </c>
      <c r="H17" s="170">
        <f t="shared" si="5"/>
        <v>67</v>
      </c>
      <c r="I17" s="170">
        <f t="shared" si="5"/>
        <v>48</v>
      </c>
      <c r="J17" s="150">
        <f t="shared" si="5"/>
        <v>226</v>
      </c>
      <c r="K17" s="150">
        <f t="shared" si="5"/>
        <v>67</v>
      </c>
      <c r="L17" s="150">
        <f t="shared" si="5"/>
        <v>55</v>
      </c>
      <c r="M17" s="170">
        <f t="shared" si="5"/>
        <v>245</v>
      </c>
      <c r="N17" s="170">
        <f t="shared" si="5"/>
        <v>76</v>
      </c>
      <c r="O17" s="170">
        <f t="shared" si="5"/>
        <v>56</v>
      </c>
      <c r="P17" s="150">
        <f t="shared" si="5"/>
        <v>168</v>
      </c>
      <c r="Q17" s="150">
        <f t="shared" si="5"/>
        <v>74</v>
      </c>
      <c r="R17" s="169">
        <f t="shared" si="5"/>
        <v>69</v>
      </c>
      <c r="V17" s="171" t="s">
        <v>615</v>
      </c>
      <c r="W17" s="468" t="s">
        <v>1205</v>
      </c>
      <c r="X17" s="171"/>
      <c r="Y17" s="171"/>
      <c r="Z17" s="171"/>
    </row>
    <row r="18" spans="1:26" ht="13.5" thickBot="1" x14ac:dyDescent="0.25">
      <c r="A18" s="49" t="s">
        <v>350</v>
      </c>
      <c r="B18" s="46"/>
      <c r="C18" s="46"/>
      <c r="D18" s="526">
        <v>2</v>
      </c>
      <c r="E18" s="526"/>
      <c r="F18" s="526"/>
      <c r="G18" s="527">
        <v>5</v>
      </c>
      <c r="H18" s="527"/>
      <c r="I18" s="527"/>
      <c r="J18" s="526">
        <v>4</v>
      </c>
      <c r="K18" s="526"/>
      <c r="L18" s="526"/>
      <c r="M18" s="527">
        <v>3</v>
      </c>
      <c r="N18" s="527"/>
      <c r="O18" s="527"/>
      <c r="P18" s="526">
        <v>1</v>
      </c>
      <c r="Q18" s="526"/>
      <c r="R18" s="528"/>
      <c r="V18" s="171"/>
      <c r="W18" s="171"/>
      <c r="X18" s="171"/>
      <c r="Y18" s="171"/>
      <c r="Z18" s="171"/>
    </row>
    <row r="19" spans="1:26" x14ac:dyDescent="0.2">
      <c r="A19" s="30"/>
      <c r="B19" s="30"/>
      <c r="C19" s="30"/>
      <c r="D19" s="30"/>
      <c r="E19" s="30"/>
      <c r="F19" s="30"/>
      <c r="G19" s="30"/>
      <c r="H19" s="30"/>
      <c r="I19" s="30"/>
      <c r="J19" s="30"/>
      <c r="K19" s="30"/>
      <c r="L19" s="30"/>
      <c r="M19" s="30"/>
      <c r="N19" s="30"/>
      <c r="O19" s="30"/>
    </row>
    <row r="20" spans="1:26" ht="13.5" thickBot="1" x14ac:dyDescent="0.25">
      <c r="A20" s="30"/>
      <c r="B20" s="30"/>
      <c r="C20" s="30"/>
      <c r="D20" s="30"/>
      <c r="E20" s="30"/>
      <c r="F20" s="30"/>
      <c r="G20" s="30"/>
      <c r="H20" s="30"/>
      <c r="I20" s="30"/>
      <c r="J20" s="30"/>
      <c r="K20" s="30"/>
      <c r="L20" s="30"/>
      <c r="M20" s="30"/>
      <c r="N20" s="30"/>
      <c r="O20" s="30"/>
    </row>
    <row r="21" spans="1:26" ht="13.5" thickBot="1" x14ac:dyDescent="0.25">
      <c r="A21" s="31"/>
      <c r="B21" s="32"/>
      <c r="C21" s="32"/>
      <c r="D21" s="32"/>
      <c r="E21" s="32"/>
      <c r="F21" s="32" t="s">
        <v>1167</v>
      </c>
      <c r="G21" s="32"/>
      <c r="H21" s="32"/>
      <c r="I21" s="32"/>
      <c r="J21" s="32"/>
      <c r="K21" s="32"/>
      <c r="L21" s="32"/>
      <c r="M21" s="32"/>
      <c r="N21" s="32"/>
      <c r="O21" s="32"/>
      <c r="P21" s="32"/>
      <c r="Q21" s="32"/>
      <c r="R21" s="32"/>
      <c r="Z21" t="s">
        <v>1207</v>
      </c>
    </row>
    <row r="22" spans="1:26" x14ac:dyDescent="0.2">
      <c r="A22" s="40"/>
      <c r="B22" s="41"/>
      <c r="C22" s="41"/>
      <c r="D22" s="474" t="s">
        <v>475</v>
      </c>
      <c r="E22" s="475"/>
      <c r="F22" s="476"/>
      <c r="G22" s="521" t="s">
        <v>352</v>
      </c>
      <c r="H22" s="522"/>
      <c r="I22" s="523"/>
      <c r="J22" s="474" t="s">
        <v>340</v>
      </c>
      <c r="K22" s="475"/>
      <c r="L22" s="476"/>
      <c r="M22" s="521" t="s">
        <v>472</v>
      </c>
      <c r="N22" s="522"/>
      <c r="O22" s="523"/>
      <c r="P22" s="474" t="s">
        <v>469</v>
      </c>
      <c r="Q22" s="475"/>
      <c r="R22" s="476"/>
      <c r="Z22">
        <v>24151</v>
      </c>
    </row>
    <row r="23" spans="1:26" x14ac:dyDescent="0.2">
      <c r="A23" s="57"/>
      <c r="B23" s="69"/>
      <c r="C23" s="69" t="s">
        <v>538</v>
      </c>
      <c r="D23" s="480">
        <v>26</v>
      </c>
      <c r="E23" s="481"/>
      <c r="F23" s="482"/>
      <c r="G23" s="518">
        <v>27</v>
      </c>
      <c r="H23" s="519"/>
      <c r="I23" s="520"/>
      <c r="J23" s="480">
        <v>27</v>
      </c>
      <c r="K23" s="481"/>
      <c r="L23" s="482"/>
      <c r="M23" s="518">
        <v>35</v>
      </c>
      <c r="N23" s="519"/>
      <c r="O23" s="520"/>
      <c r="P23" s="480">
        <v>10</v>
      </c>
      <c r="Q23" s="481"/>
      <c r="R23" s="482"/>
      <c r="Y23" t="s">
        <v>1183</v>
      </c>
      <c r="Z23">
        <v>1000</v>
      </c>
    </row>
    <row r="24" spans="1:26" x14ac:dyDescent="0.2">
      <c r="A24" s="42"/>
      <c r="B24" s="34" t="s">
        <v>355</v>
      </c>
      <c r="C24" s="34" t="s">
        <v>408</v>
      </c>
      <c r="D24" s="35" t="s">
        <v>409</v>
      </c>
      <c r="E24" s="35" t="s">
        <v>410</v>
      </c>
      <c r="F24" s="35" t="s">
        <v>363</v>
      </c>
      <c r="G24" s="332" t="s">
        <v>409</v>
      </c>
      <c r="H24" s="332" t="s">
        <v>410</v>
      </c>
      <c r="I24" s="332" t="s">
        <v>363</v>
      </c>
      <c r="J24" s="35" t="s">
        <v>409</v>
      </c>
      <c r="K24" s="35" t="s">
        <v>410</v>
      </c>
      <c r="L24" s="35" t="s">
        <v>363</v>
      </c>
      <c r="M24" s="332" t="s">
        <v>409</v>
      </c>
      <c r="N24" s="332" t="s">
        <v>410</v>
      </c>
      <c r="O24" s="332" t="s">
        <v>363</v>
      </c>
      <c r="P24" s="35" t="s">
        <v>409</v>
      </c>
      <c r="Q24" s="35" t="s">
        <v>410</v>
      </c>
      <c r="R24" s="35" t="s">
        <v>363</v>
      </c>
      <c r="Y24" t="s">
        <v>1184</v>
      </c>
      <c r="Z24">
        <v>449</v>
      </c>
    </row>
    <row r="25" spans="1:26" x14ac:dyDescent="0.2">
      <c r="A25" s="42" t="s">
        <v>390</v>
      </c>
      <c r="B25" s="50">
        <v>3</v>
      </c>
      <c r="C25" s="50">
        <v>4</v>
      </c>
      <c r="D25" s="37">
        <v>7</v>
      </c>
      <c r="E25" s="37">
        <v>2</v>
      </c>
      <c r="F25" s="37">
        <f>IF(($C25+INT(D$23/18)+IF(((D$23-INT(D$23/18)*18)-$B25)&gt;=0,1,0)-D25+2)&lt;0, 0, $C25+INT(D$23/18)+IF(((D$23-INT(D$23/18)*18)-$B25)&gt;=0,1,0)-D25+2)</f>
        <v>1</v>
      </c>
      <c r="G25" s="232">
        <v>7</v>
      </c>
      <c r="H25" s="232">
        <v>2</v>
      </c>
      <c r="I25" s="232">
        <f>IF(($C25+INT(G$23/18)+IF(((G$23-INT(G$23/18)*18)-$B25)&gt;=0,1,0)-G25+2)&lt;0, 0, $C25+INT(G$23/18)+IF(((G$23-INT(G$23/18)*18)-$B25)&gt;=0,1,0)-G25+2)</f>
        <v>1</v>
      </c>
      <c r="J25" s="37">
        <v>7</v>
      </c>
      <c r="K25" s="37">
        <v>2</v>
      </c>
      <c r="L25" s="37">
        <f>IF(($C25+INT(J$23/18)+IF(((J$23-INT(J$23/18)*18)-$B25)&gt;=0,1,0)-J25+2)&lt;0, 0, $C25+INT(J$23/18)+IF(((J$23-INT(J$23/18)*18)-$B25)&gt;=0,1,0)-J25+2)</f>
        <v>1</v>
      </c>
      <c r="M25" s="232">
        <v>7</v>
      </c>
      <c r="N25" s="232">
        <v>3</v>
      </c>
      <c r="O25" s="232">
        <f>IF(($C25+INT(M$23/18)+IF(((M$23-INT(M$23/18)*18)-$B25)&gt;=0,1,0)-M25+2)&lt;0, 0, $C25+INT(M$23/18)+IF(((M$23-INT(M$23/18)*18)-$B25)&gt;=0,1,0)-M25+2)</f>
        <v>1</v>
      </c>
      <c r="P25" s="37">
        <v>6</v>
      </c>
      <c r="Q25" s="37">
        <v>2</v>
      </c>
      <c r="R25" s="37">
        <f>IF(($C25+INT(P$23/18)+IF(((P$23-INT(P$23/18)*18)-$B25)&gt;=0,1,0)-P25+2)&lt;0, 0, $C25+INT(P$23/18)+IF(((P$23-INT(P$23/18)*18)-$B25)&gt;=0,1,0)-P25+2)</f>
        <v>1</v>
      </c>
      <c r="U25" s="108"/>
      <c r="Y25" t="s">
        <v>1185</v>
      </c>
      <c r="Z25">
        <v>399</v>
      </c>
    </row>
    <row r="26" spans="1:26" x14ac:dyDescent="0.2">
      <c r="A26" s="42" t="s">
        <v>391</v>
      </c>
      <c r="B26" s="50">
        <v>7</v>
      </c>
      <c r="C26" s="50">
        <v>5</v>
      </c>
      <c r="D26" s="37">
        <v>7</v>
      </c>
      <c r="E26" s="37">
        <v>3</v>
      </c>
      <c r="F26" s="37">
        <f t="shared" ref="F26:F33" si="6">IF(($C26+INT(D$23/18)+IF(((D$89-INT(D$23/18)*18)-$B26)&gt;=0,1,0)-D26+2)&lt;0, 0, $C26+INT(D$23/18)+IF(((D$23-INT(D$23/18)*18)-$B26)&gt;=0,1,0)-D26+2)</f>
        <v>2</v>
      </c>
      <c r="G26" s="232">
        <v>8</v>
      </c>
      <c r="H26" s="232">
        <v>2</v>
      </c>
      <c r="I26" s="232">
        <f t="shared" ref="I26:I33" si="7">IF(($C26+INT(G$23/18)+IF(((G$23-INT(G$23/18)*18)-$B26)&gt;=0,1,0)-G26+2)&lt;0, 0, $C26+INT(G$23/18)+IF(((G$23-INT(G$23/18)*18)-$B26)&gt;=0,1,0)-G26+2)</f>
        <v>1</v>
      </c>
      <c r="J26" s="37">
        <v>10</v>
      </c>
      <c r="K26" s="37">
        <v>2</v>
      </c>
      <c r="L26" s="37">
        <f t="shared" ref="L26:L33" si="8">IF(($C26+INT(J$23/18)+IF(((J$89-INT(J$23/18)*18)-$B26)&gt;=0,1,0)-J26+2)&lt;0, 0, $C26+INT(J$23/18)+IF(((J$23-INT(J$23/18)*18)-$B26)&gt;=0,1,0)-J26+2)</f>
        <v>0</v>
      </c>
      <c r="M26" s="232">
        <v>6</v>
      </c>
      <c r="N26" s="232">
        <v>2</v>
      </c>
      <c r="O26" s="232">
        <f t="shared" ref="O26:O33" si="9">IF(($C26+INT(M$23/18)+IF(((M$23-INT(M$23/18)*18)-$B26)&gt;=0,1,0)-M26+2)&lt;0, 0, $C26+INT(M$23/18)+IF(((M$23-INT(M$23/18)*18)-$B26)&gt;=0,1,0)-M26+2)</f>
        <v>3</v>
      </c>
      <c r="P26" s="37">
        <v>5</v>
      </c>
      <c r="Q26" s="37">
        <v>2</v>
      </c>
      <c r="R26" s="37">
        <f t="shared" ref="R26:R33" si="10">IF(($C26+INT(P$23/18)+IF(((P$89-INT(P$23/18)*18)-$B26)&gt;=0,1,0)-P26+2)&lt;0, 0, $C26+INT(P$23/18)+IF(((P$23-INT(P$23/18)*18)-$B26)&gt;=0,1,0)-P26+2)</f>
        <v>3</v>
      </c>
      <c r="Y26" t="s">
        <v>1186</v>
      </c>
      <c r="Z26">
        <f>2*79</f>
        <v>158</v>
      </c>
    </row>
    <row r="27" spans="1:26" x14ac:dyDescent="0.2">
      <c r="A27" s="42" t="s">
        <v>392</v>
      </c>
      <c r="B27" s="50">
        <v>15</v>
      </c>
      <c r="C27" s="50">
        <v>3</v>
      </c>
      <c r="D27" s="37">
        <v>6</v>
      </c>
      <c r="E27" s="37">
        <v>3</v>
      </c>
      <c r="F27" s="37">
        <f t="shared" si="6"/>
        <v>0</v>
      </c>
      <c r="G27" s="232">
        <v>4</v>
      </c>
      <c r="H27" s="232">
        <v>1</v>
      </c>
      <c r="I27" s="232">
        <f t="shared" si="7"/>
        <v>2</v>
      </c>
      <c r="J27" s="37">
        <v>4</v>
      </c>
      <c r="K27" s="37">
        <v>2</v>
      </c>
      <c r="L27" s="37">
        <f t="shared" si="8"/>
        <v>2</v>
      </c>
      <c r="M27" s="232">
        <v>4</v>
      </c>
      <c r="N27" s="232">
        <v>3</v>
      </c>
      <c r="O27" s="232">
        <f t="shared" si="9"/>
        <v>3</v>
      </c>
      <c r="P27" s="37">
        <v>3</v>
      </c>
      <c r="Q27" s="37">
        <v>2</v>
      </c>
      <c r="R27" s="37">
        <f t="shared" si="10"/>
        <v>2</v>
      </c>
    </row>
    <row r="28" spans="1:26" x14ac:dyDescent="0.2">
      <c r="A28" s="42" t="s">
        <v>393</v>
      </c>
      <c r="B28" s="50">
        <v>9</v>
      </c>
      <c r="C28" s="50">
        <v>4</v>
      </c>
      <c r="D28" s="37">
        <v>7</v>
      </c>
      <c r="E28" s="37">
        <v>3</v>
      </c>
      <c r="F28" s="37">
        <f t="shared" si="6"/>
        <v>0</v>
      </c>
      <c r="G28" s="232">
        <v>6</v>
      </c>
      <c r="H28" s="232">
        <v>3</v>
      </c>
      <c r="I28" s="232">
        <f t="shared" si="7"/>
        <v>2</v>
      </c>
      <c r="J28" s="37">
        <v>5</v>
      </c>
      <c r="K28" s="37">
        <v>2</v>
      </c>
      <c r="L28" s="37">
        <f t="shared" si="8"/>
        <v>3</v>
      </c>
      <c r="M28" s="232">
        <v>6</v>
      </c>
      <c r="N28" s="232">
        <v>2</v>
      </c>
      <c r="O28" s="232">
        <f t="shared" si="9"/>
        <v>2</v>
      </c>
      <c r="P28" s="37">
        <v>5</v>
      </c>
      <c r="Q28" s="37">
        <v>2</v>
      </c>
      <c r="R28" s="37">
        <f t="shared" si="10"/>
        <v>2</v>
      </c>
      <c r="Y28" t="s">
        <v>688</v>
      </c>
      <c r="Z28">
        <f>Z22-Z23-Z24-Z25-Z26</f>
        <v>22145</v>
      </c>
    </row>
    <row r="29" spans="1:26" x14ac:dyDescent="0.2">
      <c r="A29" s="42" t="s">
        <v>394</v>
      </c>
      <c r="B29" s="50">
        <v>13</v>
      </c>
      <c r="C29" s="50">
        <v>4</v>
      </c>
      <c r="D29" s="37">
        <v>10</v>
      </c>
      <c r="E29" s="37">
        <v>2</v>
      </c>
      <c r="F29" s="37">
        <f t="shared" si="6"/>
        <v>0</v>
      </c>
      <c r="G29" s="232">
        <v>5</v>
      </c>
      <c r="H29" s="232">
        <v>2</v>
      </c>
      <c r="I29" s="232">
        <f t="shared" si="7"/>
        <v>2</v>
      </c>
      <c r="J29" s="37">
        <v>6</v>
      </c>
      <c r="K29" s="37">
        <v>3</v>
      </c>
      <c r="L29" s="37">
        <f t="shared" si="8"/>
        <v>1</v>
      </c>
      <c r="M29" s="232">
        <v>8</v>
      </c>
      <c r="N29" s="232">
        <v>2</v>
      </c>
      <c r="O29" s="232">
        <f t="shared" si="9"/>
        <v>0</v>
      </c>
      <c r="P29" s="37">
        <v>9</v>
      </c>
      <c r="Q29" s="37">
        <v>3</v>
      </c>
      <c r="R29" s="37">
        <f t="shared" si="10"/>
        <v>0</v>
      </c>
    </row>
    <row r="30" spans="1:26" x14ac:dyDescent="0.2">
      <c r="A30" s="42" t="s">
        <v>395</v>
      </c>
      <c r="B30" s="50">
        <v>11</v>
      </c>
      <c r="C30" s="50">
        <v>5</v>
      </c>
      <c r="D30" s="37">
        <v>5</v>
      </c>
      <c r="E30" s="37">
        <v>2</v>
      </c>
      <c r="F30" s="37">
        <f t="shared" si="6"/>
        <v>3</v>
      </c>
      <c r="G30" s="232">
        <v>7</v>
      </c>
      <c r="H30" s="232">
        <v>1</v>
      </c>
      <c r="I30" s="232">
        <f t="shared" si="7"/>
        <v>1</v>
      </c>
      <c r="J30" s="37">
        <v>7</v>
      </c>
      <c r="K30" s="37">
        <v>2</v>
      </c>
      <c r="L30" s="37">
        <f t="shared" si="8"/>
        <v>1</v>
      </c>
      <c r="M30" s="232">
        <v>10</v>
      </c>
      <c r="N30" s="232">
        <v>2</v>
      </c>
      <c r="O30" s="232">
        <f t="shared" si="9"/>
        <v>0</v>
      </c>
      <c r="P30" s="37">
        <v>5</v>
      </c>
      <c r="Q30" s="37">
        <v>2</v>
      </c>
      <c r="R30" s="37">
        <f t="shared" si="10"/>
        <v>2</v>
      </c>
      <c r="Y30" s="171" t="s">
        <v>1187</v>
      </c>
      <c r="Z30">
        <f>Z28/5</f>
        <v>4429</v>
      </c>
    </row>
    <row r="31" spans="1:26" x14ac:dyDescent="0.2">
      <c r="A31" s="42" t="s">
        <v>396</v>
      </c>
      <c r="B31" s="50">
        <v>5</v>
      </c>
      <c r="C31" s="50">
        <v>4</v>
      </c>
      <c r="D31" s="37">
        <v>10</v>
      </c>
      <c r="E31" s="37">
        <v>2</v>
      </c>
      <c r="F31" s="37">
        <f t="shared" si="6"/>
        <v>0</v>
      </c>
      <c r="G31" s="232">
        <v>7</v>
      </c>
      <c r="H31" s="232">
        <v>2</v>
      </c>
      <c r="I31" s="232">
        <f t="shared" si="7"/>
        <v>1</v>
      </c>
      <c r="J31" s="37">
        <v>6</v>
      </c>
      <c r="K31" s="37">
        <v>1</v>
      </c>
      <c r="L31" s="37">
        <f t="shared" si="8"/>
        <v>2</v>
      </c>
      <c r="M31" s="232">
        <v>7</v>
      </c>
      <c r="N31" s="232">
        <v>2</v>
      </c>
      <c r="O31" s="232">
        <f t="shared" si="9"/>
        <v>1</v>
      </c>
      <c r="P31" s="37">
        <v>5</v>
      </c>
      <c r="Q31" s="37">
        <v>1</v>
      </c>
      <c r="R31" s="37">
        <f t="shared" si="10"/>
        <v>2</v>
      </c>
    </row>
    <row r="32" spans="1:26" x14ac:dyDescent="0.2">
      <c r="A32" s="42" t="s">
        <v>397</v>
      </c>
      <c r="B32" s="50">
        <v>17</v>
      </c>
      <c r="C32" s="50">
        <v>3</v>
      </c>
      <c r="D32" s="37">
        <v>3</v>
      </c>
      <c r="E32" s="37">
        <v>2</v>
      </c>
      <c r="F32" s="37">
        <f t="shared" si="6"/>
        <v>3</v>
      </c>
      <c r="G32" s="232">
        <v>5</v>
      </c>
      <c r="H32" s="232">
        <v>2</v>
      </c>
      <c r="I32" s="232">
        <f t="shared" si="7"/>
        <v>1</v>
      </c>
      <c r="J32" s="37">
        <v>5</v>
      </c>
      <c r="K32" s="37">
        <v>2</v>
      </c>
      <c r="L32" s="37">
        <f t="shared" si="8"/>
        <v>1</v>
      </c>
      <c r="M32" s="232">
        <v>10</v>
      </c>
      <c r="N32" s="232">
        <v>2</v>
      </c>
      <c r="O32" s="232">
        <f t="shared" si="9"/>
        <v>0</v>
      </c>
      <c r="P32" s="37">
        <v>3</v>
      </c>
      <c r="Q32" s="37">
        <v>1</v>
      </c>
      <c r="R32" s="37">
        <f t="shared" si="10"/>
        <v>2</v>
      </c>
      <c r="T32" t="s">
        <v>1181</v>
      </c>
      <c r="W32" t="s">
        <v>1182</v>
      </c>
      <c r="Y32" t="s">
        <v>1188</v>
      </c>
      <c r="Z32">
        <f>Z30+Z25+500</f>
        <v>5328</v>
      </c>
    </row>
    <row r="33" spans="1:27" ht="13.5" thickBot="1" x14ac:dyDescent="0.25">
      <c r="A33" s="52" t="s">
        <v>398</v>
      </c>
      <c r="B33" s="53">
        <v>1</v>
      </c>
      <c r="C33" s="53">
        <v>4</v>
      </c>
      <c r="D33" s="37">
        <v>5</v>
      </c>
      <c r="E33" s="54">
        <v>2</v>
      </c>
      <c r="F33" s="37">
        <f t="shared" si="6"/>
        <v>3</v>
      </c>
      <c r="G33" s="232">
        <v>10</v>
      </c>
      <c r="H33" s="456">
        <v>2</v>
      </c>
      <c r="I33" s="232">
        <f t="shared" si="7"/>
        <v>0</v>
      </c>
      <c r="J33" s="37">
        <v>6</v>
      </c>
      <c r="K33" s="54">
        <v>2</v>
      </c>
      <c r="L33" s="37">
        <f t="shared" si="8"/>
        <v>2</v>
      </c>
      <c r="M33" s="232">
        <v>8</v>
      </c>
      <c r="N33" s="456">
        <v>2</v>
      </c>
      <c r="O33" s="232">
        <f t="shared" si="9"/>
        <v>0</v>
      </c>
      <c r="P33" s="37">
        <v>4</v>
      </c>
      <c r="Q33" s="54">
        <v>1</v>
      </c>
      <c r="R33" s="37">
        <f t="shared" si="10"/>
        <v>3</v>
      </c>
      <c r="Y33" t="s">
        <v>471</v>
      </c>
      <c r="Z33">
        <f>Z30</f>
        <v>4429</v>
      </c>
    </row>
    <row r="34" spans="1:27" ht="13.5" thickBot="1" x14ac:dyDescent="0.25">
      <c r="A34" s="61" t="s">
        <v>412</v>
      </c>
      <c r="B34" s="62"/>
      <c r="C34" s="74">
        <f t="shared" ref="C34:O34" si="11">SUM(C25:C33)</f>
        <v>36</v>
      </c>
      <c r="D34" s="63">
        <f t="shared" si="11"/>
        <v>60</v>
      </c>
      <c r="E34" s="63">
        <f t="shared" si="11"/>
        <v>21</v>
      </c>
      <c r="F34" s="63">
        <f t="shared" si="11"/>
        <v>12</v>
      </c>
      <c r="G34" s="234">
        <f t="shared" si="11"/>
        <v>59</v>
      </c>
      <c r="H34" s="234">
        <f t="shared" si="11"/>
        <v>17</v>
      </c>
      <c r="I34" s="233">
        <f t="shared" si="11"/>
        <v>11</v>
      </c>
      <c r="J34" s="63">
        <f t="shared" si="11"/>
        <v>56</v>
      </c>
      <c r="K34" s="63">
        <f t="shared" si="11"/>
        <v>18</v>
      </c>
      <c r="L34" s="88">
        <f t="shared" si="11"/>
        <v>13</v>
      </c>
      <c r="M34" s="234">
        <f t="shared" si="11"/>
        <v>66</v>
      </c>
      <c r="N34" s="234">
        <f t="shared" si="11"/>
        <v>20</v>
      </c>
      <c r="O34" s="233">
        <f t="shared" si="11"/>
        <v>10</v>
      </c>
      <c r="P34" s="63">
        <f>SUM(P25:P33)</f>
        <v>45</v>
      </c>
      <c r="Q34" s="63">
        <f>SUM(Q25:Q33)</f>
        <v>16</v>
      </c>
      <c r="R34" s="88">
        <f>SUM(R25:R33)</f>
        <v>17</v>
      </c>
      <c r="Y34" t="s">
        <v>470</v>
      </c>
      <c r="Z34">
        <f>Z30+Z24</f>
        <v>4878</v>
      </c>
    </row>
    <row r="35" spans="1:27" x14ac:dyDescent="0.2">
      <c r="A35" s="57" t="s">
        <v>399</v>
      </c>
      <c r="B35" s="58">
        <v>12</v>
      </c>
      <c r="C35" s="58">
        <v>4</v>
      </c>
      <c r="D35" s="37">
        <v>5</v>
      </c>
      <c r="E35" s="39">
        <v>2</v>
      </c>
      <c r="F35" s="37">
        <f t="shared" ref="F35:F43" si="12">IF(($C35+INT(D$23/18)+IF(((D$89-INT(D$23/18)*18)-$B35)&gt;=0,1,0)-D35+2)&lt;0, 0, $C35+INT(D$23/18)+IF(((D$23-INT(D$23/18)*18)-$B35)&gt;=0,1,0)-D35+2)</f>
        <v>2</v>
      </c>
      <c r="G35" s="232">
        <v>5</v>
      </c>
      <c r="H35" s="261">
        <v>1</v>
      </c>
      <c r="I35" s="232">
        <f>IF(($C35+INT(G$23/18)+IF(((G$23-INT(G$23/18)*18)-$B35)&gt;=0,1,0)-G35+2)&lt;0, 0, $C35+INT(G$23/18)+IF(((G$23-INT(G$23/18)*18)-$B35)&gt;=0,1,0)-G35+2)</f>
        <v>2</v>
      </c>
      <c r="J35" s="37">
        <v>6</v>
      </c>
      <c r="K35" s="39">
        <v>2</v>
      </c>
      <c r="L35" s="37">
        <f>IF(($C35+INT(J$23/18)+IF(((J$23-INT(J$23/18)*18)-$B35)&gt;=0,1,0)-J35+2)&lt;0, 0, $C35+INT(J$23/18)+IF(((J$23-INT(J$23/18)*18)-$B35)&gt;=0,1,0)-J35+2)</f>
        <v>1</v>
      </c>
      <c r="M35" s="232">
        <v>6</v>
      </c>
      <c r="N35" s="261">
        <v>2</v>
      </c>
      <c r="O35" s="232">
        <f>IF(($C35+INT(M$23/18)+IF(((M$23-INT(M$23/18)*18)-$B35)&gt;=0,1,0)-M35+2)&lt;0, 0, $C35+INT(M$23/18)+IF(((M$23-INT(M$23/18)*18)-$B35)&gt;=0,1,0)-M35+2)</f>
        <v>2</v>
      </c>
      <c r="P35" s="37">
        <v>4</v>
      </c>
      <c r="Q35" s="39">
        <v>2</v>
      </c>
      <c r="R35" s="37">
        <f>IF(($C35+INT(P$23/18)+IF(((P$23-INT(P$23/18)*18)-$B35)&gt;=0,1,0)-P35+2)&lt;0, 0, $C35+INT(P$23/18)+IF(((P$23-INT(P$23/18)*18)-$B35)&gt;=0,1,0)-P35+2)</f>
        <v>2</v>
      </c>
      <c r="Y35" t="s">
        <v>615</v>
      </c>
      <c r="Z35">
        <f>Z30</f>
        <v>4429</v>
      </c>
    </row>
    <row r="36" spans="1:27" x14ac:dyDescent="0.2">
      <c r="A36" s="42" t="s">
        <v>400</v>
      </c>
      <c r="B36" s="50">
        <v>16</v>
      </c>
      <c r="C36" s="50">
        <v>3</v>
      </c>
      <c r="D36" s="37">
        <v>4</v>
      </c>
      <c r="E36" s="37">
        <v>1</v>
      </c>
      <c r="F36" s="37">
        <f t="shared" si="12"/>
        <v>2</v>
      </c>
      <c r="G36" s="232">
        <v>5</v>
      </c>
      <c r="H36" s="232">
        <v>3</v>
      </c>
      <c r="I36" s="232">
        <f t="shared" ref="I36:I43" si="13">IF(($C36+INT(G$23/18)+IF(((G$23-INT(G$23/18)*18)-$B36)&gt;=0,1,0)-G36+2)&lt;0, 0, $C36+INT(G$23/18)+IF(((G$23-INT(G$23/18)*18)-$B36)&gt;=0,1,0)-G36+2)</f>
        <v>1</v>
      </c>
      <c r="J36" s="37">
        <v>4</v>
      </c>
      <c r="K36" s="37">
        <v>1</v>
      </c>
      <c r="L36" s="37">
        <f t="shared" ref="L36:L43" si="14">IF(($C36+INT(J$23/18)+IF(((J$89-INT(J$23/18)*18)-$B36)&gt;=0,1,0)-J36+2)&lt;0, 0, $C36+INT(J$23/18)+IF(((J$23-INT(J$23/18)*18)-$B36)&gt;=0,1,0)-J36+2)</f>
        <v>2</v>
      </c>
      <c r="M36" s="232">
        <v>5</v>
      </c>
      <c r="N36" s="232">
        <v>1</v>
      </c>
      <c r="O36" s="232">
        <f t="shared" ref="O36:O43" si="15">IF(($C36+INT(M$23/18)+IF(((M$23-INT(M$23/18)*18)-$B36)&gt;=0,1,0)-M36+2)&lt;0, 0, $C36+INT(M$23/18)+IF(((M$23-INT(M$23/18)*18)-$B36)&gt;=0,1,0)-M36+2)</f>
        <v>2</v>
      </c>
      <c r="P36" s="37">
        <v>4</v>
      </c>
      <c r="Q36" s="37">
        <v>2</v>
      </c>
      <c r="R36" s="37">
        <f t="shared" ref="R36:R43" si="16">IF(($C36+INT(P$23/18)+IF(((P$89-INT(P$23/18)*18)-$B36)&gt;=0,1,0)-P36+2)&lt;0, 0, $C36+INT(P$23/18)+IF(((P$23-INT(P$23/18)*18)-$B36)&gt;=0,1,0)-P36+2)</f>
        <v>1</v>
      </c>
      <c r="Y36" t="s">
        <v>474</v>
      </c>
      <c r="Z36">
        <f>Z30+Z26+500</f>
        <v>5087</v>
      </c>
    </row>
    <row r="37" spans="1:27" x14ac:dyDescent="0.2">
      <c r="A37" s="42" t="s">
        <v>401</v>
      </c>
      <c r="B37" s="50">
        <v>8</v>
      </c>
      <c r="C37" s="50">
        <v>4</v>
      </c>
      <c r="D37" s="37">
        <v>6</v>
      </c>
      <c r="E37" s="37">
        <v>2</v>
      </c>
      <c r="F37" s="37">
        <f t="shared" si="12"/>
        <v>2</v>
      </c>
      <c r="G37" s="232">
        <v>8</v>
      </c>
      <c r="H37" s="232">
        <v>3</v>
      </c>
      <c r="I37" s="232">
        <f t="shared" si="13"/>
        <v>0</v>
      </c>
      <c r="J37" s="37">
        <v>7</v>
      </c>
      <c r="K37" s="37">
        <v>2</v>
      </c>
      <c r="L37" s="37">
        <f t="shared" si="14"/>
        <v>1</v>
      </c>
      <c r="M37" s="232">
        <v>8</v>
      </c>
      <c r="N37" s="232">
        <v>3</v>
      </c>
      <c r="O37" s="232">
        <f t="shared" si="15"/>
        <v>0</v>
      </c>
      <c r="P37" s="37">
        <v>5</v>
      </c>
      <c r="Q37" s="37">
        <v>3</v>
      </c>
      <c r="R37" s="37">
        <f t="shared" si="16"/>
        <v>2</v>
      </c>
      <c r="Z37">
        <f>SUM(Z32:Z36)</f>
        <v>24151</v>
      </c>
    </row>
    <row r="38" spans="1:27" x14ac:dyDescent="0.2">
      <c r="A38" s="42" t="s">
        <v>402</v>
      </c>
      <c r="B38" s="50">
        <v>4</v>
      </c>
      <c r="C38" s="50">
        <v>5</v>
      </c>
      <c r="D38" s="37">
        <v>10</v>
      </c>
      <c r="E38" s="37">
        <v>2</v>
      </c>
      <c r="F38" s="37">
        <f t="shared" si="12"/>
        <v>0</v>
      </c>
      <c r="G38" s="232">
        <v>6</v>
      </c>
      <c r="H38" s="232">
        <v>2</v>
      </c>
      <c r="I38" s="232">
        <f t="shared" si="13"/>
        <v>3</v>
      </c>
      <c r="J38" s="37">
        <v>6</v>
      </c>
      <c r="K38" s="37">
        <v>1</v>
      </c>
      <c r="L38" s="37">
        <f t="shared" si="14"/>
        <v>3</v>
      </c>
      <c r="M38" s="232">
        <v>10</v>
      </c>
      <c r="N38" s="232">
        <v>2</v>
      </c>
      <c r="O38" s="232">
        <f t="shared" si="15"/>
        <v>0</v>
      </c>
      <c r="P38" s="37">
        <v>5</v>
      </c>
      <c r="Q38" s="37">
        <v>2</v>
      </c>
      <c r="R38" s="37">
        <f t="shared" si="16"/>
        <v>3</v>
      </c>
    </row>
    <row r="39" spans="1:27" x14ac:dyDescent="0.2">
      <c r="A39" s="42" t="s">
        <v>403</v>
      </c>
      <c r="B39" s="50">
        <v>18</v>
      </c>
      <c r="C39" s="50">
        <v>4</v>
      </c>
      <c r="D39" s="37">
        <v>6</v>
      </c>
      <c r="E39" s="37">
        <v>2</v>
      </c>
      <c r="F39" s="37">
        <f t="shared" si="12"/>
        <v>1</v>
      </c>
      <c r="G39" s="232">
        <v>7</v>
      </c>
      <c r="H39" s="232">
        <v>2</v>
      </c>
      <c r="I39" s="232">
        <f t="shared" si="13"/>
        <v>0</v>
      </c>
      <c r="J39" s="37">
        <v>6</v>
      </c>
      <c r="K39" s="37">
        <v>2</v>
      </c>
      <c r="L39" s="37">
        <f t="shared" si="14"/>
        <v>1</v>
      </c>
      <c r="M39" s="232">
        <v>4</v>
      </c>
      <c r="N39" s="232">
        <v>1</v>
      </c>
      <c r="O39" s="232">
        <f t="shared" si="15"/>
        <v>3</v>
      </c>
      <c r="P39" s="37">
        <v>4</v>
      </c>
      <c r="Q39" s="37">
        <v>2</v>
      </c>
      <c r="R39" s="37">
        <f t="shared" si="16"/>
        <v>2</v>
      </c>
    </row>
    <row r="40" spans="1:27" x14ac:dyDescent="0.2">
      <c r="A40" s="42" t="s">
        <v>404</v>
      </c>
      <c r="B40" s="50">
        <v>2</v>
      </c>
      <c r="C40" s="50">
        <v>4</v>
      </c>
      <c r="D40" s="37">
        <v>8</v>
      </c>
      <c r="E40" s="37">
        <v>2</v>
      </c>
      <c r="F40" s="37">
        <f t="shared" si="12"/>
        <v>0</v>
      </c>
      <c r="G40" s="232">
        <v>7</v>
      </c>
      <c r="H40" s="232">
        <v>2</v>
      </c>
      <c r="I40" s="232">
        <f t="shared" si="13"/>
        <v>1</v>
      </c>
      <c r="J40" s="37">
        <v>10</v>
      </c>
      <c r="K40" s="37">
        <v>2</v>
      </c>
      <c r="L40" s="37">
        <f t="shared" si="14"/>
        <v>0</v>
      </c>
      <c r="M40" s="232">
        <v>10</v>
      </c>
      <c r="N40" s="232">
        <v>2</v>
      </c>
      <c r="O40" s="232">
        <f t="shared" si="15"/>
        <v>0</v>
      </c>
      <c r="P40" s="37">
        <v>6</v>
      </c>
      <c r="Q40" s="37">
        <v>3</v>
      </c>
      <c r="R40" s="37">
        <f t="shared" si="16"/>
        <v>1</v>
      </c>
    </row>
    <row r="41" spans="1:27" x14ac:dyDescent="0.2">
      <c r="A41" s="42" t="s">
        <v>405</v>
      </c>
      <c r="B41" s="50">
        <v>10</v>
      </c>
      <c r="C41" s="50">
        <v>5</v>
      </c>
      <c r="D41" s="37">
        <v>10</v>
      </c>
      <c r="E41" s="37">
        <v>2</v>
      </c>
      <c r="F41" s="37">
        <f t="shared" si="12"/>
        <v>0</v>
      </c>
      <c r="G41" s="232">
        <v>8</v>
      </c>
      <c r="H41" s="232">
        <v>3</v>
      </c>
      <c r="I41" s="232">
        <f t="shared" si="13"/>
        <v>0</v>
      </c>
      <c r="J41" s="37">
        <v>5</v>
      </c>
      <c r="K41" s="37">
        <v>0</v>
      </c>
      <c r="L41" s="37">
        <f t="shared" si="14"/>
        <v>3</v>
      </c>
      <c r="M41" s="232">
        <v>7</v>
      </c>
      <c r="N41" s="232">
        <v>3</v>
      </c>
      <c r="O41" s="232">
        <f t="shared" si="15"/>
        <v>2</v>
      </c>
      <c r="P41" s="37">
        <v>6</v>
      </c>
      <c r="Q41" s="37">
        <v>2</v>
      </c>
      <c r="R41" s="37">
        <f t="shared" si="16"/>
        <v>2</v>
      </c>
      <c r="Z41" t="s">
        <v>1208</v>
      </c>
    </row>
    <row r="42" spans="1:27" x14ac:dyDescent="0.2">
      <c r="A42" s="42" t="s">
        <v>406</v>
      </c>
      <c r="B42" s="50">
        <v>14</v>
      </c>
      <c r="C42" s="50">
        <v>3</v>
      </c>
      <c r="D42" s="37">
        <v>5</v>
      </c>
      <c r="E42" s="37">
        <v>3</v>
      </c>
      <c r="F42" s="37">
        <f t="shared" si="12"/>
        <v>1</v>
      </c>
      <c r="G42" s="232">
        <v>4</v>
      </c>
      <c r="H42" s="232">
        <v>2</v>
      </c>
      <c r="I42" s="232">
        <f t="shared" si="13"/>
        <v>2</v>
      </c>
      <c r="J42" s="37">
        <v>6</v>
      </c>
      <c r="K42" s="37">
        <v>2</v>
      </c>
      <c r="L42" s="37">
        <f t="shared" si="14"/>
        <v>0</v>
      </c>
      <c r="M42" s="232">
        <v>10</v>
      </c>
      <c r="N42" s="232">
        <v>2</v>
      </c>
      <c r="O42" s="232">
        <f t="shared" si="15"/>
        <v>0</v>
      </c>
      <c r="P42" s="37">
        <v>10</v>
      </c>
      <c r="Q42" s="37">
        <v>2</v>
      </c>
      <c r="R42" s="37">
        <f t="shared" si="16"/>
        <v>0</v>
      </c>
      <c r="Z42">
        <v>21838</v>
      </c>
    </row>
    <row r="43" spans="1:27" ht="13.5" thickBot="1" x14ac:dyDescent="0.25">
      <c r="A43" s="45" t="s">
        <v>407</v>
      </c>
      <c r="B43" s="51">
        <v>6</v>
      </c>
      <c r="C43" s="51">
        <v>4</v>
      </c>
      <c r="D43" s="37">
        <v>6</v>
      </c>
      <c r="E43" s="46">
        <v>1</v>
      </c>
      <c r="F43" s="37">
        <f t="shared" si="12"/>
        <v>2</v>
      </c>
      <c r="G43" s="232">
        <v>10</v>
      </c>
      <c r="H43" s="457">
        <v>2</v>
      </c>
      <c r="I43" s="232">
        <f t="shared" si="13"/>
        <v>0</v>
      </c>
      <c r="J43" s="37">
        <v>5</v>
      </c>
      <c r="K43" s="46">
        <v>1</v>
      </c>
      <c r="L43" s="37">
        <f t="shared" si="14"/>
        <v>3</v>
      </c>
      <c r="M43" s="232">
        <v>6</v>
      </c>
      <c r="N43" s="457">
        <v>3</v>
      </c>
      <c r="O43" s="232">
        <f t="shared" si="15"/>
        <v>2</v>
      </c>
      <c r="P43" s="37">
        <v>6</v>
      </c>
      <c r="Q43" s="46">
        <v>1</v>
      </c>
      <c r="R43" s="37">
        <f t="shared" si="16"/>
        <v>1</v>
      </c>
      <c r="X43" t="s">
        <v>1213</v>
      </c>
      <c r="Y43" t="s">
        <v>1209</v>
      </c>
      <c r="Z43">
        <v>900</v>
      </c>
      <c r="AA43" t="s">
        <v>1220</v>
      </c>
    </row>
    <row r="44" spans="1:27" ht="13.5" thickBot="1" x14ac:dyDescent="0.25">
      <c r="A44" s="66" t="s">
        <v>413</v>
      </c>
      <c r="B44" s="63"/>
      <c r="C44" s="63">
        <f t="shared" ref="C44:O44" si="17">SUM(C35:C43)</f>
        <v>36</v>
      </c>
      <c r="D44" s="63">
        <f t="shared" si="17"/>
        <v>60</v>
      </c>
      <c r="E44" s="63">
        <f t="shared" si="17"/>
        <v>17</v>
      </c>
      <c r="F44" s="63">
        <f t="shared" si="17"/>
        <v>10</v>
      </c>
      <c r="G44" s="234">
        <f t="shared" si="17"/>
        <v>60</v>
      </c>
      <c r="H44" s="234">
        <f t="shared" si="17"/>
        <v>20</v>
      </c>
      <c r="I44" s="234">
        <f t="shared" si="17"/>
        <v>9</v>
      </c>
      <c r="J44" s="63">
        <f t="shared" si="17"/>
        <v>55</v>
      </c>
      <c r="K44" s="63">
        <f t="shared" si="17"/>
        <v>13</v>
      </c>
      <c r="L44" s="63">
        <f t="shared" si="17"/>
        <v>14</v>
      </c>
      <c r="M44" s="234">
        <f t="shared" si="17"/>
        <v>66</v>
      </c>
      <c r="N44" s="234">
        <f t="shared" si="17"/>
        <v>19</v>
      </c>
      <c r="O44" s="234">
        <f t="shared" si="17"/>
        <v>11</v>
      </c>
      <c r="P44" s="63">
        <f>SUM(P35:P43)</f>
        <v>50</v>
      </c>
      <c r="Q44" s="63">
        <f>SUM(Q35:Q43)</f>
        <v>19</v>
      </c>
      <c r="R44" s="63">
        <f>SUM(R35:R43)</f>
        <v>14</v>
      </c>
      <c r="Y44" t="s">
        <v>1210</v>
      </c>
      <c r="Z44">
        <v>695</v>
      </c>
      <c r="AA44" t="s">
        <v>1221</v>
      </c>
    </row>
    <row r="45" spans="1:27" ht="13.5" thickBot="1" x14ac:dyDescent="0.25">
      <c r="A45" s="70" t="s">
        <v>414</v>
      </c>
      <c r="B45" s="71"/>
      <c r="C45" s="71">
        <f t="shared" ref="C45:O45" si="18">C44+C34</f>
        <v>72</v>
      </c>
      <c r="D45" s="71">
        <f t="shared" si="18"/>
        <v>120</v>
      </c>
      <c r="E45" s="71">
        <f t="shared" si="18"/>
        <v>38</v>
      </c>
      <c r="F45" s="71">
        <f t="shared" si="18"/>
        <v>22</v>
      </c>
      <c r="G45" s="235">
        <f t="shared" si="18"/>
        <v>119</v>
      </c>
      <c r="H45" s="235">
        <f t="shared" si="18"/>
        <v>37</v>
      </c>
      <c r="I45" s="235">
        <f t="shared" si="18"/>
        <v>20</v>
      </c>
      <c r="J45" s="71">
        <f t="shared" si="18"/>
        <v>111</v>
      </c>
      <c r="K45" s="71">
        <f t="shared" si="18"/>
        <v>31</v>
      </c>
      <c r="L45" s="71">
        <f t="shared" si="18"/>
        <v>27</v>
      </c>
      <c r="M45" s="235">
        <f t="shared" si="18"/>
        <v>132</v>
      </c>
      <c r="N45" s="235">
        <f t="shared" si="18"/>
        <v>39</v>
      </c>
      <c r="O45" s="235">
        <f t="shared" si="18"/>
        <v>21</v>
      </c>
      <c r="P45" s="71">
        <f>P44+P34</f>
        <v>95</v>
      </c>
      <c r="Q45" s="71">
        <f>Q44+Q34</f>
        <v>35</v>
      </c>
      <c r="R45" s="71">
        <f>R44+R34</f>
        <v>31</v>
      </c>
      <c r="Y45" t="s">
        <v>1211</v>
      </c>
      <c r="Z45">
        <v>898</v>
      </c>
    </row>
    <row r="46" spans="1:27" x14ac:dyDescent="0.2">
      <c r="A46" s="30"/>
      <c r="B46" s="30"/>
      <c r="C46" s="30"/>
      <c r="D46" s="30"/>
      <c r="E46" s="30"/>
      <c r="F46" s="30"/>
      <c r="G46" s="30"/>
      <c r="H46" s="30"/>
      <c r="I46" s="30"/>
      <c r="J46" s="30"/>
      <c r="K46" s="30"/>
      <c r="L46" s="30"/>
      <c r="M46" s="30"/>
      <c r="N46" s="30"/>
      <c r="O46" s="30"/>
      <c r="Y46" t="s">
        <v>1212</v>
      </c>
      <c r="Z46">
        <v>64</v>
      </c>
    </row>
    <row r="47" spans="1:27" x14ac:dyDescent="0.2">
      <c r="A47" s="30"/>
      <c r="B47" s="30"/>
      <c r="C47" s="30"/>
      <c r="D47" s="30"/>
      <c r="E47" s="30"/>
      <c r="F47" s="30"/>
      <c r="G47" s="30"/>
      <c r="H47" s="30"/>
      <c r="I47" s="30"/>
      <c r="J47" s="30"/>
      <c r="K47" s="30"/>
      <c r="L47" s="30"/>
      <c r="M47" s="30"/>
      <c r="N47" s="30"/>
      <c r="O47" s="30"/>
      <c r="Y47" t="s">
        <v>1217</v>
      </c>
      <c r="Z47">
        <f>Z42-Z43-Z44-Z45-Z46</f>
        <v>19281</v>
      </c>
    </row>
    <row r="48" spans="1:27" ht="13.5" thickBot="1" x14ac:dyDescent="0.25">
      <c r="A48" s="30"/>
      <c r="B48" s="30"/>
      <c r="C48" s="30"/>
      <c r="D48" s="30"/>
      <c r="E48" s="30"/>
      <c r="F48" s="30"/>
      <c r="G48" s="30"/>
      <c r="H48" s="30"/>
      <c r="I48" s="30"/>
      <c r="J48" s="30"/>
      <c r="K48" s="30"/>
      <c r="L48" s="30"/>
      <c r="M48" s="30"/>
      <c r="N48" s="30"/>
      <c r="O48" s="30"/>
      <c r="X48" t="s">
        <v>1214</v>
      </c>
      <c r="Y48" t="s">
        <v>1215</v>
      </c>
      <c r="Z48">
        <v>200</v>
      </c>
    </row>
    <row r="49" spans="1:26" ht="13.5" thickBot="1" x14ac:dyDescent="0.25">
      <c r="A49" s="31"/>
      <c r="B49" s="32"/>
      <c r="C49" s="32"/>
      <c r="D49" s="32"/>
      <c r="E49" s="32"/>
      <c r="F49" s="32" t="s">
        <v>1168</v>
      </c>
      <c r="G49" s="32"/>
      <c r="H49" s="32"/>
      <c r="I49" s="32"/>
      <c r="J49" s="32"/>
      <c r="K49" s="32"/>
      <c r="L49" s="32"/>
      <c r="M49" s="32"/>
      <c r="N49" s="32"/>
      <c r="O49" s="32"/>
      <c r="P49" s="32"/>
      <c r="Q49" s="32"/>
      <c r="R49" s="32"/>
      <c r="Y49" t="s">
        <v>1216</v>
      </c>
      <c r="Z49">
        <v>260</v>
      </c>
    </row>
    <row r="50" spans="1:26" x14ac:dyDescent="0.2">
      <c r="A50" s="40"/>
      <c r="B50" s="41"/>
      <c r="C50" s="41"/>
      <c r="D50" s="474" t="s">
        <v>475</v>
      </c>
      <c r="E50" s="475"/>
      <c r="F50" s="476"/>
      <c r="G50" s="521" t="s">
        <v>352</v>
      </c>
      <c r="H50" s="522"/>
      <c r="I50" s="523"/>
      <c r="J50" s="474" t="s">
        <v>340</v>
      </c>
      <c r="K50" s="475"/>
      <c r="L50" s="476"/>
      <c r="M50" s="521" t="s">
        <v>472</v>
      </c>
      <c r="N50" s="522"/>
      <c r="O50" s="523"/>
      <c r="P50" s="474" t="s">
        <v>469</v>
      </c>
      <c r="Q50" s="475"/>
      <c r="R50" s="476"/>
      <c r="Y50" t="s">
        <v>1218</v>
      </c>
      <c r="Z50">
        <f>Z47+Z48+Z49</f>
        <v>19741</v>
      </c>
    </row>
    <row r="51" spans="1:26" x14ac:dyDescent="0.2">
      <c r="A51" s="57"/>
      <c r="B51" s="69"/>
      <c r="C51" s="69" t="s">
        <v>538</v>
      </c>
      <c r="D51" s="480">
        <v>26</v>
      </c>
      <c r="E51" s="481"/>
      <c r="F51" s="482"/>
      <c r="G51" s="518">
        <v>27</v>
      </c>
      <c r="H51" s="519"/>
      <c r="I51" s="520"/>
      <c r="J51" s="480">
        <v>27</v>
      </c>
      <c r="K51" s="481"/>
      <c r="L51" s="482"/>
      <c r="M51" s="518">
        <v>36</v>
      </c>
      <c r="N51" s="519"/>
      <c r="O51" s="520"/>
      <c r="P51" s="480">
        <v>10</v>
      </c>
      <c r="Q51" s="481"/>
      <c r="R51" s="482"/>
    </row>
    <row r="52" spans="1:26" x14ac:dyDescent="0.2">
      <c r="A52" s="42"/>
      <c r="B52" s="34" t="s">
        <v>355</v>
      </c>
      <c r="C52" s="34" t="s">
        <v>408</v>
      </c>
      <c r="D52" s="35" t="s">
        <v>409</v>
      </c>
      <c r="E52" s="35" t="s">
        <v>410</v>
      </c>
      <c r="F52" s="35" t="s">
        <v>363</v>
      </c>
      <c r="G52" s="332" t="s">
        <v>409</v>
      </c>
      <c r="H52" s="332" t="s">
        <v>410</v>
      </c>
      <c r="I52" s="332" t="s">
        <v>363</v>
      </c>
      <c r="J52" s="35" t="s">
        <v>409</v>
      </c>
      <c r="K52" s="35" t="s">
        <v>410</v>
      </c>
      <c r="L52" s="35" t="s">
        <v>363</v>
      </c>
      <c r="M52" s="332" t="s">
        <v>409</v>
      </c>
      <c r="N52" s="332" t="s">
        <v>410</v>
      </c>
      <c r="O52" s="332" t="s">
        <v>363</v>
      </c>
      <c r="P52" s="35" t="s">
        <v>409</v>
      </c>
      <c r="Q52" s="35" t="s">
        <v>410</v>
      </c>
      <c r="R52" s="35" t="s">
        <v>363</v>
      </c>
      <c r="Y52" t="s">
        <v>1219</v>
      </c>
      <c r="Z52">
        <f>Z50/5</f>
        <v>3948.2</v>
      </c>
    </row>
    <row r="53" spans="1:26" x14ac:dyDescent="0.2">
      <c r="A53" s="42" t="s">
        <v>390</v>
      </c>
      <c r="B53" s="50">
        <v>7</v>
      </c>
      <c r="C53" s="50">
        <v>5</v>
      </c>
      <c r="D53" s="37">
        <v>9</v>
      </c>
      <c r="E53" s="37">
        <v>3</v>
      </c>
      <c r="F53" s="37">
        <f>IF(($C53+INT(D$51/18)+IF(((D$51-INT(D$51/18)*18)-$B53)&gt;=0,1,0)-D53+2)&lt;0, 0, $C53+INT(D$51/18)+IF(((D$51-INT(D$51/18)*18)-$B53)&gt;=0,1,0)-D53+2)</f>
        <v>0</v>
      </c>
      <c r="G53" s="232">
        <v>10</v>
      </c>
      <c r="H53" s="232">
        <v>2</v>
      </c>
      <c r="I53" s="232">
        <f>IF(($C53+INT(G$51/18)+IF(((G$51-INT(G$51/18)*18)-$B53)&gt;=0,1,0)-G53+2)&lt;0, 0, $C53+INT(G$51/18)+IF(((G$51-INT(G$51/18)*18)-$B53)&gt;=0,1,0)-G53+2)</f>
        <v>0</v>
      </c>
      <c r="J53" s="37">
        <v>6</v>
      </c>
      <c r="K53" s="37">
        <v>2</v>
      </c>
      <c r="L53" s="37">
        <f>IF(($C53+INT(J$51/18)+IF(((J$51-INT(J$51/18)*18)-$B53)&gt;=0,1,0)-J53+2)&lt;0, 0, $C53+INT(J$51/18)+IF(((J$51-INT(J$51/18)*18)-$B53)&gt;=0,1,0)-J53+2)</f>
        <v>3</v>
      </c>
      <c r="M53" s="232">
        <v>7</v>
      </c>
      <c r="N53" s="232">
        <v>2</v>
      </c>
      <c r="O53" s="232">
        <f>IF(($C53+INT(M$51/18)+IF(((M$51-INT(M$51/18)*18)-$B53)&gt;=0,1,0)-M53+2)&lt;0, 0, $C53+INT(M$51/18)+IF(((M$51-INT(M$51/18)*18)-$B53)&gt;=0,1,0)-M53+2)</f>
        <v>2</v>
      </c>
      <c r="P53" s="37">
        <v>6</v>
      </c>
      <c r="Q53" s="37">
        <v>3</v>
      </c>
      <c r="R53" s="37">
        <f>IF(($C53+INT(P$51/18)+IF(((P$51-INT(P$51/18)*18)-$B53)&gt;=0,1,0)-P53+2)&lt;0, 0, $C53+INT(P$51/18)+IF(((P$51-INT(P$51/18)*18)-$B53)&gt;=0,1,0)-P53+2)</f>
        <v>2</v>
      </c>
    </row>
    <row r="54" spans="1:26" x14ac:dyDescent="0.2">
      <c r="A54" s="42" t="s">
        <v>391</v>
      </c>
      <c r="B54" s="50">
        <v>15</v>
      </c>
      <c r="C54" s="50">
        <v>4</v>
      </c>
      <c r="D54" s="37">
        <v>5</v>
      </c>
      <c r="E54" s="37">
        <v>2</v>
      </c>
      <c r="F54" s="37">
        <f t="shared" ref="F54:F61" si="19">IF(($C54+INT(D$51/18)+IF(((D$51-INT(D$51/18)*18)-$B54)&gt;=0,1,0)-D54+2)&lt;0, 0, $C54+INT(D$51/18)+IF(((D$51-INT(D$51/18)*18)-$B54)&gt;=0,1,0)-D54+2)</f>
        <v>2</v>
      </c>
      <c r="G54" s="232">
        <v>7</v>
      </c>
      <c r="H54" s="232">
        <v>2</v>
      </c>
      <c r="I54" s="232">
        <f t="shared" ref="I54:I61" si="20">IF(($C54+INT(G$51/18)+IF(((G$51-INT(G$51/18)*18)-$B54)&gt;=0,1,0)-G54+2)&lt;0, 0, $C54+INT(G$51/18)+IF(((G$51-INT(G$51/18)*18)-$B54)&gt;=0,1,0)-G54+2)</f>
        <v>0</v>
      </c>
      <c r="J54" s="37">
        <v>5</v>
      </c>
      <c r="K54" s="37">
        <v>2</v>
      </c>
      <c r="L54" s="37">
        <f t="shared" ref="L54:L61" si="21">IF(($C54+INT(J$51/18)+IF(((J$51-INT(J$51/18)*18)-$B54)&gt;=0,1,0)-J54+2)&lt;0, 0, $C54+INT(J$51/18)+IF(((J$51-INT(J$51/18)*18)-$B54)&gt;=0,1,0)-J54+2)</f>
        <v>2</v>
      </c>
      <c r="M54" s="232">
        <v>4</v>
      </c>
      <c r="N54" s="232">
        <v>1</v>
      </c>
      <c r="O54" s="232">
        <f t="shared" ref="O54:O61" si="22">IF(($C54+INT(M$51/18)+IF(((M$51-INT(M$51/18)*18)-$B54)&gt;=0,1,0)-M54+2)&lt;0, 0, $C54+INT(M$51/18)+IF(((M$51-INT(M$51/18)*18)-$B54)&gt;=0,1,0)-M54+2)</f>
        <v>4</v>
      </c>
      <c r="P54" s="37">
        <v>5</v>
      </c>
      <c r="Q54" s="37">
        <v>2</v>
      </c>
      <c r="R54" s="37">
        <f t="shared" ref="R54:R61" si="23">IF(($C54+INT(P$51/18)+IF(((P$51-INT(P$51/18)*18)-$B54)&gt;=0,1,0)-P54+2)&lt;0, 0, $C54+INT(P$51/18)+IF(((P$51-INT(P$51/18)*18)-$B54)&gt;=0,1,0)-P54+2)</f>
        <v>1</v>
      </c>
      <c r="Y54" t="s">
        <v>1188</v>
      </c>
      <c r="Z54">
        <f>Z52+Z46+0.5*450</f>
        <v>4237.2</v>
      </c>
    </row>
    <row r="55" spans="1:26" x14ac:dyDescent="0.2">
      <c r="A55" s="42" t="s">
        <v>392</v>
      </c>
      <c r="B55" s="50">
        <v>3</v>
      </c>
      <c r="C55" s="50">
        <v>4</v>
      </c>
      <c r="D55" s="37">
        <v>5</v>
      </c>
      <c r="E55" s="37">
        <v>2</v>
      </c>
      <c r="F55" s="37">
        <f t="shared" si="19"/>
        <v>3</v>
      </c>
      <c r="G55" s="232">
        <v>6</v>
      </c>
      <c r="H55" s="232">
        <v>3</v>
      </c>
      <c r="I55" s="232">
        <f t="shared" si="20"/>
        <v>2</v>
      </c>
      <c r="J55" s="37">
        <v>5</v>
      </c>
      <c r="K55" s="37">
        <v>2</v>
      </c>
      <c r="L55" s="37">
        <f t="shared" si="21"/>
        <v>3</v>
      </c>
      <c r="M55" s="232">
        <v>10</v>
      </c>
      <c r="N55" s="232">
        <v>2</v>
      </c>
      <c r="O55" s="232">
        <f t="shared" si="22"/>
        <v>0</v>
      </c>
      <c r="P55" s="37">
        <v>5</v>
      </c>
      <c r="Q55" s="37">
        <v>2</v>
      </c>
      <c r="R55" s="37">
        <f t="shared" si="23"/>
        <v>2</v>
      </c>
      <c r="Y55" t="s">
        <v>471</v>
      </c>
      <c r="Z55">
        <f>Z52+450</f>
        <v>4398.2</v>
      </c>
    </row>
    <row r="56" spans="1:26" x14ac:dyDescent="0.2">
      <c r="A56" s="42" t="s">
        <v>393</v>
      </c>
      <c r="B56" s="50">
        <v>5</v>
      </c>
      <c r="C56" s="50">
        <v>4</v>
      </c>
      <c r="D56" s="37">
        <v>8</v>
      </c>
      <c r="E56" s="37">
        <v>3</v>
      </c>
      <c r="F56" s="37">
        <f t="shared" si="19"/>
        <v>0</v>
      </c>
      <c r="G56" s="232">
        <v>5</v>
      </c>
      <c r="H56" s="232">
        <v>2</v>
      </c>
      <c r="I56" s="232">
        <f t="shared" si="20"/>
        <v>3</v>
      </c>
      <c r="J56" s="37">
        <v>5</v>
      </c>
      <c r="K56" s="37">
        <v>2</v>
      </c>
      <c r="L56" s="37">
        <f t="shared" si="21"/>
        <v>3</v>
      </c>
      <c r="M56" s="232">
        <v>7</v>
      </c>
      <c r="N56" s="232">
        <v>1</v>
      </c>
      <c r="O56" s="232">
        <f t="shared" si="22"/>
        <v>1</v>
      </c>
      <c r="P56" s="37">
        <v>6</v>
      </c>
      <c r="Q56" s="37">
        <v>2</v>
      </c>
      <c r="R56" s="37">
        <f t="shared" si="23"/>
        <v>1</v>
      </c>
      <c r="Y56" t="s">
        <v>470</v>
      </c>
      <c r="Z56">
        <f>Z52+Z45</f>
        <v>4846.2</v>
      </c>
    </row>
    <row r="57" spans="1:26" x14ac:dyDescent="0.2">
      <c r="A57" s="42" t="s">
        <v>394</v>
      </c>
      <c r="B57" s="50">
        <v>13</v>
      </c>
      <c r="C57" s="50">
        <v>3</v>
      </c>
      <c r="D57" s="37">
        <v>6</v>
      </c>
      <c r="E57" s="37">
        <v>2</v>
      </c>
      <c r="F57" s="37">
        <f t="shared" si="19"/>
        <v>0</v>
      </c>
      <c r="G57" s="232">
        <v>5</v>
      </c>
      <c r="H57" s="232">
        <v>3</v>
      </c>
      <c r="I57" s="232">
        <f t="shared" si="20"/>
        <v>1</v>
      </c>
      <c r="J57" s="37">
        <v>4</v>
      </c>
      <c r="K57" s="37">
        <v>2</v>
      </c>
      <c r="L57" s="37">
        <f t="shared" si="21"/>
        <v>2</v>
      </c>
      <c r="M57" s="232">
        <v>6</v>
      </c>
      <c r="N57" s="232">
        <v>2</v>
      </c>
      <c r="O57" s="232">
        <f t="shared" si="22"/>
        <v>1</v>
      </c>
      <c r="P57" s="37">
        <v>4</v>
      </c>
      <c r="Q57" s="37">
        <v>2</v>
      </c>
      <c r="R57" s="37">
        <f t="shared" si="23"/>
        <v>1</v>
      </c>
      <c r="Y57" t="s">
        <v>615</v>
      </c>
      <c r="Z57">
        <f>Z52-Z48</f>
        <v>3748.2</v>
      </c>
    </row>
    <row r="58" spans="1:26" x14ac:dyDescent="0.2">
      <c r="A58" s="42" t="s">
        <v>395</v>
      </c>
      <c r="B58" s="50">
        <v>11</v>
      </c>
      <c r="C58" s="50">
        <v>4</v>
      </c>
      <c r="D58" s="37">
        <v>4</v>
      </c>
      <c r="E58" s="37">
        <v>2</v>
      </c>
      <c r="F58" s="37">
        <f t="shared" si="19"/>
        <v>3</v>
      </c>
      <c r="G58" s="232">
        <v>5</v>
      </c>
      <c r="H58" s="232">
        <v>2</v>
      </c>
      <c r="I58" s="232">
        <f t="shared" si="20"/>
        <v>2</v>
      </c>
      <c r="J58" s="37">
        <v>5</v>
      </c>
      <c r="K58" s="37">
        <v>2</v>
      </c>
      <c r="L58" s="37">
        <f t="shared" si="21"/>
        <v>2</v>
      </c>
      <c r="M58" s="232">
        <v>5</v>
      </c>
      <c r="N58" s="232">
        <v>2</v>
      </c>
      <c r="O58" s="232">
        <f t="shared" si="22"/>
        <v>3</v>
      </c>
      <c r="P58" s="37">
        <v>5</v>
      </c>
      <c r="Q58" s="37">
        <v>2</v>
      </c>
      <c r="R58" s="37">
        <f t="shared" si="23"/>
        <v>1</v>
      </c>
      <c r="V58" s="87"/>
      <c r="W58" s="87"/>
      <c r="X58" s="87"/>
      <c r="Y58" t="s">
        <v>474</v>
      </c>
      <c r="Z58">
        <f>Z52+0.5*450+Z44-Z49</f>
        <v>4608.2</v>
      </c>
    </row>
    <row r="59" spans="1:26" x14ac:dyDescent="0.2">
      <c r="A59" s="42" t="s">
        <v>396</v>
      </c>
      <c r="B59" s="50">
        <v>17</v>
      </c>
      <c r="C59" s="50">
        <v>3</v>
      </c>
      <c r="D59" s="37">
        <v>5</v>
      </c>
      <c r="E59" s="37">
        <v>2</v>
      </c>
      <c r="F59" s="37">
        <f t="shared" si="19"/>
        <v>1</v>
      </c>
      <c r="G59" s="232">
        <v>4</v>
      </c>
      <c r="H59" s="232">
        <v>3</v>
      </c>
      <c r="I59" s="232">
        <f t="shared" si="20"/>
        <v>2</v>
      </c>
      <c r="J59" s="37">
        <v>3</v>
      </c>
      <c r="K59" s="37">
        <v>2</v>
      </c>
      <c r="L59" s="37">
        <f t="shared" si="21"/>
        <v>3</v>
      </c>
      <c r="M59" s="232">
        <v>10</v>
      </c>
      <c r="N59" s="232">
        <v>2</v>
      </c>
      <c r="O59" s="232">
        <f t="shared" si="22"/>
        <v>0</v>
      </c>
      <c r="P59" s="37">
        <v>4</v>
      </c>
      <c r="Q59" s="37">
        <v>1</v>
      </c>
      <c r="R59" s="37">
        <f t="shared" si="23"/>
        <v>1</v>
      </c>
      <c r="Z59">
        <f>SUM(Z54:Z58)</f>
        <v>21838</v>
      </c>
    </row>
    <row r="60" spans="1:26" x14ac:dyDescent="0.2">
      <c r="A60" s="42" t="s">
        <v>397</v>
      </c>
      <c r="B60" s="50">
        <v>9</v>
      </c>
      <c r="C60" s="50">
        <v>4</v>
      </c>
      <c r="D60" s="37">
        <v>5</v>
      </c>
      <c r="E60" s="37">
        <v>2</v>
      </c>
      <c r="F60" s="37">
        <f t="shared" si="19"/>
        <v>2</v>
      </c>
      <c r="G60" s="232">
        <v>6</v>
      </c>
      <c r="H60" s="232">
        <v>2</v>
      </c>
      <c r="I60" s="232">
        <f t="shared" si="20"/>
        <v>2</v>
      </c>
      <c r="J60" s="37">
        <v>7</v>
      </c>
      <c r="K60" s="37">
        <v>2</v>
      </c>
      <c r="L60" s="37">
        <f t="shared" si="21"/>
        <v>1</v>
      </c>
      <c r="M60" s="232">
        <v>10</v>
      </c>
      <c r="N60" s="232">
        <v>2</v>
      </c>
      <c r="O60" s="232">
        <f t="shared" si="22"/>
        <v>0</v>
      </c>
      <c r="P60" s="37">
        <v>6</v>
      </c>
      <c r="Q60" s="37">
        <v>3</v>
      </c>
      <c r="R60" s="37">
        <f t="shared" si="23"/>
        <v>1</v>
      </c>
    </row>
    <row r="61" spans="1:26" ht="13.5" thickBot="1" x14ac:dyDescent="0.25">
      <c r="A61" s="52" t="s">
        <v>398</v>
      </c>
      <c r="B61" s="53">
        <v>1</v>
      </c>
      <c r="C61" s="53">
        <v>4</v>
      </c>
      <c r="D61" s="37">
        <v>7</v>
      </c>
      <c r="E61" s="54">
        <v>3</v>
      </c>
      <c r="F61" s="37">
        <f t="shared" si="19"/>
        <v>1</v>
      </c>
      <c r="G61" s="232">
        <v>5</v>
      </c>
      <c r="H61" s="456">
        <v>2</v>
      </c>
      <c r="I61" s="232">
        <f t="shared" si="20"/>
        <v>3</v>
      </c>
      <c r="J61" s="37">
        <v>7</v>
      </c>
      <c r="K61" s="54">
        <v>2</v>
      </c>
      <c r="L61" s="37">
        <f t="shared" si="21"/>
        <v>1</v>
      </c>
      <c r="M61" s="232">
        <v>5</v>
      </c>
      <c r="N61" s="456">
        <v>2</v>
      </c>
      <c r="O61" s="232">
        <f t="shared" si="22"/>
        <v>3</v>
      </c>
      <c r="P61" s="37">
        <v>4</v>
      </c>
      <c r="Q61" s="54">
        <v>1</v>
      </c>
      <c r="R61" s="37">
        <f t="shared" si="23"/>
        <v>3</v>
      </c>
      <c r="Y61" t="s">
        <v>1222</v>
      </c>
    </row>
    <row r="62" spans="1:26" ht="13.5" thickBot="1" x14ac:dyDescent="0.25">
      <c r="A62" s="61" t="s">
        <v>412</v>
      </c>
      <c r="B62" s="62"/>
      <c r="C62" s="74">
        <f t="shared" ref="C62:O62" si="24">SUM(C53:C61)</f>
        <v>35</v>
      </c>
      <c r="D62" s="63">
        <f t="shared" si="24"/>
        <v>54</v>
      </c>
      <c r="E62" s="63">
        <f t="shared" si="24"/>
        <v>21</v>
      </c>
      <c r="F62" s="63">
        <f t="shared" si="24"/>
        <v>12</v>
      </c>
      <c r="G62" s="234">
        <f t="shared" si="24"/>
        <v>53</v>
      </c>
      <c r="H62" s="234">
        <f t="shared" si="24"/>
        <v>21</v>
      </c>
      <c r="I62" s="233">
        <f t="shared" si="24"/>
        <v>15</v>
      </c>
      <c r="J62" s="63">
        <f t="shared" si="24"/>
        <v>47</v>
      </c>
      <c r="K62" s="63">
        <f t="shared" si="24"/>
        <v>18</v>
      </c>
      <c r="L62" s="88">
        <f t="shared" si="24"/>
        <v>20</v>
      </c>
      <c r="M62" s="234">
        <f t="shared" si="24"/>
        <v>64</v>
      </c>
      <c r="N62" s="234">
        <f t="shared" si="24"/>
        <v>16</v>
      </c>
      <c r="O62" s="233">
        <f t="shared" si="24"/>
        <v>14</v>
      </c>
      <c r="P62" s="63">
        <f>SUM(P53:P61)</f>
        <v>45</v>
      </c>
      <c r="Q62" s="63">
        <f>SUM(Q53:Q61)</f>
        <v>18</v>
      </c>
      <c r="R62" s="88">
        <f>SUM(R53:R61)</f>
        <v>13</v>
      </c>
      <c r="Y62" t="s">
        <v>615</v>
      </c>
      <c r="Z62">
        <f>Z35+Z57</f>
        <v>8177.2</v>
      </c>
    </row>
    <row r="63" spans="1:26" x14ac:dyDescent="0.2">
      <c r="A63" s="57" t="s">
        <v>399</v>
      </c>
      <c r="B63" s="58">
        <v>16</v>
      </c>
      <c r="C63" s="58">
        <v>4</v>
      </c>
      <c r="D63" s="37">
        <v>10</v>
      </c>
      <c r="E63" s="39">
        <v>2</v>
      </c>
      <c r="F63" s="37">
        <f>IF(($C63+INT(D$51/18)+IF(((D$51-INT(D$51/18)*18)-$B63)&gt;=0,1,0)-D63+2)&lt;0, 0, $C63+INT(D$51/18)+IF(((D$51-INT(D$51/18)*18)-$B63)&gt;=0,1,0)-D63+2)</f>
        <v>0</v>
      </c>
      <c r="G63" s="232">
        <v>6</v>
      </c>
      <c r="H63" s="261">
        <v>2</v>
      </c>
      <c r="I63" s="232">
        <f>IF(($C63+INT(G$51/18)+IF(((G$51-INT(G$51/18)*18)-$B63)&gt;=0,1,0)-G63+2)&lt;0, 0, $C63+INT(G$51/18)+IF(((G$51-INT(G$51/18)*18)-$B63)&gt;=0,1,0)-G63+2)</f>
        <v>1</v>
      </c>
      <c r="J63" s="37">
        <v>10</v>
      </c>
      <c r="K63" s="39">
        <v>2</v>
      </c>
      <c r="L63" s="37">
        <f>IF(($C63+INT(J$51/18)+IF(((J$51-INT(J$51/18)*18)-$B63)&gt;=0,1,0)-J63+2)&lt;0, 0, $C63+INT(J$51/18)+IF(((J$51-INT(J$51/18)*18)-$B63)&gt;=0,1,0)-J63+2)</f>
        <v>0</v>
      </c>
      <c r="M63" s="232">
        <v>10</v>
      </c>
      <c r="N63" s="261">
        <v>2</v>
      </c>
      <c r="O63" s="232">
        <f>IF(($C63+INT(M$51/18)+IF(((M$51-INT(M$51/18)*18)-$B63)&gt;=0,1,0)-M63+2)&lt;0, 0, $C63+INT(M$51/18)+IF(((M$51-INT(M$51/18)*18)-$B63)&gt;=0,1,0)-M63+2)</f>
        <v>0</v>
      </c>
      <c r="P63" s="37">
        <v>5</v>
      </c>
      <c r="Q63" s="39">
        <v>2</v>
      </c>
      <c r="R63" s="37">
        <f>IF(($C63+INT(P$51/18)+IF(((P$51-INT(P$51/18)*18)-$B63)&gt;=0,1,0)-P63+2)&lt;0, 0, $C63+INT(P$51/18)+IF(((P$51-INT(P$51/18)*18)-$B63)&gt;=0,1,0)-P63+2)</f>
        <v>1</v>
      </c>
      <c r="Y63" t="s">
        <v>471</v>
      </c>
      <c r="Z63">
        <f>Z33+Z55</f>
        <v>8827.2000000000007</v>
      </c>
    </row>
    <row r="64" spans="1:26" x14ac:dyDescent="0.2">
      <c r="A64" s="42" t="s">
        <v>400</v>
      </c>
      <c r="B64" s="50">
        <v>12</v>
      </c>
      <c r="C64" s="50">
        <v>3</v>
      </c>
      <c r="D64" s="37">
        <v>3</v>
      </c>
      <c r="E64" s="37">
        <v>2</v>
      </c>
      <c r="F64" s="37">
        <f t="shared" ref="F64:F71" si="25">IF(($C64+INT(D$51/18)+IF(((D$51-INT(D$51/18)*18)-$B64)&gt;=0,1,0)-D64+2)&lt;0, 0, $C64+INT(D$51/18)+IF(((D$51-INT(D$51/18)*18)-$B64)&gt;=0,1,0)-D64+2)</f>
        <v>3</v>
      </c>
      <c r="G64" s="232">
        <v>3</v>
      </c>
      <c r="H64" s="232">
        <v>2</v>
      </c>
      <c r="I64" s="232">
        <f t="shared" ref="I64:I71" si="26">IF(($C64+INT(G$51/18)+IF(((G$51-INT(G$51/18)*18)-$B64)&gt;=0,1,0)-G64+2)&lt;0, 0, $C64+INT(G$51/18)+IF(((G$51-INT(G$51/18)*18)-$B64)&gt;=0,1,0)-G64+2)</f>
        <v>3</v>
      </c>
      <c r="J64" s="37">
        <v>5</v>
      </c>
      <c r="K64" s="37">
        <v>3</v>
      </c>
      <c r="L64" s="37">
        <f t="shared" ref="L64:L71" si="27">IF(($C64+INT(J$51/18)+IF(((J$51-INT(J$51/18)*18)-$B64)&gt;=0,1,0)-J64+2)&lt;0, 0, $C64+INT(J$51/18)+IF(((J$51-INT(J$51/18)*18)-$B64)&gt;=0,1,0)-J64+2)</f>
        <v>1</v>
      </c>
      <c r="M64" s="232">
        <v>7</v>
      </c>
      <c r="N64" s="232">
        <v>3</v>
      </c>
      <c r="O64" s="232">
        <f t="shared" ref="O64:O71" si="28">IF(($C64+INT(M$51/18)+IF(((M$51-INT(M$51/18)*18)-$B64)&gt;=0,1,0)-M64+2)&lt;0, 0, $C64+INT(M$51/18)+IF(((M$51-INT(M$51/18)*18)-$B64)&gt;=0,1,0)-M64+2)</f>
        <v>0</v>
      </c>
      <c r="P64" s="37">
        <v>3</v>
      </c>
      <c r="Q64" s="37">
        <v>2</v>
      </c>
      <c r="R64" s="37">
        <f t="shared" ref="R64:R71" si="29">IF(($C64+INT(P$51/18)+IF(((P$51-INT(P$51/18)*18)-$B64)&gt;=0,1,0)-P64+2)&lt;0, 0, $C64+INT(P$51/18)+IF(((P$51-INT(P$51/18)*18)-$B64)&gt;=0,1,0)-P64+2)</f>
        <v>2</v>
      </c>
      <c r="T64" t="s">
        <v>1189</v>
      </c>
      <c r="Y64" t="s">
        <v>470</v>
      </c>
      <c r="Z64">
        <f>Z56</f>
        <v>4846.2</v>
      </c>
    </row>
    <row r="65" spans="1:34" x14ac:dyDescent="0.2">
      <c r="A65" s="42" t="s">
        <v>401</v>
      </c>
      <c r="B65" s="50">
        <v>2</v>
      </c>
      <c r="C65" s="50">
        <v>5</v>
      </c>
      <c r="D65" s="37">
        <v>10</v>
      </c>
      <c r="E65" s="37">
        <v>2</v>
      </c>
      <c r="F65" s="37">
        <f t="shared" si="25"/>
        <v>0</v>
      </c>
      <c r="G65" s="232">
        <v>10</v>
      </c>
      <c r="H65" s="232">
        <v>2</v>
      </c>
      <c r="I65" s="232">
        <f t="shared" si="26"/>
        <v>0</v>
      </c>
      <c r="J65" s="37">
        <v>7</v>
      </c>
      <c r="K65" s="37">
        <v>2</v>
      </c>
      <c r="L65" s="37">
        <f t="shared" si="27"/>
        <v>2</v>
      </c>
      <c r="M65" s="232">
        <v>8</v>
      </c>
      <c r="N65" s="232">
        <v>2</v>
      </c>
      <c r="O65" s="232">
        <f t="shared" si="28"/>
        <v>1</v>
      </c>
      <c r="P65" s="37">
        <v>7</v>
      </c>
      <c r="Q65" s="37">
        <v>2</v>
      </c>
      <c r="R65" s="37">
        <f t="shared" si="29"/>
        <v>1</v>
      </c>
    </row>
    <row r="66" spans="1:34" x14ac:dyDescent="0.2">
      <c r="A66" s="42" t="s">
        <v>402</v>
      </c>
      <c r="B66" s="50">
        <v>6</v>
      </c>
      <c r="C66" s="50">
        <v>4</v>
      </c>
      <c r="D66" s="37">
        <v>8</v>
      </c>
      <c r="E66" s="37">
        <v>2</v>
      </c>
      <c r="F66" s="37">
        <f t="shared" si="25"/>
        <v>0</v>
      </c>
      <c r="G66" s="232">
        <v>7</v>
      </c>
      <c r="H66" s="232">
        <v>2</v>
      </c>
      <c r="I66" s="232">
        <f t="shared" si="26"/>
        <v>1</v>
      </c>
      <c r="J66" s="37">
        <v>7</v>
      </c>
      <c r="K66" s="37">
        <v>2</v>
      </c>
      <c r="L66" s="37">
        <f t="shared" si="27"/>
        <v>1</v>
      </c>
      <c r="M66" s="232">
        <v>7</v>
      </c>
      <c r="N66" s="232">
        <v>2</v>
      </c>
      <c r="O66" s="232">
        <f t="shared" si="28"/>
        <v>1</v>
      </c>
      <c r="P66" s="37">
        <v>4</v>
      </c>
      <c r="Q66" s="37">
        <v>1</v>
      </c>
      <c r="R66" s="37">
        <f t="shared" si="29"/>
        <v>3</v>
      </c>
      <c r="T66" t="s">
        <v>951</v>
      </c>
      <c r="V66" t="s">
        <v>1191</v>
      </c>
    </row>
    <row r="67" spans="1:34" x14ac:dyDescent="0.2">
      <c r="A67" s="42" t="s">
        <v>403</v>
      </c>
      <c r="B67" s="50">
        <v>18</v>
      </c>
      <c r="C67" s="50">
        <v>4</v>
      </c>
      <c r="D67" s="37">
        <v>5</v>
      </c>
      <c r="E67" s="37">
        <v>2</v>
      </c>
      <c r="F67" s="37">
        <f t="shared" si="25"/>
        <v>2</v>
      </c>
      <c r="G67" s="232">
        <v>6</v>
      </c>
      <c r="H67" s="232">
        <v>1</v>
      </c>
      <c r="I67" s="232">
        <f t="shared" si="26"/>
        <v>1</v>
      </c>
      <c r="J67" s="37">
        <v>6</v>
      </c>
      <c r="K67" s="37">
        <v>2</v>
      </c>
      <c r="L67" s="37">
        <f t="shared" si="27"/>
        <v>1</v>
      </c>
      <c r="M67" s="232">
        <v>6</v>
      </c>
      <c r="N67" s="232">
        <v>2</v>
      </c>
      <c r="O67" s="232">
        <f t="shared" si="28"/>
        <v>2</v>
      </c>
      <c r="P67" s="37">
        <v>5</v>
      </c>
      <c r="Q67" s="37">
        <v>2</v>
      </c>
      <c r="R67" s="37">
        <f t="shared" si="29"/>
        <v>1</v>
      </c>
      <c r="T67" t="s">
        <v>1190</v>
      </c>
    </row>
    <row r="68" spans="1:34" x14ac:dyDescent="0.2">
      <c r="A68" s="42" t="s">
        <v>404</v>
      </c>
      <c r="B68" s="50">
        <v>4</v>
      </c>
      <c r="C68" s="50">
        <v>5</v>
      </c>
      <c r="D68" s="37">
        <v>6</v>
      </c>
      <c r="E68" s="37">
        <v>1</v>
      </c>
      <c r="F68" s="37">
        <f t="shared" si="25"/>
        <v>3</v>
      </c>
      <c r="G68" s="232">
        <v>6</v>
      </c>
      <c r="H68" s="232">
        <v>2</v>
      </c>
      <c r="I68" s="232">
        <f t="shared" si="26"/>
        <v>3</v>
      </c>
      <c r="J68" s="37">
        <v>6</v>
      </c>
      <c r="K68" s="37">
        <v>2</v>
      </c>
      <c r="L68" s="37">
        <f t="shared" si="27"/>
        <v>3</v>
      </c>
      <c r="M68" s="232">
        <v>6</v>
      </c>
      <c r="N68" s="232">
        <v>2</v>
      </c>
      <c r="O68" s="232">
        <f t="shared" si="28"/>
        <v>3</v>
      </c>
      <c r="P68" s="37">
        <v>7</v>
      </c>
      <c r="Q68" s="37">
        <v>2</v>
      </c>
      <c r="R68" s="37">
        <f t="shared" si="29"/>
        <v>1</v>
      </c>
    </row>
    <row r="69" spans="1:34" x14ac:dyDescent="0.2">
      <c r="A69" s="42" t="s">
        <v>405</v>
      </c>
      <c r="B69" s="50">
        <v>10</v>
      </c>
      <c r="C69" s="50">
        <v>4</v>
      </c>
      <c r="D69" s="37">
        <v>5</v>
      </c>
      <c r="E69" s="37">
        <v>1</v>
      </c>
      <c r="F69" s="37">
        <f t="shared" si="25"/>
        <v>2</v>
      </c>
      <c r="G69" s="232">
        <v>10</v>
      </c>
      <c r="H69" s="232">
        <v>2</v>
      </c>
      <c r="I69" s="232">
        <f t="shared" si="26"/>
        <v>0</v>
      </c>
      <c r="J69" s="37">
        <v>7</v>
      </c>
      <c r="K69" s="37">
        <v>3</v>
      </c>
      <c r="L69" s="37">
        <f t="shared" si="27"/>
        <v>0</v>
      </c>
      <c r="M69" s="232">
        <v>6</v>
      </c>
      <c r="N69" s="232">
        <v>2</v>
      </c>
      <c r="O69" s="232">
        <f t="shared" si="28"/>
        <v>2</v>
      </c>
      <c r="P69" s="37">
        <v>4</v>
      </c>
      <c r="Q69" s="37">
        <v>1</v>
      </c>
      <c r="R69" s="37">
        <f t="shared" si="29"/>
        <v>3</v>
      </c>
    </row>
    <row r="70" spans="1:34" x14ac:dyDescent="0.2">
      <c r="A70" s="42" t="s">
        <v>406</v>
      </c>
      <c r="B70" s="50">
        <v>14</v>
      </c>
      <c r="C70" s="50">
        <v>3</v>
      </c>
      <c r="D70" s="37">
        <v>6</v>
      </c>
      <c r="E70" s="37">
        <v>1</v>
      </c>
      <c r="F70" s="37">
        <f t="shared" si="25"/>
        <v>0</v>
      </c>
      <c r="G70" s="232">
        <v>4</v>
      </c>
      <c r="H70" s="232">
        <v>2</v>
      </c>
      <c r="I70" s="232">
        <f t="shared" si="26"/>
        <v>2</v>
      </c>
      <c r="J70" s="37">
        <v>4</v>
      </c>
      <c r="K70" s="37">
        <v>3</v>
      </c>
      <c r="L70" s="37">
        <f t="shared" si="27"/>
        <v>2</v>
      </c>
      <c r="M70" s="232">
        <v>5</v>
      </c>
      <c r="N70" s="232">
        <v>2</v>
      </c>
      <c r="O70" s="232">
        <f t="shared" si="28"/>
        <v>2</v>
      </c>
      <c r="P70" s="37">
        <v>2</v>
      </c>
      <c r="Q70" s="37">
        <v>1</v>
      </c>
      <c r="R70" s="37">
        <f t="shared" si="29"/>
        <v>3</v>
      </c>
    </row>
    <row r="71" spans="1:34" ht="13.5" thickBot="1" x14ac:dyDescent="0.25">
      <c r="A71" s="45" t="s">
        <v>407</v>
      </c>
      <c r="B71" s="51">
        <v>8</v>
      </c>
      <c r="C71" s="51">
        <v>4</v>
      </c>
      <c r="D71" s="37">
        <v>6</v>
      </c>
      <c r="E71" s="46">
        <v>2</v>
      </c>
      <c r="F71" s="37">
        <f t="shared" si="25"/>
        <v>2</v>
      </c>
      <c r="G71" s="232">
        <v>9</v>
      </c>
      <c r="H71" s="457">
        <v>2</v>
      </c>
      <c r="I71" s="232">
        <f t="shared" si="26"/>
        <v>0</v>
      </c>
      <c r="J71" s="37">
        <v>7</v>
      </c>
      <c r="K71" s="46">
        <v>3</v>
      </c>
      <c r="L71" s="37">
        <f t="shared" si="27"/>
        <v>1</v>
      </c>
      <c r="M71" s="232">
        <v>9</v>
      </c>
      <c r="N71" s="457">
        <v>2</v>
      </c>
      <c r="O71" s="232">
        <f t="shared" si="28"/>
        <v>0</v>
      </c>
      <c r="P71" s="37">
        <v>6</v>
      </c>
      <c r="Q71" s="46">
        <v>3</v>
      </c>
      <c r="R71" s="37">
        <f t="shared" si="29"/>
        <v>1</v>
      </c>
    </row>
    <row r="72" spans="1:34" ht="13.5" thickBot="1" x14ac:dyDescent="0.25">
      <c r="A72" s="66" t="s">
        <v>413</v>
      </c>
      <c r="B72" s="63"/>
      <c r="C72" s="63">
        <f t="shared" ref="C72:O72" si="30">SUM(C63:C71)</f>
        <v>36</v>
      </c>
      <c r="D72" s="63">
        <f t="shared" si="30"/>
        <v>59</v>
      </c>
      <c r="E72" s="63">
        <f t="shared" si="30"/>
        <v>15</v>
      </c>
      <c r="F72" s="63">
        <f t="shared" si="30"/>
        <v>12</v>
      </c>
      <c r="G72" s="234">
        <f t="shared" si="30"/>
        <v>61</v>
      </c>
      <c r="H72" s="234">
        <f t="shared" si="30"/>
        <v>17</v>
      </c>
      <c r="I72" s="234">
        <f t="shared" si="30"/>
        <v>11</v>
      </c>
      <c r="J72" s="63">
        <f t="shared" si="30"/>
        <v>59</v>
      </c>
      <c r="K72" s="63">
        <f t="shared" si="30"/>
        <v>22</v>
      </c>
      <c r="L72" s="63">
        <f t="shared" si="30"/>
        <v>11</v>
      </c>
      <c r="M72" s="234">
        <f t="shared" si="30"/>
        <v>64</v>
      </c>
      <c r="N72" s="234">
        <f t="shared" si="30"/>
        <v>19</v>
      </c>
      <c r="O72" s="234">
        <f t="shared" si="30"/>
        <v>11</v>
      </c>
      <c r="P72" s="63">
        <f>SUM(P63:P71)</f>
        <v>43</v>
      </c>
      <c r="Q72" s="63">
        <f>SUM(Q63:Q71)</f>
        <v>16</v>
      </c>
      <c r="R72" s="63">
        <f>SUM(R63:R71)</f>
        <v>16</v>
      </c>
    </row>
    <row r="73" spans="1:34" ht="13.5" thickBot="1" x14ac:dyDescent="0.25">
      <c r="A73" s="70" t="s">
        <v>414</v>
      </c>
      <c r="B73" s="71"/>
      <c r="C73" s="71">
        <f t="shared" ref="C73:O73" si="31">C72+C62</f>
        <v>71</v>
      </c>
      <c r="D73" s="71">
        <f t="shared" si="31"/>
        <v>113</v>
      </c>
      <c r="E73" s="71">
        <f t="shared" si="31"/>
        <v>36</v>
      </c>
      <c r="F73" s="71">
        <f t="shared" si="31"/>
        <v>24</v>
      </c>
      <c r="G73" s="235">
        <f t="shared" si="31"/>
        <v>114</v>
      </c>
      <c r="H73" s="235">
        <f t="shared" si="31"/>
        <v>38</v>
      </c>
      <c r="I73" s="235">
        <f t="shared" si="31"/>
        <v>26</v>
      </c>
      <c r="J73" s="71">
        <f t="shared" si="31"/>
        <v>106</v>
      </c>
      <c r="K73" s="71">
        <f t="shared" si="31"/>
        <v>40</v>
      </c>
      <c r="L73" s="71">
        <f t="shared" si="31"/>
        <v>31</v>
      </c>
      <c r="M73" s="235">
        <f t="shared" si="31"/>
        <v>128</v>
      </c>
      <c r="N73" s="235">
        <f t="shared" si="31"/>
        <v>35</v>
      </c>
      <c r="O73" s="235">
        <f t="shared" si="31"/>
        <v>25</v>
      </c>
      <c r="P73" s="71">
        <f>P72+P62</f>
        <v>88</v>
      </c>
      <c r="Q73" s="71">
        <f>Q72+Q62</f>
        <v>34</v>
      </c>
      <c r="R73" s="71">
        <f>R72+R62</f>
        <v>29</v>
      </c>
    </row>
    <row r="74" spans="1:34" x14ac:dyDescent="0.2">
      <c r="A74" s="30"/>
      <c r="B74" s="30"/>
      <c r="C74" s="30"/>
      <c r="D74" s="30"/>
      <c r="E74" s="30"/>
      <c r="F74" s="30"/>
      <c r="G74" s="30"/>
      <c r="H74" s="30"/>
      <c r="I74" s="30"/>
      <c r="J74" s="30"/>
      <c r="K74" s="30"/>
      <c r="L74" s="30"/>
      <c r="M74" s="30"/>
      <c r="N74" s="30"/>
      <c r="O74" s="30"/>
    </row>
    <row r="76" spans="1:34" s="400" customFormat="1" ht="13.5" thickBot="1" x14ac:dyDescent="0.25">
      <c r="A76" s="113"/>
      <c r="B76" s="113"/>
      <c r="C76" s="113"/>
      <c r="D76" s="113"/>
      <c r="E76" s="113"/>
      <c r="F76" s="113"/>
      <c r="G76"/>
      <c r="H76"/>
      <c r="I76" s="113"/>
      <c r="J76" s="113"/>
      <c r="K76" s="113"/>
      <c r="L76" s="113"/>
      <c r="M76"/>
      <c r="N76"/>
      <c r="O76" s="113"/>
      <c r="P76" s="113"/>
      <c r="Q76" s="113"/>
      <c r="R76" s="113"/>
      <c r="S76"/>
      <c r="T76"/>
      <c r="U76"/>
      <c r="V76"/>
      <c r="W76"/>
      <c r="X76"/>
      <c r="Y76"/>
      <c r="Z76"/>
      <c r="AA76"/>
      <c r="AB76"/>
      <c r="AC76"/>
      <c r="AD76"/>
      <c r="AE76"/>
      <c r="AF76"/>
      <c r="AG76"/>
      <c r="AH76"/>
    </row>
    <row r="77" spans="1:34" s="400" customFormat="1" ht="13.5" thickBot="1" x14ac:dyDescent="0.25">
      <c r="A77" s="402"/>
      <c r="B77" s="403"/>
      <c r="C77" s="403"/>
      <c r="D77" s="403" t="s">
        <v>1169</v>
      </c>
      <c r="E77" s="403"/>
      <c r="F77" s="403"/>
      <c r="G77" s="403"/>
      <c r="H77" s="403"/>
      <c r="I77" s="403"/>
      <c r="J77" s="403"/>
      <c r="K77" s="403"/>
      <c r="L77" s="403"/>
      <c r="M77" s="403"/>
      <c r="N77" s="403"/>
      <c r="O77" s="403"/>
      <c r="P77" s="403"/>
      <c r="Q77" s="403"/>
      <c r="R77" s="404"/>
      <c r="S77"/>
      <c r="T77"/>
      <c r="U77"/>
      <c r="V77"/>
      <c r="W77"/>
      <c r="X77"/>
      <c r="Y77"/>
      <c r="Z77"/>
      <c r="AA77"/>
      <c r="AB77"/>
      <c r="AC77"/>
      <c r="AD77"/>
      <c r="AE77"/>
      <c r="AF77"/>
      <c r="AG77"/>
      <c r="AH77"/>
    </row>
    <row r="78" spans="1:34" s="400" customFormat="1" x14ac:dyDescent="0.2">
      <c r="A78" s="405"/>
      <c r="B78" s="406"/>
      <c r="C78" s="406"/>
      <c r="D78" s="474" t="s">
        <v>475</v>
      </c>
      <c r="E78" s="475"/>
      <c r="F78" s="476"/>
      <c r="G78" s="521" t="s">
        <v>352</v>
      </c>
      <c r="H78" s="522"/>
      <c r="I78" s="523"/>
      <c r="J78" s="474" t="s">
        <v>340</v>
      </c>
      <c r="K78" s="475"/>
      <c r="L78" s="476"/>
      <c r="M78" s="521" t="s">
        <v>472</v>
      </c>
      <c r="N78" s="522"/>
      <c r="O78" s="523"/>
      <c r="P78" s="474" t="s">
        <v>469</v>
      </c>
      <c r="Q78" s="475"/>
      <c r="R78" s="502"/>
      <c r="S78"/>
      <c r="T78"/>
      <c r="U78"/>
      <c r="V78"/>
      <c r="W78"/>
      <c r="X78"/>
      <c r="Y78"/>
      <c r="Z78"/>
      <c r="AA78"/>
      <c r="AB78"/>
      <c r="AC78"/>
      <c r="AD78"/>
      <c r="AE78"/>
      <c r="AF78"/>
      <c r="AG78"/>
      <c r="AH78"/>
    </row>
    <row r="79" spans="1:34" s="400" customFormat="1" x14ac:dyDescent="0.2">
      <c r="A79" s="407"/>
      <c r="B79" s="408"/>
      <c r="C79" s="408" t="s">
        <v>538</v>
      </c>
      <c r="D79" s="480">
        <v>25</v>
      </c>
      <c r="E79" s="481"/>
      <c r="F79" s="482"/>
      <c r="G79" s="518">
        <v>26</v>
      </c>
      <c r="H79" s="519"/>
      <c r="I79" s="520"/>
      <c r="J79" s="480">
        <v>26</v>
      </c>
      <c r="K79" s="481"/>
      <c r="L79" s="482"/>
      <c r="M79" s="518">
        <v>35</v>
      </c>
      <c r="N79" s="519"/>
      <c r="O79" s="520"/>
      <c r="P79" s="480">
        <v>10</v>
      </c>
      <c r="Q79" s="481"/>
      <c r="R79" s="537"/>
      <c r="S79"/>
      <c r="T79"/>
      <c r="U79"/>
      <c r="V79"/>
      <c r="W79"/>
      <c r="X79"/>
      <c r="Y79"/>
      <c r="Z79"/>
      <c r="AA79"/>
      <c r="AB79"/>
      <c r="AC79"/>
      <c r="AD79"/>
      <c r="AE79"/>
      <c r="AF79"/>
      <c r="AG79"/>
      <c r="AH79"/>
    </row>
    <row r="80" spans="1:34" s="400" customFormat="1" x14ac:dyDescent="0.2">
      <c r="A80" s="409"/>
      <c r="B80" s="410" t="s">
        <v>355</v>
      </c>
      <c r="C80" s="410" t="s">
        <v>408</v>
      </c>
      <c r="D80" s="35" t="s">
        <v>409</v>
      </c>
      <c r="E80" s="35" t="s">
        <v>410</v>
      </c>
      <c r="F80" s="35" t="s">
        <v>363</v>
      </c>
      <c r="G80" s="332" t="s">
        <v>409</v>
      </c>
      <c r="H80" s="332" t="s">
        <v>410</v>
      </c>
      <c r="I80" s="332" t="s">
        <v>363</v>
      </c>
      <c r="J80" s="35" t="s">
        <v>409</v>
      </c>
      <c r="K80" s="35" t="s">
        <v>410</v>
      </c>
      <c r="L80" s="35" t="s">
        <v>363</v>
      </c>
      <c r="M80" s="332" t="s">
        <v>409</v>
      </c>
      <c r="N80" s="332" t="s">
        <v>410</v>
      </c>
      <c r="O80" s="332" t="s">
        <v>363</v>
      </c>
      <c r="P80" s="35" t="s">
        <v>409</v>
      </c>
      <c r="Q80" s="35" t="s">
        <v>410</v>
      </c>
      <c r="R80" s="43" t="s">
        <v>363</v>
      </c>
      <c r="S80"/>
      <c r="T80"/>
      <c r="U80"/>
      <c r="V80"/>
      <c r="W80"/>
      <c r="X80"/>
      <c r="Y80"/>
      <c r="Z80"/>
      <c r="AA80"/>
      <c r="AB80"/>
      <c r="AC80"/>
      <c r="AD80"/>
      <c r="AE80"/>
      <c r="AF80"/>
      <c r="AG80"/>
      <c r="AH80"/>
    </row>
    <row r="81" spans="1:34" s="400" customFormat="1" x14ac:dyDescent="0.2">
      <c r="A81" s="409" t="s">
        <v>390</v>
      </c>
      <c r="B81" s="413">
        <v>5</v>
      </c>
      <c r="C81" s="413">
        <v>5</v>
      </c>
      <c r="D81" s="37">
        <v>6</v>
      </c>
      <c r="E81" s="37">
        <v>2</v>
      </c>
      <c r="F81" s="37">
        <f>IF(($C81+INT(D$79/18)+IF(((D$79-INT(D$79/18)*18)-$B81)&gt;=0,1,0)-D81+2)&lt;0, 0, $C81+INT(D$79/18)+IF(((D$79-INT(D$79/18)*18)-$B81)&gt;=0,1,0)-D81+2)</f>
        <v>3</v>
      </c>
      <c r="G81" s="232">
        <v>8</v>
      </c>
      <c r="H81" s="232">
        <v>1</v>
      </c>
      <c r="I81" s="455">
        <f>IF(($C81+INT(G$79/18)+IF(((G$79-INT(G$79/18)*18)-$B81)&gt;=0,1,0)-G81+2)&lt;0, 0, $C81+INT(G$79/18)+IF(((G$79-INT(G$79/18)*18)-$B81)&gt;=0,1,0)-G81+2)</f>
        <v>1</v>
      </c>
      <c r="J81" s="37">
        <v>7</v>
      </c>
      <c r="K81" s="37">
        <v>2</v>
      </c>
      <c r="L81" s="37">
        <f>IF(($C81+INT(J$79/18)+IF(((J$79-INT(J$79/18)*18)-$B81)&gt;=0,1,0)-J81+2)&lt;0, 0, $C81+INT(J$79/18)+IF(((J$79-INT(J$79/18)*18)-$B81)&gt;=0,1,0)-J81+2)</f>
        <v>2</v>
      </c>
      <c r="M81" s="232">
        <v>8</v>
      </c>
      <c r="N81" s="232">
        <v>1</v>
      </c>
      <c r="O81" s="455">
        <f>IF(($C81+INT(M$79/18)+IF(((M$79-INT(M$79/18)*18)-$B81)&gt;=0,1,0)-M81+2)&lt;0, 0, $C81+INT(M$79/18)+IF(((M$79-INT(M$79/18)*18)-$B81)&gt;=0,1,0)-M81+2)</f>
        <v>1</v>
      </c>
      <c r="P81" s="37">
        <v>6</v>
      </c>
      <c r="Q81" s="37">
        <v>2</v>
      </c>
      <c r="R81" s="37">
        <f>IF(($C81+INT(P$79/18)+IF(((P$79-INT(P$79/18)*18)-$B81)&gt;=0,1,0)-P81+2)&lt;0, 0, $C81+INT(P$79/18)+IF(((P$79-INT(P$79/18)*18)-$B81)&gt;=0,1,0)-P81+2)</f>
        <v>2</v>
      </c>
      <c r="S81"/>
      <c r="T81"/>
      <c r="U81"/>
      <c r="V81"/>
      <c r="W81"/>
      <c r="X81"/>
      <c r="Y81"/>
      <c r="Z81"/>
      <c r="AA81"/>
      <c r="AB81"/>
      <c r="AC81"/>
      <c r="AD81"/>
      <c r="AE81"/>
      <c r="AF81"/>
      <c r="AG81"/>
      <c r="AH81"/>
    </row>
    <row r="82" spans="1:34" s="400" customFormat="1" x14ac:dyDescent="0.2">
      <c r="A82" s="409" t="s">
        <v>391</v>
      </c>
      <c r="B82" s="413">
        <v>13</v>
      </c>
      <c r="C82" s="413">
        <v>4</v>
      </c>
      <c r="D82" s="37">
        <v>6</v>
      </c>
      <c r="E82" s="37">
        <v>1</v>
      </c>
      <c r="F82" s="37">
        <f t="shared" ref="F82:F89" si="32">IF(($C82+INT(D$79/18)+IF(((D$79-INT(D$79/18)*18)-$B82)&gt;=0,1,0)-D82+2)&lt;0, 0, $C82+INT(D$79/18)+IF(((D$79-INT(D$79/18)*18)-$B82)&gt;=0,1,0)-D82+2)</f>
        <v>1</v>
      </c>
      <c r="G82" s="232">
        <v>7</v>
      </c>
      <c r="H82" s="232">
        <v>2</v>
      </c>
      <c r="I82" s="455">
        <f t="shared" ref="I82:I89" si="33">IF(($C82+INT(G$79/18)+IF(((G$79-INT(G$79/18)*18)-$B82)&gt;=0,1,0)-G82+2)&lt;0, 0, $C82+INT(G$79/18)+IF(((G$79-INT(G$79/18)*18)-$B82)&gt;=0,1,0)-G82+2)</f>
        <v>0</v>
      </c>
      <c r="J82" s="37">
        <v>5</v>
      </c>
      <c r="K82" s="37">
        <v>2</v>
      </c>
      <c r="L82" s="37">
        <f t="shared" ref="L82:L89" si="34">IF(($C82+INT(J$79/18)+IF(((J$79-INT(J$79/18)*18)-$B82)&gt;=0,1,0)-J82+2)&lt;0, 0, $C82+INT(J$79/18)+IF(((J$79-INT(J$79/18)*18)-$B82)&gt;=0,1,0)-J82+2)</f>
        <v>2</v>
      </c>
      <c r="M82" s="232">
        <v>5</v>
      </c>
      <c r="N82" s="232">
        <v>2</v>
      </c>
      <c r="O82" s="455">
        <f t="shared" ref="O82:O89" si="35">IF(($C82+INT(M$79/18)+IF(((M$79-INT(M$79/18)*18)-$B82)&gt;=0,1,0)-M82+2)&lt;0, 0, $C82+INT(M$79/18)+IF(((M$79-INT(M$79/18)*18)-$B82)&gt;=0,1,0)-M82+2)</f>
        <v>3</v>
      </c>
      <c r="P82" s="37">
        <v>4</v>
      </c>
      <c r="Q82" s="37">
        <v>2</v>
      </c>
      <c r="R82" s="37">
        <f t="shared" ref="R82:R89" si="36">IF(($C82+INT(P$79/18)+IF(((P$79-INT(P$79/18)*18)-$B82)&gt;=0,1,0)-P82+2)&lt;0, 0, $C82+INT(P$79/18)+IF(((P$79-INT(P$79/18)*18)-$B82)&gt;=0,1,0)-P82+2)</f>
        <v>2</v>
      </c>
      <c r="S82"/>
      <c r="T82"/>
      <c r="U82"/>
      <c r="V82"/>
      <c r="W82"/>
      <c r="X82"/>
      <c r="Y82"/>
      <c r="Z82"/>
      <c r="AA82"/>
      <c r="AB82"/>
      <c r="AC82"/>
      <c r="AD82"/>
      <c r="AE82"/>
      <c r="AF82"/>
      <c r="AG82"/>
      <c r="AH82"/>
    </row>
    <row r="83" spans="1:34" s="400" customFormat="1" x14ac:dyDescent="0.2">
      <c r="A83" s="409" t="s">
        <v>392</v>
      </c>
      <c r="B83" s="413">
        <v>11</v>
      </c>
      <c r="C83" s="413">
        <v>5</v>
      </c>
      <c r="D83" s="37">
        <v>7</v>
      </c>
      <c r="E83" s="37">
        <v>1</v>
      </c>
      <c r="F83" s="37">
        <f t="shared" si="32"/>
        <v>1</v>
      </c>
      <c r="G83" s="232">
        <v>9</v>
      </c>
      <c r="H83" s="232">
        <v>2</v>
      </c>
      <c r="I83" s="455">
        <f t="shared" si="33"/>
        <v>0</v>
      </c>
      <c r="J83" s="37">
        <v>8</v>
      </c>
      <c r="K83" s="37">
        <v>2</v>
      </c>
      <c r="L83" s="37">
        <f t="shared" si="34"/>
        <v>0</v>
      </c>
      <c r="M83" s="232">
        <v>7</v>
      </c>
      <c r="N83" s="232">
        <v>2</v>
      </c>
      <c r="O83" s="455">
        <f t="shared" si="35"/>
        <v>2</v>
      </c>
      <c r="P83" s="37">
        <v>6</v>
      </c>
      <c r="Q83" s="37">
        <v>3</v>
      </c>
      <c r="R83" s="37">
        <f t="shared" si="36"/>
        <v>1</v>
      </c>
      <c r="S83"/>
      <c r="T83"/>
      <c r="U83"/>
      <c r="V83"/>
      <c r="W83"/>
      <c r="X83"/>
      <c r="Y83"/>
      <c r="Z83"/>
      <c r="AA83"/>
      <c r="AB83"/>
      <c r="AC83"/>
      <c r="AD83"/>
      <c r="AE83"/>
      <c r="AF83"/>
      <c r="AG83"/>
      <c r="AH83"/>
    </row>
    <row r="84" spans="1:34" s="400" customFormat="1" x14ac:dyDescent="0.2">
      <c r="A84" s="409" t="s">
        <v>393</v>
      </c>
      <c r="B84" s="413">
        <v>1</v>
      </c>
      <c r="C84" s="413">
        <v>4</v>
      </c>
      <c r="D84" s="37">
        <v>6</v>
      </c>
      <c r="E84" s="37">
        <v>2</v>
      </c>
      <c r="F84" s="37">
        <f t="shared" si="32"/>
        <v>2</v>
      </c>
      <c r="G84" s="232">
        <v>10</v>
      </c>
      <c r="H84" s="232">
        <v>2</v>
      </c>
      <c r="I84" s="455">
        <f t="shared" si="33"/>
        <v>0</v>
      </c>
      <c r="J84" s="37">
        <v>6</v>
      </c>
      <c r="K84" s="37">
        <v>2</v>
      </c>
      <c r="L84" s="37">
        <f t="shared" si="34"/>
        <v>2</v>
      </c>
      <c r="M84" s="232">
        <v>5</v>
      </c>
      <c r="N84" s="232">
        <v>2</v>
      </c>
      <c r="O84" s="455">
        <f t="shared" si="35"/>
        <v>3</v>
      </c>
      <c r="P84" s="37">
        <v>4</v>
      </c>
      <c r="Q84" s="37">
        <v>2</v>
      </c>
      <c r="R84" s="37">
        <f t="shared" si="36"/>
        <v>3</v>
      </c>
      <c r="S84"/>
      <c r="T84"/>
      <c r="U84"/>
      <c r="V84"/>
      <c r="W84"/>
      <c r="X84"/>
      <c r="Y84"/>
      <c r="Z84"/>
      <c r="AA84"/>
      <c r="AB84"/>
      <c r="AC84"/>
      <c r="AD84"/>
      <c r="AE84"/>
      <c r="AF84"/>
      <c r="AG84"/>
      <c r="AH84"/>
    </row>
    <row r="85" spans="1:34" s="400" customFormat="1" x14ac:dyDescent="0.2">
      <c r="A85" s="409" t="s">
        <v>394</v>
      </c>
      <c r="B85" s="413">
        <v>17</v>
      </c>
      <c r="C85" s="413">
        <v>4</v>
      </c>
      <c r="D85" s="37">
        <v>4</v>
      </c>
      <c r="E85" s="37">
        <v>1</v>
      </c>
      <c r="F85" s="37">
        <f t="shared" si="32"/>
        <v>3</v>
      </c>
      <c r="G85" s="232">
        <v>5</v>
      </c>
      <c r="H85" s="232">
        <v>1</v>
      </c>
      <c r="I85" s="455">
        <f t="shared" si="33"/>
        <v>2</v>
      </c>
      <c r="J85" s="37">
        <v>6</v>
      </c>
      <c r="K85" s="37">
        <v>2</v>
      </c>
      <c r="L85" s="37">
        <f t="shared" si="34"/>
        <v>1</v>
      </c>
      <c r="M85" s="232">
        <v>6</v>
      </c>
      <c r="N85" s="232">
        <v>2</v>
      </c>
      <c r="O85" s="455">
        <f t="shared" si="35"/>
        <v>2</v>
      </c>
      <c r="P85" s="37">
        <v>4</v>
      </c>
      <c r="Q85" s="37">
        <v>2</v>
      </c>
      <c r="R85" s="37">
        <f t="shared" si="36"/>
        <v>2</v>
      </c>
      <c r="S85"/>
      <c r="T85"/>
      <c r="U85"/>
      <c r="V85"/>
      <c r="W85"/>
      <c r="X85"/>
      <c r="Y85"/>
      <c r="Z85"/>
      <c r="AA85"/>
      <c r="AB85"/>
      <c r="AC85"/>
      <c r="AD85"/>
      <c r="AE85"/>
      <c r="AF85"/>
      <c r="AG85"/>
      <c r="AH85"/>
    </row>
    <row r="86" spans="1:34" s="400" customFormat="1" x14ac:dyDescent="0.2">
      <c r="A86" s="409" t="s">
        <v>395</v>
      </c>
      <c r="B86" s="413">
        <v>9</v>
      </c>
      <c r="C86" s="413">
        <v>3</v>
      </c>
      <c r="D86" s="37">
        <v>5</v>
      </c>
      <c r="E86" s="37">
        <v>3</v>
      </c>
      <c r="F86" s="37">
        <f t="shared" si="32"/>
        <v>1</v>
      </c>
      <c r="G86" s="232">
        <v>4</v>
      </c>
      <c r="H86" s="232">
        <v>1</v>
      </c>
      <c r="I86" s="455">
        <f t="shared" si="33"/>
        <v>2</v>
      </c>
      <c r="J86" s="37">
        <v>5</v>
      </c>
      <c r="K86" s="37">
        <v>1</v>
      </c>
      <c r="L86" s="37">
        <f t="shared" si="34"/>
        <v>1</v>
      </c>
      <c r="M86" s="232">
        <v>4</v>
      </c>
      <c r="N86" s="232">
        <v>2</v>
      </c>
      <c r="O86" s="455">
        <f t="shared" si="35"/>
        <v>3</v>
      </c>
      <c r="P86" s="37">
        <v>3</v>
      </c>
      <c r="Q86" s="37">
        <v>2</v>
      </c>
      <c r="R86" s="37">
        <f t="shared" si="36"/>
        <v>3</v>
      </c>
      <c r="S86"/>
      <c r="T86"/>
      <c r="U86"/>
      <c r="V86"/>
      <c r="W86"/>
      <c r="X86"/>
      <c r="Y86"/>
      <c r="Z86"/>
      <c r="AA86"/>
      <c r="AB86"/>
      <c r="AC86"/>
      <c r="AD86"/>
      <c r="AE86"/>
      <c r="AF86"/>
      <c r="AG86"/>
      <c r="AH86"/>
    </row>
    <row r="87" spans="1:34" s="400" customFormat="1" x14ac:dyDescent="0.2">
      <c r="A87" s="409" t="s">
        <v>396</v>
      </c>
      <c r="B87" s="413">
        <v>15</v>
      </c>
      <c r="C87" s="413">
        <v>5</v>
      </c>
      <c r="D87" s="37">
        <v>9</v>
      </c>
      <c r="E87" s="37">
        <v>3</v>
      </c>
      <c r="F87" s="37">
        <f t="shared" si="32"/>
        <v>0</v>
      </c>
      <c r="G87" s="232">
        <v>7</v>
      </c>
      <c r="H87" s="232">
        <v>2</v>
      </c>
      <c r="I87" s="455">
        <f t="shared" si="33"/>
        <v>1</v>
      </c>
      <c r="J87" s="37">
        <v>7</v>
      </c>
      <c r="K87" s="37">
        <v>2</v>
      </c>
      <c r="L87" s="37">
        <f t="shared" si="34"/>
        <v>1</v>
      </c>
      <c r="M87" s="232">
        <v>8</v>
      </c>
      <c r="N87" s="232">
        <v>2</v>
      </c>
      <c r="O87" s="455">
        <f t="shared" si="35"/>
        <v>1</v>
      </c>
      <c r="P87" s="37">
        <v>6</v>
      </c>
      <c r="Q87" s="37">
        <v>3</v>
      </c>
      <c r="R87" s="37">
        <f t="shared" si="36"/>
        <v>1</v>
      </c>
      <c r="S87"/>
      <c r="T87"/>
      <c r="U87"/>
      <c r="V87"/>
      <c r="W87"/>
      <c r="X87"/>
      <c r="Y87"/>
      <c r="Z87"/>
      <c r="AA87"/>
      <c r="AB87"/>
      <c r="AC87"/>
      <c r="AD87"/>
      <c r="AE87"/>
      <c r="AF87"/>
      <c r="AG87"/>
      <c r="AH87"/>
    </row>
    <row r="88" spans="1:34" s="400" customFormat="1" x14ac:dyDescent="0.2">
      <c r="A88" s="409" t="s">
        <v>397</v>
      </c>
      <c r="B88" s="413">
        <v>7</v>
      </c>
      <c r="C88" s="413">
        <v>3</v>
      </c>
      <c r="D88" s="37">
        <v>10</v>
      </c>
      <c r="E88" s="37">
        <v>2</v>
      </c>
      <c r="F88" s="37">
        <f t="shared" si="32"/>
        <v>0</v>
      </c>
      <c r="G88" s="232">
        <v>4</v>
      </c>
      <c r="H88" s="232">
        <v>3</v>
      </c>
      <c r="I88" s="455">
        <f t="shared" si="33"/>
        <v>3</v>
      </c>
      <c r="J88" s="37">
        <v>4</v>
      </c>
      <c r="K88" s="37">
        <v>1</v>
      </c>
      <c r="L88" s="37">
        <f t="shared" si="34"/>
        <v>3</v>
      </c>
      <c r="M88" s="232">
        <v>4</v>
      </c>
      <c r="N88" s="232">
        <v>3</v>
      </c>
      <c r="O88" s="455">
        <f t="shared" si="35"/>
        <v>3</v>
      </c>
      <c r="P88" s="37">
        <v>4</v>
      </c>
      <c r="Q88" s="37">
        <v>2</v>
      </c>
      <c r="R88" s="37">
        <f t="shared" si="36"/>
        <v>2</v>
      </c>
      <c r="S88"/>
      <c r="T88"/>
      <c r="U88"/>
      <c r="V88"/>
      <c r="W88"/>
      <c r="X88"/>
      <c r="Y88"/>
      <c r="Z88"/>
      <c r="AA88"/>
      <c r="AB88"/>
      <c r="AC88"/>
      <c r="AD88"/>
      <c r="AE88"/>
      <c r="AF88"/>
      <c r="AG88"/>
      <c r="AH88"/>
    </row>
    <row r="89" spans="1:34" s="400" customFormat="1" ht="13.5" thickBot="1" x14ac:dyDescent="0.25">
      <c r="A89" s="416" t="s">
        <v>398</v>
      </c>
      <c r="B89" s="417">
        <v>3</v>
      </c>
      <c r="C89" s="417">
        <v>4</v>
      </c>
      <c r="D89" s="37">
        <v>6</v>
      </c>
      <c r="E89" s="54">
        <v>2</v>
      </c>
      <c r="F89" s="37">
        <f t="shared" si="32"/>
        <v>2</v>
      </c>
      <c r="G89" s="232">
        <v>7</v>
      </c>
      <c r="H89" s="456">
        <v>2</v>
      </c>
      <c r="I89" s="455">
        <f t="shared" si="33"/>
        <v>1</v>
      </c>
      <c r="J89" s="37">
        <v>10</v>
      </c>
      <c r="K89" s="54">
        <v>2</v>
      </c>
      <c r="L89" s="37">
        <f t="shared" si="34"/>
        <v>0</v>
      </c>
      <c r="M89" s="232">
        <v>6</v>
      </c>
      <c r="N89" s="456">
        <v>3</v>
      </c>
      <c r="O89" s="455">
        <f t="shared" si="35"/>
        <v>2</v>
      </c>
      <c r="P89" s="37">
        <v>5</v>
      </c>
      <c r="Q89" s="54">
        <v>1</v>
      </c>
      <c r="R89" s="37">
        <f t="shared" si="36"/>
        <v>2</v>
      </c>
      <c r="S89"/>
      <c r="T89"/>
      <c r="U89"/>
      <c r="V89"/>
      <c r="W89"/>
      <c r="X89"/>
      <c r="Y89"/>
      <c r="Z89"/>
      <c r="AA89"/>
      <c r="AB89"/>
      <c r="AC89"/>
      <c r="AD89"/>
      <c r="AE89"/>
      <c r="AF89"/>
      <c r="AG89"/>
      <c r="AH89"/>
    </row>
    <row r="90" spans="1:34" s="400" customFormat="1" ht="13.5" thickBot="1" x14ac:dyDescent="0.25">
      <c r="A90" s="419" t="s">
        <v>412</v>
      </c>
      <c r="B90" s="420"/>
      <c r="C90" s="421">
        <f t="shared" ref="C90" si="37">SUM(C81:C89)</f>
        <v>37</v>
      </c>
      <c r="D90" s="63">
        <f>SUM(D81:D89)</f>
        <v>59</v>
      </c>
      <c r="E90" s="63">
        <f>SUM(E81:E89)</f>
        <v>17</v>
      </c>
      <c r="F90" s="88">
        <f>SUM(F81:F89)</f>
        <v>13</v>
      </c>
      <c r="G90" s="234">
        <f t="shared" ref="G90:R90" si="38">SUM(G81:G89)</f>
        <v>61</v>
      </c>
      <c r="H90" s="234">
        <f t="shared" si="38"/>
        <v>16</v>
      </c>
      <c r="I90" s="233">
        <f t="shared" si="38"/>
        <v>10</v>
      </c>
      <c r="J90" s="63">
        <f t="shared" si="38"/>
        <v>58</v>
      </c>
      <c r="K90" s="63">
        <f t="shared" si="38"/>
        <v>16</v>
      </c>
      <c r="L90" s="88">
        <f t="shared" si="38"/>
        <v>12</v>
      </c>
      <c r="M90" s="234">
        <f t="shared" si="38"/>
        <v>53</v>
      </c>
      <c r="N90" s="234">
        <f t="shared" si="38"/>
        <v>19</v>
      </c>
      <c r="O90" s="233">
        <f t="shared" si="38"/>
        <v>20</v>
      </c>
      <c r="P90" s="63">
        <f t="shared" si="38"/>
        <v>42</v>
      </c>
      <c r="Q90" s="63">
        <f t="shared" si="38"/>
        <v>19</v>
      </c>
      <c r="R90" s="194">
        <f t="shared" si="38"/>
        <v>18</v>
      </c>
      <c r="S90"/>
      <c r="T90"/>
      <c r="U90"/>
      <c r="V90"/>
      <c r="W90"/>
      <c r="X90"/>
      <c r="Y90"/>
      <c r="Z90"/>
      <c r="AA90"/>
      <c r="AB90"/>
      <c r="AC90"/>
      <c r="AD90"/>
      <c r="AE90"/>
      <c r="AF90"/>
      <c r="AG90"/>
      <c r="AH90"/>
    </row>
    <row r="91" spans="1:34" s="400" customFormat="1" x14ac:dyDescent="0.2">
      <c r="A91" s="424" t="s">
        <v>399</v>
      </c>
      <c r="B91" s="425">
        <v>4</v>
      </c>
      <c r="C91" s="425">
        <v>4</v>
      </c>
      <c r="D91" s="37">
        <v>6</v>
      </c>
      <c r="E91" s="39">
        <v>2</v>
      </c>
      <c r="F91" s="37">
        <f>IF(($C91+INT(D$79/18)+IF(((D$79-INT(D$79/18)*18)-$B91)&gt;=0,1,0)-D91+2)&lt;0, 0, $C91+INT(D$79/18)+IF(((D$79-INT(D$79/18)*18)-$B91)&gt;=0,1,0)-D91+2)</f>
        <v>2</v>
      </c>
      <c r="G91" s="232">
        <v>5</v>
      </c>
      <c r="H91" s="261">
        <v>1</v>
      </c>
      <c r="I91" s="455">
        <f>IF(($C91+INT(G$79/18)+IF(((G$79-INT(G$79/18)*18)-$B91)&gt;=0,1,0)-G91+2)&lt;0, 0, $C91+INT(G$79/18)+IF(((G$79-INT(G$79/18)*18)-$B91)&gt;=0,1,0)-G91+2)</f>
        <v>3</v>
      </c>
      <c r="J91" s="37">
        <v>6</v>
      </c>
      <c r="K91" s="39">
        <v>2</v>
      </c>
      <c r="L91" s="37">
        <f>IF(($C91+INT(J$79/18)+IF(((J$79-INT(J$79/18)*18)-$B91)&gt;=0,1,0)-J91+2)&lt;0, 0, $C91+INT(J$79/18)+IF(((J$79-INT(J$79/18)*18)-$B91)&gt;=0,1,0)-J91+2)</f>
        <v>2</v>
      </c>
      <c r="M91" s="232">
        <v>6</v>
      </c>
      <c r="N91" s="261">
        <v>3</v>
      </c>
      <c r="O91" s="455">
        <f>IF(($C91+INT(M$79/18)+IF(((M$79-INT(M$79/18)*18)-$B91)&gt;=0,1,0)-M91+2)&lt;0, 0, $C91+INT(M$79/18)+IF(((M$79-INT(M$79/18)*18)-$B91)&gt;=0,1,0)-M91+2)</f>
        <v>2</v>
      </c>
      <c r="P91" s="37">
        <v>4</v>
      </c>
      <c r="Q91" s="39">
        <v>1</v>
      </c>
      <c r="R91" s="37">
        <f>IF(($C91+INT(P$79/18)+IF(((P$79-INT(P$79/18)*18)-$B91)&gt;=0,1,0)-P91+2)&lt;0, 0, $C91+INT(P$79/18)+IF(((P$79-INT(P$79/18)*18)-$B91)&gt;=0,1,0)-P91+2)</f>
        <v>3</v>
      </c>
      <c r="S91"/>
      <c r="T91"/>
      <c r="U91"/>
      <c r="V91"/>
      <c r="W91"/>
      <c r="X91"/>
      <c r="Y91"/>
      <c r="Z91"/>
      <c r="AA91"/>
      <c r="AB91"/>
      <c r="AC91"/>
      <c r="AD91"/>
      <c r="AE91"/>
      <c r="AF91"/>
      <c r="AG91"/>
      <c r="AH91"/>
    </row>
    <row r="92" spans="1:34" s="400" customFormat="1" x14ac:dyDescent="0.2">
      <c r="A92" s="409" t="s">
        <v>400</v>
      </c>
      <c r="B92" s="413">
        <v>10</v>
      </c>
      <c r="C92" s="413">
        <v>3</v>
      </c>
      <c r="D92" s="37">
        <v>5</v>
      </c>
      <c r="E92" s="37">
        <v>3</v>
      </c>
      <c r="F92" s="37">
        <f t="shared" ref="F92:F99" si="39">IF(($C92+INT(D$79/18)+IF(((D$79-INT(D$79/18)*18)-$B92)&gt;=0,1,0)-D92+2)&lt;0, 0, $C92+INT(D$79/18)+IF(((D$79-INT(D$79/18)*18)-$B92)&gt;=0,1,0)-D92+2)</f>
        <v>1</v>
      </c>
      <c r="G92" s="232">
        <v>5</v>
      </c>
      <c r="H92" s="232">
        <v>2</v>
      </c>
      <c r="I92" s="455">
        <f t="shared" ref="I92:I99" si="40">IF(($C92+INT(G$79/18)+IF(((G$79-INT(G$79/18)*18)-$B92)&gt;=0,1,0)-G92+2)&lt;0, 0, $C92+INT(G$79/18)+IF(((G$79-INT(G$79/18)*18)-$B92)&gt;=0,1,0)-G92+2)</f>
        <v>1</v>
      </c>
      <c r="J92" s="37">
        <v>4</v>
      </c>
      <c r="K92" s="37">
        <v>2</v>
      </c>
      <c r="L92" s="37">
        <f t="shared" ref="L92:L99" si="41">IF(($C92+INT(J$79/18)+IF(((J$79-INT(J$79/18)*18)-$B92)&gt;=0,1,0)-J92+2)&lt;0, 0, $C92+INT(J$79/18)+IF(((J$79-INT(J$79/18)*18)-$B92)&gt;=0,1,0)-J92+2)</f>
        <v>2</v>
      </c>
      <c r="M92" s="232">
        <v>6</v>
      </c>
      <c r="N92" s="232">
        <v>1</v>
      </c>
      <c r="O92" s="455">
        <f t="shared" ref="O92:O99" si="42">IF(($C92+INT(M$79/18)+IF(((M$79-INT(M$79/18)*18)-$B92)&gt;=0,1,0)-M92+2)&lt;0, 0, $C92+INT(M$79/18)+IF(((M$79-INT(M$79/18)*18)-$B92)&gt;=0,1,0)-M92+2)</f>
        <v>1</v>
      </c>
      <c r="P92" s="37">
        <v>3</v>
      </c>
      <c r="Q92" s="37">
        <v>2</v>
      </c>
      <c r="R92" s="37">
        <f t="shared" ref="R92:R99" si="43">IF(($C92+INT(P$79/18)+IF(((P$79-INT(P$79/18)*18)-$B92)&gt;=0,1,0)-P92+2)&lt;0, 0, $C92+INT(P$79/18)+IF(((P$79-INT(P$79/18)*18)-$B92)&gt;=0,1,0)-P92+2)</f>
        <v>3</v>
      </c>
      <c r="S92"/>
      <c r="T92"/>
      <c r="U92"/>
      <c r="V92"/>
      <c r="W92"/>
      <c r="X92"/>
      <c r="Y92"/>
      <c r="Z92"/>
      <c r="AA92"/>
      <c r="AB92"/>
      <c r="AC92"/>
      <c r="AD92"/>
      <c r="AE92"/>
      <c r="AF92"/>
      <c r="AG92"/>
      <c r="AH92"/>
    </row>
    <row r="93" spans="1:34" s="400" customFormat="1" x14ac:dyDescent="0.2">
      <c r="A93" s="409" t="s">
        <v>401</v>
      </c>
      <c r="B93" s="413">
        <v>2</v>
      </c>
      <c r="C93" s="413">
        <v>4</v>
      </c>
      <c r="D93" s="37">
        <v>7</v>
      </c>
      <c r="E93" s="37">
        <v>2</v>
      </c>
      <c r="F93" s="37">
        <f t="shared" si="39"/>
        <v>1</v>
      </c>
      <c r="G93" s="232">
        <v>6</v>
      </c>
      <c r="H93" s="232">
        <v>2</v>
      </c>
      <c r="I93" s="455">
        <f t="shared" si="40"/>
        <v>2</v>
      </c>
      <c r="J93" s="37">
        <v>6</v>
      </c>
      <c r="K93" s="37">
        <v>2</v>
      </c>
      <c r="L93" s="37">
        <f t="shared" si="41"/>
        <v>2</v>
      </c>
      <c r="M93" s="232">
        <v>5</v>
      </c>
      <c r="N93" s="232">
        <v>2</v>
      </c>
      <c r="O93" s="455">
        <f t="shared" si="42"/>
        <v>3</v>
      </c>
      <c r="P93" s="37">
        <v>4</v>
      </c>
      <c r="Q93" s="37">
        <v>2</v>
      </c>
      <c r="R93" s="37">
        <f t="shared" si="43"/>
        <v>3</v>
      </c>
      <c r="S93"/>
      <c r="T93"/>
      <c r="U93"/>
      <c r="V93"/>
      <c r="W93"/>
      <c r="X93"/>
      <c r="Y93"/>
      <c r="Z93"/>
      <c r="AA93"/>
      <c r="AB93"/>
      <c r="AC93"/>
      <c r="AD93"/>
      <c r="AE93"/>
      <c r="AF93"/>
      <c r="AG93"/>
      <c r="AH93"/>
    </row>
    <row r="94" spans="1:34" s="400" customFormat="1" x14ac:dyDescent="0.2">
      <c r="A94" s="409" t="s">
        <v>402</v>
      </c>
      <c r="B94" s="413">
        <v>14</v>
      </c>
      <c r="C94" s="413">
        <v>3</v>
      </c>
      <c r="D94" s="37">
        <v>4</v>
      </c>
      <c r="E94" s="37">
        <v>1</v>
      </c>
      <c r="F94" s="37">
        <f t="shared" si="39"/>
        <v>2</v>
      </c>
      <c r="G94" s="232">
        <v>4</v>
      </c>
      <c r="H94" s="232">
        <v>2</v>
      </c>
      <c r="I94" s="455">
        <f t="shared" si="40"/>
        <v>2</v>
      </c>
      <c r="J94" s="37">
        <v>4</v>
      </c>
      <c r="K94" s="37">
        <v>1</v>
      </c>
      <c r="L94" s="37">
        <f t="shared" si="41"/>
        <v>2</v>
      </c>
      <c r="M94" s="232">
        <v>4</v>
      </c>
      <c r="N94" s="232">
        <v>3</v>
      </c>
      <c r="O94" s="455">
        <f t="shared" si="42"/>
        <v>3</v>
      </c>
      <c r="P94" s="37">
        <v>5</v>
      </c>
      <c r="Q94" s="37">
        <v>2</v>
      </c>
      <c r="R94" s="37">
        <f t="shared" si="43"/>
        <v>0</v>
      </c>
      <c r="S94"/>
      <c r="T94"/>
      <c r="U94"/>
      <c r="V94"/>
      <c r="W94"/>
      <c r="X94"/>
      <c r="Y94"/>
      <c r="Z94"/>
      <c r="AA94"/>
      <c r="AB94"/>
      <c r="AC94"/>
      <c r="AD94"/>
      <c r="AE94"/>
      <c r="AF94"/>
      <c r="AG94"/>
      <c r="AH94"/>
    </row>
    <row r="95" spans="1:34" s="400" customFormat="1" x14ac:dyDescent="0.2">
      <c r="A95" s="409" t="s">
        <v>403</v>
      </c>
      <c r="B95" s="413">
        <v>8</v>
      </c>
      <c r="C95" s="413">
        <v>5</v>
      </c>
      <c r="D95" s="37">
        <v>6</v>
      </c>
      <c r="E95" s="37">
        <v>2</v>
      </c>
      <c r="F95" s="37">
        <f t="shared" si="39"/>
        <v>2</v>
      </c>
      <c r="G95" s="232">
        <v>10</v>
      </c>
      <c r="H95" s="232">
        <v>2</v>
      </c>
      <c r="I95" s="455">
        <f t="shared" si="40"/>
        <v>0</v>
      </c>
      <c r="J95" s="37">
        <v>7</v>
      </c>
      <c r="K95" s="37">
        <v>2</v>
      </c>
      <c r="L95" s="37">
        <f t="shared" si="41"/>
        <v>2</v>
      </c>
      <c r="M95" s="232">
        <v>7</v>
      </c>
      <c r="N95" s="232">
        <v>2</v>
      </c>
      <c r="O95" s="455">
        <f t="shared" si="42"/>
        <v>2</v>
      </c>
      <c r="P95" s="37">
        <v>5</v>
      </c>
      <c r="Q95" s="37">
        <v>1</v>
      </c>
      <c r="R95" s="37">
        <f t="shared" si="43"/>
        <v>3</v>
      </c>
      <c r="S95"/>
      <c r="T95" t="s">
        <v>1198</v>
      </c>
      <c r="U95"/>
      <c r="V95"/>
      <c r="W95"/>
      <c r="X95"/>
      <c r="Y95"/>
      <c r="Z95"/>
      <c r="AA95"/>
      <c r="AB95"/>
      <c r="AC95"/>
      <c r="AD95"/>
      <c r="AE95"/>
      <c r="AF95"/>
      <c r="AG95"/>
      <c r="AH95"/>
    </row>
    <row r="96" spans="1:34" s="400" customFormat="1" x14ac:dyDescent="0.2">
      <c r="A96" s="409" t="s">
        <v>404</v>
      </c>
      <c r="B96" s="413">
        <v>6</v>
      </c>
      <c r="C96" s="413">
        <v>3</v>
      </c>
      <c r="D96" s="37">
        <v>5</v>
      </c>
      <c r="E96" s="37">
        <v>2</v>
      </c>
      <c r="F96" s="37">
        <f t="shared" si="39"/>
        <v>2</v>
      </c>
      <c r="G96" s="232">
        <v>4</v>
      </c>
      <c r="H96" s="232">
        <v>2</v>
      </c>
      <c r="I96" s="455">
        <f t="shared" si="40"/>
        <v>3</v>
      </c>
      <c r="J96" s="37">
        <v>4</v>
      </c>
      <c r="K96" s="37">
        <v>2</v>
      </c>
      <c r="L96" s="37">
        <f t="shared" si="41"/>
        <v>3</v>
      </c>
      <c r="M96" s="232">
        <v>5</v>
      </c>
      <c r="N96" s="232">
        <v>2</v>
      </c>
      <c r="O96" s="455">
        <f t="shared" si="42"/>
        <v>2</v>
      </c>
      <c r="P96" s="37">
        <v>2</v>
      </c>
      <c r="Q96" s="37">
        <v>1</v>
      </c>
      <c r="R96" s="37">
        <f t="shared" si="43"/>
        <v>4</v>
      </c>
      <c r="S96"/>
      <c r="T96" t="s">
        <v>1200</v>
      </c>
      <c r="U96"/>
      <c r="V96"/>
      <c r="W96"/>
      <c r="X96"/>
      <c r="Y96"/>
      <c r="Z96"/>
      <c r="AA96"/>
      <c r="AB96"/>
      <c r="AC96"/>
      <c r="AD96"/>
      <c r="AE96"/>
      <c r="AF96"/>
      <c r="AG96"/>
      <c r="AH96"/>
    </row>
    <row r="97" spans="1:34" s="400" customFormat="1" x14ac:dyDescent="0.2">
      <c r="A97" s="409" t="s">
        <v>405</v>
      </c>
      <c r="B97" s="413">
        <v>12</v>
      </c>
      <c r="C97" s="413">
        <v>4</v>
      </c>
      <c r="D97" s="37">
        <v>8</v>
      </c>
      <c r="E97" s="37">
        <v>2</v>
      </c>
      <c r="F97" s="37">
        <f t="shared" si="39"/>
        <v>0</v>
      </c>
      <c r="G97" s="232">
        <v>5</v>
      </c>
      <c r="H97" s="232">
        <v>2</v>
      </c>
      <c r="I97" s="455">
        <f t="shared" si="40"/>
        <v>2</v>
      </c>
      <c r="J97" s="37">
        <v>5</v>
      </c>
      <c r="K97" s="37">
        <v>2</v>
      </c>
      <c r="L97" s="37">
        <f t="shared" si="41"/>
        <v>2</v>
      </c>
      <c r="M97" s="232">
        <v>7</v>
      </c>
      <c r="N97" s="232">
        <v>3</v>
      </c>
      <c r="O97" s="455">
        <f t="shared" si="42"/>
        <v>1</v>
      </c>
      <c r="P97" s="37">
        <v>5</v>
      </c>
      <c r="Q97" s="37">
        <v>2</v>
      </c>
      <c r="R97" s="37">
        <f t="shared" si="43"/>
        <v>1</v>
      </c>
      <c r="S97"/>
      <c r="T97"/>
      <c r="U97"/>
      <c r="V97"/>
      <c r="W97"/>
      <c r="X97"/>
      <c r="Y97"/>
      <c r="Z97"/>
      <c r="AA97"/>
      <c r="AB97"/>
      <c r="AC97"/>
      <c r="AD97"/>
      <c r="AE97"/>
      <c r="AF97"/>
      <c r="AG97"/>
      <c r="AH97"/>
    </row>
    <row r="98" spans="1:34" s="400" customFormat="1" x14ac:dyDescent="0.2">
      <c r="A98" s="409" t="s">
        <v>406</v>
      </c>
      <c r="B98" s="413">
        <v>18</v>
      </c>
      <c r="C98" s="413">
        <v>3</v>
      </c>
      <c r="D98" s="37">
        <v>5</v>
      </c>
      <c r="E98" s="37">
        <v>2</v>
      </c>
      <c r="F98" s="37">
        <f t="shared" si="39"/>
        <v>1</v>
      </c>
      <c r="G98" s="232">
        <v>4</v>
      </c>
      <c r="H98" s="232">
        <v>2</v>
      </c>
      <c r="I98" s="455">
        <f t="shared" si="40"/>
        <v>2</v>
      </c>
      <c r="J98" s="37">
        <v>2</v>
      </c>
      <c r="K98" s="37">
        <v>1</v>
      </c>
      <c r="L98" s="37">
        <f t="shared" si="41"/>
        <v>4</v>
      </c>
      <c r="M98" s="232">
        <v>3</v>
      </c>
      <c r="N98" s="232">
        <v>2</v>
      </c>
      <c r="O98" s="455">
        <f t="shared" si="42"/>
        <v>3</v>
      </c>
      <c r="P98" s="37">
        <v>4</v>
      </c>
      <c r="Q98" s="37">
        <v>2</v>
      </c>
      <c r="R98" s="37">
        <f t="shared" si="43"/>
        <v>1</v>
      </c>
      <c r="S98"/>
      <c r="T98" t="s">
        <v>1199</v>
      </c>
      <c r="U98"/>
      <c r="V98"/>
      <c r="W98"/>
      <c r="X98"/>
      <c r="Y98"/>
      <c r="Z98"/>
      <c r="AA98"/>
      <c r="AB98"/>
      <c r="AC98"/>
      <c r="AD98"/>
      <c r="AE98"/>
      <c r="AF98"/>
      <c r="AG98"/>
      <c r="AH98"/>
    </row>
    <row r="99" spans="1:34" s="400" customFormat="1" ht="13.5" thickBot="1" x14ac:dyDescent="0.25">
      <c r="A99" s="426" t="s">
        <v>407</v>
      </c>
      <c r="B99" s="427">
        <v>16</v>
      </c>
      <c r="C99" s="427">
        <v>4</v>
      </c>
      <c r="D99" s="37">
        <v>6</v>
      </c>
      <c r="E99" s="46">
        <v>2</v>
      </c>
      <c r="F99" s="37">
        <f t="shared" si="39"/>
        <v>1</v>
      </c>
      <c r="G99" s="232">
        <v>7</v>
      </c>
      <c r="H99" s="457">
        <v>2</v>
      </c>
      <c r="I99" s="455">
        <f t="shared" si="40"/>
        <v>0</v>
      </c>
      <c r="J99" s="37">
        <v>7</v>
      </c>
      <c r="K99" s="46">
        <v>2</v>
      </c>
      <c r="L99" s="37">
        <f t="shared" si="41"/>
        <v>0</v>
      </c>
      <c r="M99" s="232">
        <v>5</v>
      </c>
      <c r="N99" s="457">
        <v>1</v>
      </c>
      <c r="O99" s="455">
        <f t="shared" si="42"/>
        <v>3</v>
      </c>
      <c r="P99" s="37">
        <v>5</v>
      </c>
      <c r="Q99" s="46">
        <v>3</v>
      </c>
      <c r="R99" s="37">
        <f t="shared" si="43"/>
        <v>1</v>
      </c>
      <c r="S99"/>
      <c r="T99"/>
      <c r="U99"/>
      <c r="V99"/>
      <c r="W99"/>
      <c r="X99"/>
      <c r="Y99"/>
      <c r="Z99"/>
      <c r="AA99"/>
      <c r="AB99"/>
      <c r="AC99"/>
      <c r="AD99"/>
      <c r="AE99"/>
      <c r="AF99"/>
      <c r="AG99"/>
      <c r="AH99"/>
    </row>
    <row r="100" spans="1:34" s="400" customFormat="1" ht="13.5" thickBot="1" x14ac:dyDescent="0.25">
      <c r="A100" s="419" t="s">
        <v>413</v>
      </c>
      <c r="B100" s="421"/>
      <c r="C100" s="421">
        <f t="shared" ref="C100" si="44">SUM(C91:C99)</f>
        <v>33</v>
      </c>
      <c r="D100" s="63">
        <f>SUM(D91:D99)</f>
        <v>52</v>
      </c>
      <c r="E100" s="63">
        <f>SUM(E91:E99)</f>
        <v>18</v>
      </c>
      <c r="F100" s="63">
        <f>SUM(F91:F99)</f>
        <v>12</v>
      </c>
      <c r="G100" s="234">
        <f t="shared" ref="G100:R100" si="45">SUM(G91:G99)</f>
        <v>50</v>
      </c>
      <c r="H100" s="234">
        <f t="shared" si="45"/>
        <v>17</v>
      </c>
      <c r="I100" s="234">
        <f t="shared" si="45"/>
        <v>15</v>
      </c>
      <c r="J100" s="63">
        <f t="shared" si="45"/>
        <v>45</v>
      </c>
      <c r="K100" s="63">
        <f t="shared" si="45"/>
        <v>16</v>
      </c>
      <c r="L100" s="63">
        <f t="shared" si="45"/>
        <v>19</v>
      </c>
      <c r="M100" s="234">
        <f t="shared" si="45"/>
        <v>48</v>
      </c>
      <c r="N100" s="234">
        <f t="shared" si="45"/>
        <v>19</v>
      </c>
      <c r="O100" s="234">
        <f t="shared" si="45"/>
        <v>20</v>
      </c>
      <c r="P100" s="63">
        <f t="shared" si="45"/>
        <v>37</v>
      </c>
      <c r="Q100" s="63">
        <f t="shared" si="45"/>
        <v>16</v>
      </c>
      <c r="R100" s="65">
        <f t="shared" si="45"/>
        <v>19</v>
      </c>
      <c r="S100"/>
      <c r="T100"/>
      <c r="U100"/>
      <c r="V100"/>
      <c r="W100"/>
      <c r="X100"/>
      <c r="Y100"/>
      <c r="Z100"/>
      <c r="AA100"/>
      <c r="AB100"/>
      <c r="AC100"/>
      <c r="AD100"/>
      <c r="AE100"/>
      <c r="AF100"/>
      <c r="AG100"/>
      <c r="AH100"/>
    </row>
    <row r="101" spans="1:34" s="400" customFormat="1" ht="13.5" thickBot="1" x14ac:dyDescent="0.25">
      <c r="A101" s="430" t="s">
        <v>414</v>
      </c>
      <c r="B101" s="431"/>
      <c r="C101" s="431">
        <f t="shared" ref="C101:R101" si="46">C100+C90</f>
        <v>70</v>
      </c>
      <c r="D101" s="71">
        <f t="shared" si="46"/>
        <v>111</v>
      </c>
      <c r="E101" s="71">
        <f t="shared" si="46"/>
        <v>35</v>
      </c>
      <c r="F101" s="71">
        <f t="shared" si="46"/>
        <v>25</v>
      </c>
      <c r="G101" s="235">
        <f t="shared" si="46"/>
        <v>111</v>
      </c>
      <c r="H101" s="235">
        <f t="shared" si="46"/>
        <v>33</v>
      </c>
      <c r="I101" s="235">
        <f t="shared" si="46"/>
        <v>25</v>
      </c>
      <c r="J101" s="71">
        <f t="shared" si="46"/>
        <v>103</v>
      </c>
      <c r="K101" s="71">
        <f t="shared" si="46"/>
        <v>32</v>
      </c>
      <c r="L101" s="71">
        <f t="shared" si="46"/>
        <v>31</v>
      </c>
      <c r="M101" s="458">
        <f t="shared" si="46"/>
        <v>101</v>
      </c>
      <c r="N101" s="235">
        <f t="shared" si="46"/>
        <v>38</v>
      </c>
      <c r="O101" s="235">
        <f t="shared" si="46"/>
        <v>40</v>
      </c>
      <c r="P101" s="71">
        <f t="shared" si="46"/>
        <v>79</v>
      </c>
      <c r="Q101" s="71">
        <f t="shared" si="46"/>
        <v>35</v>
      </c>
      <c r="R101" s="73">
        <f t="shared" si="46"/>
        <v>37</v>
      </c>
      <c r="S101"/>
      <c r="T101"/>
      <c r="U101"/>
      <c r="V101"/>
      <c r="W101"/>
      <c r="X101"/>
      <c r="Y101"/>
      <c r="Z101"/>
      <c r="AA101"/>
      <c r="AB101"/>
      <c r="AC101"/>
      <c r="AD101"/>
      <c r="AE101"/>
      <c r="AF101"/>
      <c r="AG101"/>
      <c r="AH101"/>
    </row>
    <row r="102" spans="1:34" s="400" customFormat="1" x14ac:dyDescent="0.2">
      <c r="A102" s="113"/>
      <c r="B102" s="113"/>
      <c r="C102" s="113"/>
      <c r="D102" s="113"/>
      <c r="E102" s="113"/>
      <c r="F102" s="113"/>
      <c r="G102" s="113"/>
      <c r="H102" s="113"/>
      <c r="I102" s="113"/>
      <c r="J102" s="113"/>
      <c r="K102" s="113"/>
      <c r="L102" s="113"/>
      <c r="M102" s="113"/>
      <c r="N102" s="113"/>
      <c r="O102" s="113"/>
      <c r="P102" s="113"/>
      <c r="Q102" s="113"/>
      <c r="R102" s="113"/>
      <c r="S102"/>
      <c r="T102"/>
      <c r="U102"/>
      <c r="V102"/>
      <c r="W102"/>
      <c r="X102"/>
      <c r="Y102"/>
      <c r="Z102"/>
      <c r="AA102"/>
      <c r="AB102"/>
      <c r="AC102"/>
      <c r="AD102"/>
      <c r="AE102"/>
      <c r="AF102"/>
      <c r="AG102"/>
      <c r="AH102"/>
    </row>
    <row r="103" spans="1:34" s="400" customFormat="1" x14ac:dyDescent="0.2">
      <c r="A103" s="113"/>
      <c r="B103" s="113"/>
      <c r="C103" s="113"/>
      <c r="D103" s="113"/>
      <c r="E103" s="113"/>
      <c r="F103" s="113"/>
      <c r="G103" s="113"/>
      <c r="H103" s="113"/>
      <c r="I103" s="113"/>
      <c r="J103" s="113"/>
      <c r="K103" s="113"/>
      <c r="L103" s="113"/>
      <c r="M103" s="113"/>
      <c r="N103" s="113"/>
      <c r="O103" s="113"/>
      <c r="P103" s="113"/>
      <c r="Q103" s="113"/>
      <c r="R103" s="113"/>
      <c r="S103"/>
      <c r="T103"/>
      <c r="U103"/>
      <c r="V103"/>
      <c r="W103"/>
      <c r="X103"/>
      <c r="Y103"/>
      <c r="Z103"/>
      <c r="AA103"/>
      <c r="AB103"/>
      <c r="AC103"/>
      <c r="AD103"/>
      <c r="AE103"/>
      <c r="AF103"/>
      <c r="AG103"/>
      <c r="AH103"/>
    </row>
    <row r="104" spans="1:34" s="400" customFormat="1" ht="13.5" thickBot="1"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row>
    <row r="105" spans="1:34" s="400" customFormat="1" ht="13.5" thickBot="1" x14ac:dyDescent="0.25">
      <c r="A105" s="190"/>
      <c r="B105" s="190"/>
      <c r="C105" s="190"/>
      <c r="D105" s="190"/>
      <c r="E105" s="190"/>
      <c r="F105" s="190"/>
      <c r="G105" s="192" t="s">
        <v>1170</v>
      </c>
      <c r="H105" s="190"/>
      <c r="I105" s="190"/>
      <c r="J105" s="190"/>
      <c r="K105" s="190"/>
      <c r="L105" s="190"/>
      <c r="M105" s="190"/>
      <c r="N105" s="190"/>
      <c r="O105" s="190"/>
      <c r="P105" s="190"/>
      <c r="Q105" s="190"/>
      <c r="R105" s="193"/>
      <c r="S105"/>
      <c r="T105"/>
      <c r="U105"/>
      <c r="V105"/>
      <c r="W105"/>
      <c r="X105"/>
      <c r="Y105"/>
      <c r="Z105"/>
      <c r="AA105"/>
      <c r="AB105"/>
      <c r="AC105"/>
      <c r="AD105"/>
      <c r="AE105"/>
      <c r="AF105"/>
      <c r="AG105"/>
      <c r="AH105"/>
    </row>
    <row r="106" spans="1:34" x14ac:dyDescent="0.2">
      <c r="A106" s="40"/>
      <c r="B106" s="41"/>
      <c r="C106" s="41"/>
      <c r="D106" s="474" t="s">
        <v>475</v>
      </c>
      <c r="E106" s="475"/>
      <c r="F106" s="476"/>
      <c r="G106" s="477" t="s">
        <v>352</v>
      </c>
      <c r="H106" s="478"/>
      <c r="I106" s="479"/>
      <c r="J106" s="474" t="s">
        <v>340</v>
      </c>
      <c r="K106" s="475"/>
      <c r="L106" s="476"/>
      <c r="M106" s="477" t="s">
        <v>472</v>
      </c>
      <c r="N106" s="478"/>
      <c r="O106" s="479"/>
      <c r="P106" s="474" t="s">
        <v>469</v>
      </c>
      <c r="Q106" s="475"/>
      <c r="R106" s="502"/>
    </row>
    <row r="107" spans="1:34" x14ac:dyDescent="0.2">
      <c r="A107" s="57"/>
      <c r="B107" s="69"/>
      <c r="C107" s="69" t="s">
        <v>538</v>
      </c>
      <c r="D107" s="480">
        <v>26</v>
      </c>
      <c r="E107" s="481"/>
      <c r="F107" s="482"/>
      <c r="G107" s="483">
        <v>27</v>
      </c>
      <c r="H107" s="484"/>
      <c r="I107" s="485"/>
      <c r="J107" s="480">
        <v>28</v>
      </c>
      <c r="K107" s="481"/>
      <c r="L107" s="482"/>
      <c r="M107" s="483">
        <v>36</v>
      </c>
      <c r="N107" s="484"/>
      <c r="O107" s="485"/>
      <c r="P107" s="480">
        <v>10</v>
      </c>
      <c r="Q107" s="481"/>
      <c r="R107" s="537"/>
    </row>
    <row r="108" spans="1:34" x14ac:dyDescent="0.2">
      <c r="A108" s="42"/>
      <c r="B108" s="34" t="s">
        <v>355</v>
      </c>
      <c r="C108" s="34" t="s">
        <v>408</v>
      </c>
      <c r="D108" s="35" t="s">
        <v>409</v>
      </c>
      <c r="E108" s="35" t="s">
        <v>410</v>
      </c>
      <c r="F108" s="35" t="s">
        <v>363</v>
      </c>
      <c r="G108" s="36" t="s">
        <v>409</v>
      </c>
      <c r="H108" s="36" t="s">
        <v>410</v>
      </c>
      <c r="I108" s="36" t="s">
        <v>363</v>
      </c>
      <c r="J108" s="35" t="s">
        <v>409</v>
      </c>
      <c r="K108" s="35" t="s">
        <v>410</v>
      </c>
      <c r="L108" s="35" t="s">
        <v>363</v>
      </c>
      <c r="M108" s="36" t="s">
        <v>409</v>
      </c>
      <c r="N108" s="36" t="s">
        <v>410</v>
      </c>
      <c r="O108" s="36" t="s">
        <v>363</v>
      </c>
      <c r="P108" s="35" t="s">
        <v>409</v>
      </c>
      <c r="Q108" s="35" t="s">
        <v>410</v>
      </c>
      <c r="R108" s="43" t="s">
        <v>363</v>
      </c>
    </row>
    <row r="109" spans="1:34" x14ac:dyDescent="0.2">
      <c r="A109" s="42" t="s">
        <v>390</v>
      </c>
      <c r="B109" s="50">
        <v>5</v>
      </c>
      <c r="C109" s="50">
        <v>4</v>
      </c>
      <c r="D109" s="37">
        <v>6</v>
      </c>
      <c r="E109" s="37">
        <v>2</v>
      </c>
      <c r="F109" s="37">
        <f>IF(($C109+INT(D$107/18)+IF(((D$107-INT(D$107/18)*18)-$B109)&gt;=0,1,0)-D109+2)&lt;0, 0, $C109+INT(D$107/18)+IF(((D$107-INT(D$107/18)*18)-$B109)&gt;=0,1,0)-D109+2)</f>
        <v>2</v>
      </c>
      <c r="G109" s="38">
        <v>5</v>
      </c>
      <c r="H109" s="38">
        <v>1</v>
      </c>
      <c r="I109" s="38">
        <f>IF(($C109+INT(G$107/18)+IF(((G$107-INT(G$107/18)*18)-$B109)&gt;=0,1,0)-G109+2)&lt;0, 0, $C109+INT(G$107/18)+IF(((G$107-INT(G$107/18)*18)-$B109)&gt;=0,1,0)-G109+2)</f>
        <v>3</v>
      </c>
      <c r="J109" s="37">
        <v>6</v>
      </c>
      <c r="K109" s="37">
        <v>2</v>
      </c>
      <c r="L109" s="37">
        <f>IF(($C109+INT(J$107/18)+IF(((J$107-INT(J$107/18)*18)-$B109)&gt;=0,1,0)-J109+2)&lt;0, 0, $C109+INT(J$107/18)+IF(((J$107-INT(J$107/18)*18)-$B109)&gt;=0,1,0)-J109+2)</f>
        <v>2</v>
      </c>
      <c r="M109" s="38">
        <v>6</v>
      </c>
      <c r="N109" s="38">
        <v>2</v>
      </c>
      <c r="O109" s="38">
        <f>IF(($C109+INT(M$107/18)+IF(((M$107-INT(M$107/18)*18)-$B109)&gt;=0,1,0)-M109+2)&lt;0, 0, $C109+INT(M$107/18)+IF(((M$107-INT(M$107/18)*18)-$B109)&gt;=0,1,0)-M109+2)</f>
        <v>2</v>
      </c>
      <c r="P109" s="37">
        <v>5</v>
      </c>
      <c r="Q109" s="37">
        <v>3</v>
      </c>
      <c r="R109" s="37">
        <f>IF(($C109+INT(P$107/18)+IF(((P$107-INT(P$107/18)*18)-$B109)&gt;=0,1,0)-P109+2)&lt;0, 0, $C109+INT(P$107/18)+IF(((P$107-INT(P$107/18)*18)-$B109)&gt;=0,1,0)-P109+2)</f>
        <v>2</v>
      </c>
    </row>
    <row r="110" spans="1:34" x14ac:dyDescent="0.2">
      <c r="A110" s="42" t="s">
        <v>391</v>
      </c>
      <c r="B110" s="50">
        <v>11</v>
      </c>
      <c r="C110" s="50">
        <v>3</v>
      </c>
      <c r="D110" s="37">
        <v>3</v>
      </c>
      <c r="E110" s="37">
        <v>1</v>
      </c>
      <c r="F110" s="37">
        <f t="shared" ref="F110:F117" si="47">IF(($C110+INT(D$107/18)+IF(((D$107-INT(D$107/18)*18)-$B110)&gt;=0,1,0)-D110+2)&lt;0, 0, $C110+INT(D$107/18)+IF(((D$107-INT(D$107/18)*18)-$B110)&gt;=0,1,0)-D110+2)</f>
        <v>3</v>
      </c>
      <c r="G110" s="38">
        <v>10</v>
      </c>
      <c r="H110" s="38">
        <v>2</v>
      </c>
      <c r="I110" s="38">
        <f t="shared" ref="I110:I117" si="48">IF(($C110+INT(G$107/18)+IF(((G$107-INT(G$107/18)*18)-$B110)&gt;=0,1,0)-G110+2)&lt;0, 0, $C110+INT(G$107/18)+IF(((G$107-INT(G$107/18)*18)-$B110)&gt;=0,1,0)-G110+2)</f>
        <v>0</v>
      </c>
      <c r="J110" s="37">
        <v>10</v>
      </c>
      <c r="K110" s="37">
        <v>2</v>
      </c>
      <c r="L110" s="37">
        <f t="shared" ref="L110:L117" si="49">IF(($C110+INT(J$107/18)+IF(((J$107-INT(J$107/18)*18)-$B110)&gt;=0,1,0)-J110+2)&lt;0, 0, $C110+INT(J$107/18)+IF(((J$107-INT(J$107/18)*18)-$B110)&gt;=0,1,0)-J110+2)</f>
        <v>0</v>
      </c>
      <c r="M110" s="38">
        <v>10</v>
      </c>
      <c r="N110" s="38">
        <v>2</v>
      </c>
      <c r="O110" s="38">
        <f t="shared" ref="O110:O117" si="50">IF(($C110+INT(M$107/18)+IF(((M$107-INT(M$107/18)*18)-$B110)&gt;=0,1,0)-M110+2)&lt;0, 0, $C110+INT(M$107/18)+IF(((M$107-INT(M$107/18)*18)-$B110)&gt;=0,1,0)-M110+2)</f>
        <v>0</v>
      </c>
      <c r="P110" s="37">
        <v>4</v>
      </c>
      <c r="Q110" s="37">
        <v>3</v>
      </c>
      <c r="R110" s="37">
        <f t="shared" ref="R110:R117" si="51">IF(($C110+INT(P$107/18)+IF(((P$107-INT(P$107/18)*18)-$B110)&gt;=0,1,0)-P110+2)&lt;0, 0, $C110+INT(P$107/18)+IF(((P$107-INT(P$107/18)*18)-$B110)&gt;=0,1,0)-P110+2)</f>
        <v>1</v>
      </c>
      <c r="T110" t="s">
        <v>1190</v>
      </c>
    </row>
    <row r="111" spans="1:34" x14ac:dyDescent="0.2">
      <c r="A111" s="42" t="s">
        <v>392</v>
      </c>
      <c r="B111" s="50">
        <v>7</v>
      </c>
      <c r="C111" s="50">
        <v>4</v>
      </c>
      <c r="D111" s="37">
        <v>4</v>
      </c>
      <c r="E111" s="37">
        <v>2</v>
      </c>
      <c r="F111" s="37">
        <f t="shared" si="47"/>
        <v>4</v>
      </c>
      <c r="G111" s="38">
        <v>5</v>
      </c>
      <c r="H111" s="38">
        <v>2</v>
      </c>
      <c r="I111" s="38">
        <f t="shared" si="48"/>
        <v>3</v>
      </c>
      <c r="J111" s="37">
        <v>6</v>
      </c>
      <c r="K111" s="37">
        <v>3</v>
      </c>
      <c r="L111" s="37">
        <f t="shared" si="49"/>
        <v>2</v>
      </c>
      <c r="M111" s="38">
        <v>8</v>
      </c>
      <c r="N111" s="38">
        <v>2</v>
      </c>
      <c r="O111" s="38">
        <f t="shared" si="50"/>
        <v>0</v>
      </c>
      <c r="P111" s="37">
        <v>4</v>
      </c>
      <c r="Q111" s="37">
        <v>2</v>
      </c>
      <c r="R111" s="37">
        <f t="shared" si="51"/>
        <v>3</v>
      </c>
    </row>
    <row r="112" spans="1:34" x14ac:dyDescent="0.2">
      <c r="A112" s="42" t="s">
        <v>393</v>
      </c>
      <c r="B112" s="50">
        <v>13</v>
      </c>
      <c r="C112" s="50">
        <v>5</v>
      </c>
      <c r="D112" s="37">
        <v>6</v>
      </c>
      <c r="E112" s="37">
        <v>1</v>
      </c>
      <c r="F112" s="37">
        <f t="shared" si="47"/>
        <v>2</v>
      </c>
      <c r="G112" s="38">
        <v>10</v>
      </c>
      <c r="H112" s="38">
        <v>2</v>
      </c>
      <c r="I112" s="38">
        <f t="shared" si="48"/>
        <v>0</v>
      </c>
      <c r="J112" s="37">
        <v>7</v>
      </c>
      <c r="K112" s="37">
        <v>2</v>
      </c>
      <c r="L112" s="37">
        <f t="shared" si="49"/>
        <v>1</v>
      </c>
      <c r="M112" s="38">
        <v>6</v>
      </c>
      <c r="N112" s="38">
        <v>3</v>
      </c>
      <c r="O112" s="38">
        <f t="shared" si="50"/>
        <v>3</v>
      </c>
      <c r="P112" s="37">
        <v>5</v>
      </c>
      <c r="Q112" s="37">
        <v>3</v>
      </c>
      <c r="R112" s="37">
        <f t="shared" si="51"/>
        <v>2</v>
      </c>
    </row>
    <row r="113" spans="1:20" x14ac:dyDescent="0.2">
      <c r="A113" s="42" t="s">
        <v>394</v>
      </c>
      <c r="B113" s="50">
        <v>3</v>
      </c>
      <c r="C113" s="50">
        <v>4</v>
      </c>
      <c r="D113" s="37">
        <v>5</v>
      </c>
      <c r="E113" s="37">
        <v>2</v>
      </c>
      <c r="F113" s="37">
        <f t="shared" si="47"/>
        <v>3</v>
      </c>
      <c r="G113" s="38">
        <v>6</v>
      </c>
      <c r="H113" s="38">
        <v>2</v>
      </c>
      <c r="I113" s="38">
        <f t="shared" si="48"/>
        <v>2</v>
      </c>
      <c r="J113" s="37">
        <v>5</v>
      </c>
      <c r="K113" s="37">
        <v>2</v>
      </c>
      <c r="L113" s="37">
        <f t="shared" si="49"/>
        <v>3</v>
      </c>
      <c r="M113" s="38">
        <v>7</v>
      </c>
      <c r="N113" s="38">
        <v>2</v>
      </c>
      <c r="O113" s="38">
        <f t="shared" si="50"/>
        <v>1</v>
      </c>
      <c r="P113" s="37">
        <v>4</v>
      </c>
      <c r="Q113" s="37">
        <v>2</v>
      </c>
      <c r="R113" s="37">
        <f t="shared" si="51"/>
        <v>3</v>
      </c>
    </row>
    <row r="114" spans="1:20" x14ac:dyDescent="0.2">
      <c r="A114" s="42" t="s">
        <v>395</v>
      </c>
      <c r="B114" s="50">
        <v>1</v>
      </c>
      <c r="C114" s="50">
        <v>4</v>
      </c>
      <c r="D114" s="37">
        <v>5</v>
      </c>
      <c r="E114" s="37">
        <v>1</v>
      </c>
      <c r="F114" s="37">
        <f t="shared" si="47"/>
        <v>3</v>
      </c>
      <c r="G114" s="38">
        <v>6</v>
      </c>
      <c r="H114" s="38">
        <v>2</v>
      </c>
      <c r="I114" s="38">
        <f t="shared" si="48"/>
        <v>2</v>
      </c>
      <c r="J114" s="37">
        <v>7</v>
      </c>
      <c r="K114" s="37">
        <v>2</v>
      </c>
      <c r="L114" s="37">
        <f t="shared" si="49"/>
        <v>1</v>
      </c>
      <c r="M114" s="38">
        <v>10</v>
      </c>
      <c r="N114" s="38">
        <v>2</v>
      </c>
      <c r="O114" s="38">
        <f t="shared" si="50"/>
        <v>0</v>
      </c>
      <c r="P114" s="37">
        <v>5</v>
      </c>
      <c r="Q114" s="37">
        <v>2</v>
      </c>
      <c r="R114" s="37">
        <f t="shared" si="51"/>
        <v>2</v>
      </c>
    </row>
    <row r="115" spans="1:20" x14ac:dyDescent="0.2">
      <c r="A115" s="42" t="s">
        <v>396</v>
      </c>
      <c r="B115" s="50">
        <v>17</v>
      </c>
      <c r="C115" s="50">
        <v>3</v>
      </c>
      <c r="D115" s="37">
        <v>3</v>
      </c>
      <c r="E115" s="37">
        <v>2</v>
      </c>
      <c r="F115" s="37">
        <f t="shared" si="47"/>
        <v>3</v>
      </c>
      <c r="G115" s="38">
        <v>10</v>
      </c>
      <c r="H115" s="38">
        <v>2</v>
      </c>
      <c r="I115" s="38">
        <f t="shared" si="48"/>
        <v>0</v>
      </c>
      <c r="J115" s="37">
        <v>3</v>
      </c>
      <c r="K115" s="37">
        <v>2</v>
      </c>
      <c r="L115" s="37">
        <f t="shared" si="49"/>
        <v>3</v>
      </c>
      <c r="M115" s="38">
        <v>4</v>
      </c>
      <c r="N115" s="38">
        <v>2</v>
      </c>
      <c r="O115" s="38">
        <f t="shared" si="50"/>
        <v>3</v>
      </c>
      <c r="P115" s="37">
        <v>4</v>
      </c>
      <c r="Q115" s="37">
        <v>3</v>
      </c>
      <c r="R115" s="37">
        <f t="shared" si="51"/>
        <v>1</v>
      </c>
    </row>
    <row r="116" spans="1:20" x14ac:dyDescent="0.2">
      <c r="A116" s="42" t="s">
        <v>397</v>
      </c>
      <c r="B116" s="50">
        <v>15</v>
      </c>
      <c r="C116" s="50">
        <v>4</v>
      </c>
      <c r="D116" s="37">
        <v>4</v>
      </c>
      <c r="E116" s="37">
        <v>1</v>
      </c>
      <c r="F116" s="37">
        <f t="shared" si="47"/>
        <v>3</v>
      </c>
      <c r="G116" s="38">
        <v>6</v>
      </c>
      <c r="H116" s="38">
        <v>3</v>
      </c>
      <c r="I116" s="38">
        <f t="shared" si="48"/>
        <v>1</v>
      </c>
      <c r="J116" s="37">
        <v>7</v>
      </c>
      <c r="K116" s="37">
        <v>2</v>
      </c>
      <c r="L116" s="37">
        <f t="shared" si="49"/>
        <v>0</v>
      </c>
      <c r="M116" s="38">
        <v>10</v>
      </c>
      <c r="N116" s="38">
        <v>2</v>
      </c>
      <c r="O116" s="38">
        <f t="shared" si="50"/>
        <v>0</v>
      </c>
      <c r="P116" s="37">
        <v>5</v>
      </c>
      <c r="Q116" s="37">
        <v>1</v>
      </c>
      <c r="R116" s="37">
        <f t="shared" si="51"/>
        <v>1</v>
      </c>
    </row>
    <row r="117" spans="1:20" ht="13.5" thickBot="1" x14ac:dyDescent="0.25">
      <c r="A117" s="52" t="s">
        <v>398</v>
      </c>
      <c r="B117" s="53">
        <v>9</v>
      </c>
      <c r="C117" s="53">
        <v>5</v>
      </c>
      <c r="D117" s="37">
        <v>7</v>
      </c>
      <c r="E117" s="54">
        <v>2</v>
      </c>
      <c r="F117" s="37">
        <f t="shared" si="47"/>
        <v>1</v>
      </c>
      <c r="G117" s="38">
        <v>8</v>
      </c>
      <c r="H117" s="38">
        <v>1</v>
      </c>
      <c r="I117" s="38">
        <f t="shared" si="48"/>
        <v>1</v>
      </c>
      <c r="J117" s="37">
        <v>10</v>
      </c>
      <c r="K117" s="54">
        <v>2</v>
      </c>
      <c r="L117" s="37">
        <f t="shared" si="49"/>
        <v>0</v>
      </c>
      <c r="M117" s="38">
        <v>10</v>
      </c>
      <c r="N117" s="55">
        <v>2</v>
      </c>
      <c r="O117" s="38">
        <f t="shared" si="50"/>
        <v>0</v>
      </c>
      <c r="P117" s="37">
        <v>10</v>
      </c>
      <c r="Q117" s="54">
        <v>2</v>
      </c>
      <c r="R117" s="37">
        <f t="shared" si="51"/>
        <v>0</v>
      </c>
      <c r="T117" s="231"/>
    </row>
    <row r="118" spans="1:20" ht="13.5" thickBot="1" x14ac:dyDescent="0.25">
      <c r="A118" s="61" t="s">
        <v>412</v>
      </c>
      <c r="B118" s="62"/>
      <c r="C118" s="74">
        <f>SUM(C109:C117)</f>
        <v>36</v>
      </c>
      <c r="D118" s="63">
        <f t="shared" ref="D118:R118" si="52">SUM(D109:D117)</f>
        <v>43</v>
      </c>
      <c r="E118" s="63">
        <f t="shared" si="52"/>
        <v>14</v>
      </c>
      <c r="F118" s="63">
        <f t="shared" si="52"/>
        <v>24</v>
      </c>
      <c r="G118" s="64">
        <f t="shared" si="52"/>
        <v>66</v>
      </c>
      <c r="H118" s="64">
        <f>SUM(H109:H117)</f>
        <v>17</v>
      </c>
      <c r="I118" s="89">
        <f t="shared" si="52"/>
        <v>12</v>
      </c>
      <c r="J118" s="63">
        <f t="shared" si="52"/>
        <v>61</v>
      </c>
      <c r="K118" s="63">
        <f t="shared" si="52"/>
        <v>19</v>
      </c>
      <c r="L118" s="88">
        <f t="shared" si="52"/>
        <v>12</v>
      </c>
      <c r="M118" s="64">
        <f t="shared" si="52"/>
        <v>71</v>
      </c>
      <c r="N118" s="64">
        <f t="shared" si="52"/>
        <v>19</v>
      </c>
      <c r="O118" s="89">
        <f t="shared" si="52"/>
        <v>9</v>
      </c>
      <c r="P118" s="63">
        <f t="shared" si="52"/>
        <v>46</v>
      </c>
      <c r="Q118" s="63">
        <f t="shared" si="52"/>
        <v>21</v>
      </c>
      <c r="R118" s="88">
        <f t="shared" si="52"/>
        <v>15</v>
      </c>
    </row>
    <row r="119" spans="1:20" x14ac:dyDescent="0.2">
      <c r="A119" s="57" t="s">
        <v>399</v>
      </c>
      <c r="B119" s="58">
        <v>18</v>
      </c>
      <c r="C119" s="58">
        <v>3</v>
      </c>
      <c r="D119" s="37">
        <v>4</v>
      </c>
      <c r="E119" s="39">
        <v>2</v>
      </c>
      <c r="F119" s="37">
        <f>IF(($C119+INT(D$107/18)+IF(((D$107-INT(D$107/18)*18)-$B119)&gt;=0,1,0)-D119+2)&lt;0, 0, $C119+INT(D$107/18)+IF(((D$107-INT(D$107/18)*18)-$B119)&gt;=0,1,0)-D119+2)</f>
        <v>2</v>
      </c>
      <c r="G119" s="38">
        <v>4</v>
      </c>
      <c r="H119" s="38">
        <v>1</v>
      </c>
      <c r="I119" s="38">
        <f>IF(($C119+INT(G$107/18)+IF(((G$107-INT(G$107/18)*18)-$B119)&gt;=0,1,0)-G119+2)&lt;0, 0, $C119+INT(G$107/18)+IF(((G$107-INT(G$107/18)*18)-$B119)&gt;=0,1,0)-G119+2)</f>
        <v>2</v>
      </c>
      <c r="J119" s="37">
        <v>2</v>
      </c>
      <c r="K119" s="39">
        <v>1</v>
      </c>
      <c r="L119" s="37">
        <f>IF(($C119+INT(J$107/18)+IF(((J$107-INT(J$107/18)*18)-$B119)&gt;=0,1,0)-J119+2)&lt;0, 0, $C119+INT(J$107/18)+IF(((J$107-INT(J$107/18)*18)-$B119)&gt;=0,1,0)-J119+2)</f>
        <v>4</v>
      </c>
      <c r="M119" s="38">
        <v>10</v>
      </c>
      <c r="N119" s="59">
        <v>2</v>
      </c>
      <c r="O119" s="38">
        <f>IF(($C119+INT(M$107/18)+IF(((M$107-INT(M$107/18)*18)-$B119)&gt;=0,1,0)-M119+2)&lt;0, 0, $C119+INT(M$107/18)+IF(((M$107-INT(M$107/18)*18)-$B119)&gt;=0,1,0)-M119+2)</f>
        <v>0</v>
      </c>
      <c r="P119" s="37">
        <v>3</v>
      </c>
      <c r="Q119" s="39">
        <v>2</v>
      </c>
      <c r="R119" s="37">
        <f>IF(($C119+INT(P$107/18)+IF(((P$107-INT(P$107/18)*18)-$B119)&gt;=0,1,0)-P119+2)&lt;0, 0, $C119+INT(P$107/18)+IF(((P$107-INT(P$107/18)*18)-$B119)&gt;=0,1,0)-P119+2)</f>
        <v>2</v>
      </c>
    </row>
    <row r="120" spans="1:20" x14ac:dyDescent="0.2">
      <c r="A120" s="42" t="s">
        <v>400</v>
      </c>
      <c r="B120" s="50">
        <v>12</v>
      </c>
      <c r="C120" s="50">
        <v>6</v>
      </c>
      <c r="D120" s="37">
        <v>10</v>
      </c>
      <c r="E120" s="37">
        <v>2</v>
      </c>
      <c r="F120" s="37">
        <f t="shared" ref="F120:F127" si="53">IF(($C120+INT(D$107/18)+IF(((D$107-INT(D$107/18)*18)-$B120)&gt;=0,1,0)-D120+2)&lt;0, 0, $C120+INT(D$107/18)+IF(((D$107-INT(D$107/18)*18)-$B120)&gt;=0,1,0)-D120+2)</f>
        <v>0</v>
      </c>
      <c r="G120" s="38">
        <v>7</v>
      </c>
      <c r="H120" s="38">
        <v>2</v>
      </c>
      <c r="I120" s="38">
        <f t="shared" ref="I120:I127" si="54">IF(($C120+INT(G$107/18)+IF(((G$107-INT(G$107/18)*18)-$B120)&gt;=0,1,0)-G120+2)&lt;0, 0, $C120+INT(G$107/18)+IF(((G$107-INT(G$107/18)*18)-$B120)&gt;=0,1,0)-G120+2)</f>
        <v>2</v>
      </c>
      <c r="J120" s="37">
        <v>10</v>
      </c>
      <c r="K120" s="37">
        <v>2</v>
      </c>
      <c r="L120" s="37">
        <f t="shared" ref="L120:L127" si="55">IF(($C120+INT(J$107/18)+IF(((J$107-INT(J$107/18)*18)-$B120)&gt;=0,1,0)-J120+2)&lt;0, 0, $C120+INT(J$107/18)+IF(((J$107-INT(J$107/18)*18)-$B120)&gt;=0,1,0)-J120+2)</f>
        <v>0</v>
      </c>
      <c r="M120" s="38">
        <v>10</v>
      </c>
      <c r="N120" s="38">
        <v>2</v>
      </c>
      <c r="O120" s="38">
        <f t="shared" ref="O120:O127" si="56">IF(($C120+INT(M$107/18)+IF(((M$107-INT(M$107/18)*18)-$B120)&gt;=0,1,0)-M120+2)&lt;0, 0, $C120+INT(M$107/18)+IF(((M$107-INT(M$107/18)*18)-$B120)&gt;=0,1,0)-M120+2)</f>
        <v>0</v>
      </c>
      <c r="P120" s="37">
        <v>5</v>
      </c>
      <c r="Q120" s="37">
        <v>2</v>
      </c>
      <c r="R120" s="37">
        <f t="shared" ref="R120:R127" si="57">IF(($C120+INT(P$107/18)+IF(((P$107-INT(P$107/18)*18)-$B120)&gt;=0,1,0)-P120+2)&lt;0, 0, $C120+INT(P$107/18)+IF(((P$107-INT(P$107/18)*18)-$B120)&gt;=0,1,0)-P120+2)</f>
        <v>3</v>
      </c>
    </row>
    <row r="121" spans="1:20" x14ac:dyDescent="0.2">
      <c r="A121" s="42" t="s">
        <v>401</v>
      </c>
      <c r="B121" s="50">
        <v>4</v>
      </c>
      <c r="C121" s="50">
        <v>4</v>
      </c>
      <c r="D121" s="37">
        <v>7</v>
      </c>
      <c r="E121" s="37">
        <v>3</v>
      </c>
      <c r="F121" s="37">
        <f t="shared" si="53"/>
        <v>1</v>
      </c>
      <c r="G121" s="38">
        <v>7</v>
      </c>
      <c r="H121" s="38">
        <v>3</v>
      </c>
      <c r="I121" s="38">
        <f t="shared" si="54"/>
        <v>1</v>
      </c>
      <c r="J121" s="37">
        <v>7</v>
      </c>
      <c r="K121" s="37">
        <v>1</v>
      </c>
      <c r="L121" s="37">
        <f t="shared" si="55"/>
        <v>1</v>
      </c>
      <c r="M121" s="38">
        <v>10</v>
      </c>
      <c r="N121" s="38">
        <v>2</v>
      </c>
      <c r="O121" s="38">
        <f t="shared" si="56"/>
        <v>0</v>
      </c>
      <c r="P121" s="37">
        <v>6</v>
      </c>
      <c r="Q121" s="37">
        <v>3</v>
      </c>
      <c r="R121" s="37">
        <f t="shared" si="57"/>
        <v>1</v>
      </c>
      <c r="T121" t="s">
        <v>955</v>
      </c>
    </row>
    <row r="122" spans="1:20" x14ac:dyDescent="0.2">
      <c r="A122" s="42" t="s">
        <v>402</v>
      </c>
      <c r="B122" s="50">
        <v>8</v>
      </c>
      <c r="C122" s="50">
        <v>5</v>
      </c>
      <c r="D122" s="37">
        <v>8</v>
      </c>
      <c r="E122" s="37">
        <v>3</v>
      </c>
      <c r="F122" s="37">
        <f t="shared" si="53"/>
        <v>1</v>
      </c>
      <c r="G122" s="38">
        <v>10</v>
      </c>
      <c r="H122" s="38">
        <v>2</v>
      </c>
      <c r="I122" s="38">
        <f t="shared" si="54"/>
        <v>0</v>
      </c>
      <c r="J122" s="37">
        <v>7</v>
      </c>
      <c r="K122" s="37">
        <v>2</v>
      </c>
      <c r="L122" s="37">
        <f t="shared" si="55"/>
        <v>2</v>
      </c>
      <c r="M122" s="38">
        <v>8</v>
      </c>
      <c r="N122" s="38">
        <v>2</v>
      </c>
      <c r="O122" s="38">
        <f t="shared" si="56"/>
        <v>1</v>
      </c>
      <c r="P122" s="37">
        <v>4</v>
      </c>
      <c r="Q122" s="37">
        <v>1</v>
      </c>
      <c r="R122" s="37">
        <f t="shared" si="57"/>
        <v>4</v>
      </c>
    </row>
    <row r="123" spans="1:20" x14ac:dyDescent="0.2">
      <c r="A123" s="42" t="s">
        <v>403</v>
      </c>
      <c r="B123" s="50">
        <v>2</v>
      </c>
      <c r="C123" s="50">
        <v>4</v>
      </c>
      <c r="D123" s="37">
        <v>6</v>
      </c>
      <c r="E123" s="37">
        <v>2</v>
      </c>
      <c r="F123" s="37">
        <f t="shared" si="53"/>
        <v>2</v>
      </c>
      <c r="G123" s="38">
        <v>6</v>
      </c>
      <c r="H123" s="38">
        <v>2</v>
      </c>
      <c r="I123" s="38">
        <f t="shared" si="54"/>
        <v>2</v>
      </c>
      <c r="J123" s="37">
        <v>7</v>
      </c>
      <c r="K123" s="37">
        <v>2</v>
      </c>
      <c r="L123" s="37">
        <f t="shared" si="55"/>
        <v>1</v>
      </c>
      <c r="M123" s="38">
        <v>7</v>
      </c>
      <c r="N123" s="38">
        <v>2</v>
      </c>
      <c r="O123" s="38">
        <f t="shared" si="56"/>
        <v>1</v>
      </c>
      <c r="P123" s="37">
        <v>5</v>
      </c>
      <c r="Q123" s="37">
        <v>1</v>
      </c>
      <c r="R123" s="37">
        <f t="shared" si="57"/>
        <v>2</v>
      </c>
    </row>
    <row r="124" spans="1:20" x14ac:dyDescent="0.2">
      <c r="A124" s="42" t="s">
        <v>404</v>
      </c>
      <c r="B124" s="50">
        <v>6</v>
      </c>
      <c r="C124" s="50">
        <v>4</v>
      </c>
      <c r="D124" s="37">
        <v>5</v>
      </c>
      <c r="E124" s="37">
        <v>2</v>
      </c>
      <c r="F124" s="37">
        <f t="shared" si="53"/>
        <v>3</v>
      </c>
      <c r="G124" s="38">
        <v>8</v>
      </c>
      <c r="H124" s="38">
        <v>2</v>
      </c>
      <c r="I124" s="38">
        <f t="shared" si="54"/>
        <v>0</v>
      </c>
      <c r="J124" s="37">
        <v>6</v>
      </c>
      <c r="K124" s="37">
        <v>2</v>
      </c>
      <c r="L124" s="37">
        <f t="shared" si="55"/>
        <v>2</v>
      </c>
      <c r="M124" s="38">
        <v>7</v>
      </c>
      <c r="N124" s="38">
        <v>2</v>
      </c>
      <c r="O124" s="38">
        <f t="shared" si="56"/>
        <v>1</v>
      </c>
      <c r="P124" s="37">
        <v>5</v>
      </c>
      <c r="Q124" s="37">
        <v>2</v>
      </c>
      <c r="R124" s="37">
        <f t="shared" si="57"/>
        <v>2</v>
      </c>
    </row>
    <row r="125" spans="1:20" x14ac:dyDescent="0.2">
      <c r="A125" s="42" t="s">
        <v>405</v>
      </c>
      <c r="B125" s="50">
        <v>14</v>
      </c>
      <c r="C125" s="50">
        <v>3</v>
      </c>
      <c r="D125" s="37">
        <v>4</v>
      </c>
      <c r="E125" s="37">
        <v>2</v>
      </c>
      <c r="F125" s="37">
        <f t="shared" si="53"/>
        <v>2</v>
      </c>
      <c r="G125" s="38">
        <v>5</v>
      </c>
      <c r="H125" s="38">
        <v>2</v>
      </c>
      <c r="I125" s="38">
        <f t="shared" si="54"/>
        <v>1</v>
      </c>
      <c r="J125" s="37">
        <v>10</v>
      </c>
      <c r="K125" s="37">
        <v>2</v>
      </c>
      <c r="L125" s="37">
        <f t="shared" si="55"/>
        <v>0</v>
      </c>
      <c r="M125" s="38">
        <v>4</v>
      </c>
      <c r="N125" s="38">
        <v>3</v>
      </c>
      <c r="O125" s="38">
        <f t="shared" si="56"/>
        <v>3</v>
      </c>
      <c r="P125" s="37">
        <v>3</v>
      </c>
      <c r="Q125" s="37">
        <v>2</v>
      </c>
      <c r="R125" s="37">
        <f t="shared" si="57"/>
        <v>2</v>
      </c>
      <c r="T125" t="s">
        <v>1225</v>
      </c>
    </row>
    <row r="126" spans="1:20" x14ac:dyDescent="0.2">
      <c r="A126" s="42" t="s">
        <v>406</v>
      </c>
      <c r="B126" s="50">
        <v>16</v>
      </c>
      <c r="C126" s="50">
        <v>4</v>
      </c>
      <c r="D126" s="37">
        <v>5</v>
      </c>
      <c r="E126" s="37">
        <v>3</v>
      </c>
      <c r="F126" s="37">
        <f t="shared" si="53"/>
        <v>2</v>
      </c>
      <c r="G126" s="38">
        <v>7</v>
      </c>
      <c r="H126" s="38">
        <v>2</v>
      </c>
      <c r="I126" s="38">
        <f t="shared" si="54"/>
        <v>0</v>
      </c>
      <c r="J126" s="37">
        <v>6</v>
      </c>
      <c r="K126" s="37">
        <v>2</v>
      </c>
      <c r="L126" s="37">
        <f t="shared" si="55"/>
        <v>1</v>
      </c>
      <c r="M126" s="38">
        <v>7</v>
      </c>
      <c r="N126" s="38">
        <v>2</v>
      </c>
      <c r="O126" s="38">
        <f t="shared" si="56"/>
        <v>1</v>
      </c>
      <c r="P126" s="37">
        <v>5</v>
      </c>
      <c r="Q126" s="37">
        <v>3</v>
      </c>
      <c r="R126" s="37">
        <f t="shared" si="57"/>
        <v>1</v>
      </c>
    </row>
    <row r="127" spans="1:20" ht="13.5" thickBot="1" x14ac:dyDescent="0.25">
      <c r="A127" s="45" t="s">
        <v>407</v>
      </c>
      <c r="B127" s="51">
        <v>10</v>
      </c>
      <c r="C127" s="51">
        <v>4</v>
      </c>
      <c r="D127" s="37">
        <v>4</v>
      </c>
      <c r="E127" s="46">
        <v>2</v>
      </c>
      <c r="F127" s="37">
        <f t="shared" si="53"/>
        <v>3</v>
      </c>
      <c r="G127" s="38">
        <v>4</v>
      </c>
      <c r="H127" s="55">
        <v>1</v>
      </c>
      <c r="I127" s="38">
        <f t="shared" si="54"/>
        <v>3</v>
      </c>
      <c r="J127" s="37">
        <v>7</v>
      </c>
      <c r="K127" s="46">
        <v>2</v>
      </c>
      <c r="L127" s="37">
        <f t="shared" si="55"/>
        <v>1</v>
      </c>
      <c r="M127" s="38">
        <v>10</v>
      </c>
      <c r="N127" s="47">
        <v>2</v>
      </c>
      <c r="O127" s="38">
        <f t="shared" si="56"/>
        <v>0</v>
      </c>
      <c r="P127" s="37">
        <v>7</v>
      </c>
      <c r="Q127" s="46">
        <v>2</v>
      </c>
      <c r="R127" s="37">
        <f t="shared" si="57"/>
        <v>0</v>
      </c>
    </row>
    <row r="128" spans="1:20" ht="13.5" thickBot="1" x14ac:dyDescent="0.25">
      <c r="A128" s="66" t="s">
        <v>413</v>
      </c>
      <c r="B128" s="63"/>
      <c r="C128" s="63">
        <f>SUM(C119:C127)</f>
        <v>37</v>
      </c>
      <c r="D128" s="63">
        <f>SUM(D119:D127)</f>
        <v>53</v>
      </c>
      <c r="E128" s="63">
        <f>SUM(E119:E127)</f>
        <v>21</v>
      </c>
      <c r="F128" s="63">
        <f>SUM(F119:F127)</f>
        <v>16</v>
      </c>
      <c r="G128" s="64">
        <f t="shared" ref="G128:R128" si="58">SUM(G119:G127)</f>
        <v>58</v>
      </c>
      <c r="H128" s="64">
        <f t="shared" si="58"/>
        <v>17</v>
      </c>
      <c r="I128" s="64">
        <f t="shared" si="58"/>
        <v>11</v>
      </c>
      <c r="J128" s="63">
        <f t="shared" si="58"/>
        <v>62</v>
      </c>
      <c r="K128" s="63">
        <f t="shared" si="58"/>
        <v>16</v>
      </c>
      <c r="L128" s="63">
        <f t="shared" si="58"/>
        <v>12</v>
      </c>
      <c r="M128" s="64">
        <f t="shared" si="58"/>
        <v>73</v>
      </c>
      <c r="N128" s="64">
        <f t="shared" si="58"/>
        <v>19</v>
      </c>
      <c r="O128" s="64">
        <f t="shared" si="58"/>
        <v>7</v>
      </c>
      <c r="P128" s="63">
        <f t="shared" si="58"/>
        <v>43</v>
      </c>
      <c r="Q128" s="63">
        <f t="shared" si="58"/>
        <v>18</v>
      </c>
      <c r="R128" s="65">
        <f t="shared" si="58"/>
        <v>17</v>
      </c>
    </row>
    <row r="129" spans="1:18" ht="13.5" thickBot="1" x14ac:dyDescent="0.25">
      <c r="A129" s="70" t="s">
        <v>414</v>
      </c>
      <c r="B129" s="71"/>
      <c r="C129" s="71">
        <f>C128+C118</f>
        <v>73</v>
      </c>
      <c r="D129" s="71">
        <f>D128+D118</f>
        <v>96</v>
      </c>
      <c r="E129" s="71">
        <f>E128+E118</f>
        <v>35</v>
      </c>
      <c r="F129" s="71">
        <f>F128+F118</f>
        <v>40</v>
      </c>
      <c r="G129" s="72">
        <f t="shared" ref="G129:R129" si="59">G128+G118</f>
        <v>124</v>
      </c>
      <c r="H129" s="72">
        <f t="shared" si="59"/>
        <v>34</v>
      </c>
      <c r="I129" s="72">
        <f t="shared" si="59"/>
        <v>23</v>
      </c>
      <c r="J129" s="71">
        <f t="shared" si="59"/>
        <v>123</v>
      </c>
      <c r="K129" s="71">
        <f t="shared" si="59"/>
        <v>35</v>
      </c>
      <c r="L129" s="71">
        <f t="shared" si="59"/>
        <v>24</v>
      </c>
      <c r="M129" s="72">
        <f t="shared" si="59"/>
        <v>144</v>
      </c>
      <c r="N129" s="72">
        <f t="shared" si="59"/>
        <v>38</v>
      </c>
      <c r="O129" s="72">
        <f t="shared" si="59"/>
        <v>16</v>
      </c>
      <c r="P129" s="71">
        <f t="shared" si="59"/>
        <v>89</v>
      </c>
      <c r="Q129" s="71">
        <f t="shared" si="59"/>
        <v>39</v>
      </c>
      <c r="R129" s="73">
        <f t="shared" si="59"/>
        <v>32</v>
      </c>
    </row>
    <row r="131" spans="1:18" x14ac:dyDescent="0.2">
      <c r="A131" s="92"/>
      <c r="B131" s="30" t="s">
        <v>450</v>
      </c>
    </row>
    <row r="132" spans="1:18" x14ac:dyDescent="0.2">
      <c r="A132" s="97"/>
      <c r="B132" s="30" t="s">
        <v>603</v>
      </c>
    </row>
  </sheetData>
  <mergeCells count="67">
    <mergeCell ref="D107:F107"/>
    <mergeCell ref="G107:I107"/>
    <mergeCell ref="J107:L107"/>
    <mergeCell ref="M107:O107"/>
    <mergeCell ref="P107:R107"/>
    <mergeCell ref="D79:F79"/>
    <mergeCell ref="G79:I79"/>
    <mergeCell ref="J79:L79"/>
    <mergeCell ref="M79:O79"/>
    <mergeCell ref="P79:R79"/>
    <mergeCell ref="D106:F106"/>
    <mergeCell ref="G106:I106"/>
    <mergeCell ref="J106:L106"/>
    <mergeCell ref="M106:O106"/>
    <mergeCell ref="P106:R106"/>
    <mergeCell ref="D51:F51"/>
    <mergeCell ref="G51:I51"/>
    <mergeCell ref="J51:L51"/>
    <mergeCell ref="M51:O51"/>
    <mergeCell ref="P51:R51"/>
    <mergeCell ref="D78:F78"/>
    <mergeCell ref="G78:I78"/>
    <mergeCell ref="J78:L78"/>
    <mergeCell ref="M78:O78"/>
    <mergeCell ref="P78:R78"/>
    <mergeCell ref="D23:F23"/>
    <mergeCell ref="G23:I23"/>
    <mergeCell ref="J23:L23"/>
    <mergeCell ref="M23:O23"/>
    <mergeCell ref="P23:R23"/>
    <mergeCell ref="D50:F50"/>
    <mergeCell ref="G50:I50"/>
    <mergeCell ref="J50:L50"/>
    <mergeCell ref="M50:O50"/>
    <mergeCell ref="P50:R50"/>
    <mergeCell ref="D18:F18"/>
    <mergeCell ref="G18:I18"/>
    <mergeCell ref="J18:L18"/>
    <mergeCell ref="M18:O18"/>
    <mergeCell ref="P18:R18"/>
    <mergeCell ref="D22:F22"/>
    <mergeCell ref="G22:I22"/>
    <mergeCell ref="J22:L22"/>
    <mergeCell ref="M22:O22"/>
    <mergeCell ref="P22:R22"/>
    <mergeCell ref="D12:R12"/>
    <mergeCell ref="D13:F13"/>
    <mergeCell ref="G13:I13"/>
    <mergeCell ref="J13:L13"/>
    <mergeCell ref="M13:O13"/>
    <mergeCell ref="P13:R13"/>
    <mergeCell ref="D9:F9"/>
    <mergeCell ref="G9:I9"/>
    <mergeCell ref="J9:L9"/>
    <mergeCell ref="M9:O9"/>
    <mergeCell ref="P9:R9"/>
    <mergeCell ref="D10:F10"/>
    <mergeCell ref="G10:I10"/>
    <mergeCell ref="J10:L10"/>
    <mergeCell ref="M10:O10"/>
    <mergeCell ref="P10:R10"/>
    <mergeCell ref="D2:R2"/>
    <mergeCell ref="D3:F3"/>
    <mergeCell ref="G3:I3"/>
    <mergeCell ref="J3:L3"/>
    <mergeCell ref="M3:O3"/>
    <mergeCell ref="P3:R3"/>
  </mergeCells>
  <conditionalFormatting sqref="J25:J33 J35:J43 D25:D33 D35:D43 G25:G33 G35:G43 M25:M33 M35:M43 P25:P33 P35:P43">
    <cfRule type="cellIs" dxfId="425" priority="15" stopIfTrue="1" operator="equal">
      <formula>$C25</formula>
    </cfRule>
    <cfRule type="cellIs" dxfId="424" priority="16" stopIfTrue="1" operator="equal">
      <formula>$C25-1</formula>
    </cfRule>
  </conditionalFormatting>
  <conditionalFormatting sqref="J53:J61 J63:J71 D63:D71 G53:G61 G63:G71 M53:M61 M63:M71 P53:P61 P63:P71">
    <cfRule type="cellIs" dxfId="423" priority="13" stopIfTrue="1" operator="equal">
      <formula>$C53</formula>
    </cfRule>
    <cfRule type="cellIs" dxfId="422" priority="14" stopIfTrue="1" operator="equal">
      <formula>$C53-1</formula>
    </cfRule>
  </conditionalFormatting>
  <conditionalFormatting sqref="D53:D61">
    <cfRule type="cellIs" dxfId="421" priority="11" stopIfTrue="1" operator="equal">
      <formula>$C53</formula>
    </cfRule>
    <cfRule type="cellIs" dxfId="420" priority="12" stopIfTrue="1" operator="equal">
      <formula>$C53-1</formula>
    </cfRule>
  </conditionalFormatting>
  <conditionalFormatting sqref="J109:J117 J119:J127 D109:D117 D119:D127 G109:G117 G119:G127 M109:M117 M119:M127 P109:P117 P119:P127">
    <cfRule type="cellIs" dxfId="419" priority="9" stopIfTrue="1" operator="equal">
      <formula>$C109</formula>
    </cfRule>
    <cfRule type="cellIs" dxfId="418" priority="10" stopIfTrue="1" operator="equal">
      <formula>$C109-1</formula>
    </cfRule>
  </conditionalFormatting>
  <conditionalFormatting sqref="G81:G89 G91:G99 M81:M89 M91:M99 J81:J89 J91:J99 P81:P89 P91:P99 D81:D89 D91:D99">
    <cfRule type="cellIs" dxfId="417" priority="5" stopIfTrue="1" operator="equal">
      <formula>$C81</formula>
    </cfRule>
    <cfRule type="cellIs" dxfId="416" priority="6" stopIfTrue="1" operator="equal">
      <formula>$C81-1</formula>
    </cfRule>
  </conditionalFormatting>
  <conditionalFormatting sqref="M101">
    <cfRule type="cellIs" dxfId="415" priority="1" stopIfTrue="1" operator="equal">
      <formula>$C101</formula>
    </cfRule>
    <cfRule type="cellIs" dxfId="414" priority="2" stopIfTrue="1" operator="equal">
      <formula>$C101-1</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32"/>
  <sheetViews>
    <sheetView workbookViewId="0">
      <selection activeCell="J26" sqref="J26:L27"/>
    </sheetView>
  </sheetViews>
  <sheetFormatPr defaultRowHeight="12.75" x14ac:dyDescent="0.2"/>
  <sheetData>
    <row r="1" spans="1:14" ht="13.5" thickBot="1" x14ac:dyDescent="0.25">
      <c r="A1" s="31"/>
      <c r="B1" s="32"/>
      <c r="C1" s="32"/>
      <c r="D1" s="32" t="s">
        <v>1163</v>
      </c>
      <c r="E1" s="32"/>
      <c r="F1" s="32"/>
      <c r="G1" s="32"/>
      <c r="H1" s="32"/>
      <c r="I1" s="32"/>
      <c r="J1" s="32"/>
      <c r="K1" s="32"/>
      <c r="L1" s="32"/>
      <c r="M1" s="68" t="s">
        <v>416</v>
      </c>
      <c r="N1" t="s">
        <v>1178</v>
      </c>
    </row>
    <row r="2" spans="1:14" x14ac:dyDescent="0.2">
      <c r="A2" s="40"/>
      <c r="B2" s="41"/>
      <c r="C2" s="41"/>
      <c r="D2" s="474" t="s">
        <v>469</v>
      </c>
      <c r="E2" s="475"/>
      <c r="F2" s="476"/>
      <c r="G2" s="474" t="s">
        <v>340</v>
      </c>
      <c r="H2" s="475"/>
      <c r="I2" s="476"/>
      <c r="J2" s="477" t="s">
        <v>472</v>
      </c>
      <c r="K2" s="478"/>
      <c r="L2" s="479"/>
      <c r="M2" s="21"/>
    </row>
    <row r="3" spans="1:14" x14ac:dyDescent="0.2">
      <c r="A3" s="57"/>
      <c r="B3" s="69"/>
      <c r="C3" s="69" t="s">
        <v>538</v>
      </c>
      <c r="D3" s="480">
        <v>10</v>
      </c>
      <c r="E3" s="481"/>
      <c r="F3" s="482"/>
      <c r="G3" s="480">
        <v>29</v>
      </c>
      <c r="H3" s="481"/>
      <c r="I3" s="482"/>
      <c r="J3" s="483">
        <v>35</v>
      </c>
      <c r="K3" s="484"/>
      <c r="L3" s="485"/>
      <c r="M3" s="21"/>
    </row>
    <row r="4" spans="1:14" x14ac:dyDescent="0.2">
      <c r="A4" s="42"/>
      <c r="B4" s="34" t="s">
        <v>355</v>
      </c>
      <c r="C4" s="34" t="s">
        <v>408</v>
      </c>
      <c r="D4" s="35" t="s">
        <v>409</v>
      </c>
      <c r="E4" s="35" t="s">
        <v>410</v>
      </c>
      <c r="F4" s="35" t="s">
        <v>363</v>
      </c>
      <c r="G4" s="35" t="s">
        <v>409</v>
      </c>
      <c r="H4" s="35" t="s">
        <v>410</v>
      </c>
      <c r="I4" s="35" t="s">
        <v>363</v>
      </c>
      <c r="J4" s="36" t="s">
        <v>409</v>
      </c>
      <c r="K4" s="36" t="s">
        <v>410</v>
      </c>
      <c r="L4" s="36" t="s">
        <v>363</v>
      </c>
      <c r="M4" s="21"/>
    </row>
    <row r="5" spans="1:14" x14ac:dyDescent="0.2">
      <c r="A5" s="42" t="s">
        <v>390</v>
      </c>
      <c r="B5" s="50">
        <v>11</v>
      </c>
      <c r="C5" s="50">
        <v>4</v>
      </c>
      <c r="D5" s="37">
        <v>5</v>
      </c>
      <c r="E5" s="37">
        <v>2</v>
      </c>
      <c r="F5" s="37">
        <f t="shared" ref="F5:F13" si="0">IF(($C5+INT(D$3/18)+IF(((D$3-INT(D$3/18)*18)-$B5)&gt;=0,1,0)-D5+2)&lt;0, 0, $C5+INT(D$3/18)+IF(((D$3-INT(D$3/18)*18)-$B5)&gt;=0,1,0)-D5+2)</f>
        <v>1</v>
      </c>
      <c r="G5" s="37">
        <v>10</v>
      </c>
      <c r="H5" s="37">
        <v>2</v>
      </c>
      <c r="I5" s="37">
        <f t="shared" ref="I5:I13" si="1">IF(($C5+INT(G$3/18)+IF(((G$3-INT(G$3/18)*18)-$B5)&gt;=0,1,0)-G5+2)&lt;0, 0, $C5+INT(G$3/18)+IF(((G$3-INT(G$3/18)*18)-$B5)&gt;=0,1,0)-G5+2)</f>
        <v>0</v>
      </c>
      <c r="J5" s="38">
        <v>6</v>
      </c>
      <c r="K5" s="38">
        <v>3</v>
      </c>
      <c r="L5" s="78">
        <f t="shared" ref="L5:L13" si="2">IF(($C5+INT(J$3/18)+IF(((J$3-INT(J$3/18)*18)-$B5)&gt;=0,1,0)-J5+2)&lt;0, 0, $C5+INT(J$3/18)+IF(((J$3-INT(J$3/18)*18)-$B5)&gt;=0,1,0)-J5+2)</f>
        <v>2</v>
      </c>
      <c r="M5" s="21"/>
    </row>
    <row r="6" spans="1:14" x14ac:dyDescent="0.2">
      <c r="A6" s="42" t="s">
        <v>391</v>
      </c>
      <c r="B6" s="50">
        <v>9</v>
      </c>
      <c r="C6" s="50">
        <v>4</v>
      </c>
      <c r="D6" s="37">
        <v>6</v>
      </c>
      <c r="E6" s="37">
        <v>2</v>
      </c>
      <c r="F6" s="37">
        <f t="shared" si="0"/>
        <v>1</v>
      </c>
      <c r="G6" s="37">
        <v>7</v>
      </c>
      <c r="H6" s="37">
        <v>2</v>
      </c>
      <c r="I6" s="37">
        <f t="shared" si="1"/>
        <v>1</v>
      </c>
      <c r="J6" s="38">
        <v>7</v>
      </c>
      <c r="K6" s="38">
        <v>2</v>
      </c>
      <c r="L6" s="78">
        <f t="shared" si="2"/>
        <v>1</v>
      </c>
      <c r="M6" s="21"/>
    </row>
    <row r="7" spans="1:14" x14ac:dyDescent="0.2">
      <c r="A7" s="42" t="s">
        <v>392</v>
      </c>
      <c r="B7" s="50">
        <v>15</v>
      </c>
      <c r="C7" s="50">
        <v>3</v>
      </c>
      <c r="D7" s="37">
        <v>3</v>
      </c>
      <c r="E7" s="37">
        <v>1</v>
      </c>
      <c r="F7" s="37">
        <f t="shared" si="0"/>
        <v>2</v>
      </c>
      <c r="G7" s="37">
        <v>4</v>
      </c>
      <c r="H7" s="37">
        <v>2</v>
      </c>
      <c r="I7" s="37">
        <f t="shared" si="1"/>
        <v>2</v>
      </c>
      <c r="J7" s="38">
        <v>6</v>
      </c>
      <c r="K7" s="38">
        <v>2</v>
      </c>
      <c r="L7" s="78">
        <f t="shared" si="2"/>
        <v>1</v>
      </c>
    </row>
    <row r="8" spans="1:14" x14ac:dyDescent="0.2">
      <c r="A8" s="42" t="s">
        <v>393</v>
      </c>
      <c r="B8" s="50">
        <v>1</v>
      </c>
      <c r="C8" s="50">
        <v>5</v>
      </c>
      <c r="D8" s="37">
        <v>6</v>
      </c>
      <c r="E8" s="37">
        <v>2</v>
      </c>
      <c r="F8" s="37">
        <f t="shared" si="0"/>
        <v>2</v>
      </c>
      <c r="G8" s="37">
        <v>8</v>
      </c>
      <c r="H8" s="37">
        <v>2</v>
      </c>
      <c r="I8" s="37">
        <f t="shared" si="1"/>
        <v>1</v>
      </c>
      <c r="J8" s="38">
        <v>6</v>
      </c>
      <c r="K8" s="38">
        <v>2</v>
      </c>
      <c r="L8" s="78">
        <f t="shared" si="2"/>
        <v>3</v>
      </c>
      <c r="M8" s="21"/>
    </row>
    <row r="9" spans="1:14" x14ac:dyDescent="0.2">
      <c r="A9" s="42" t="s">
        <v>394</v>
      </c>
      <c r="B9" s="50">
        <v>3</v>
      </c>
      <c r="C9" s="50">
        <v>4</v>
      </c>
      <c r="D9" s="37">
        <v>6</v>
      </c>
      <c r="E9" s="37">
        <v>2</v>
      </c>
      <c r="F9" s="37">
        <f t="shared" si="0"/>
        <v>1</v>
      </c>
      <c r="G9" s="37">
        <v>7</v>
      </c>
      <c r="H9" s="37">
        <v>2</v>
      </c>
      <c r="I9" s="37">
        <f t="shared" si="1"/>
        <v>1</v>
      </c>
      <c r="J9" s="38">
        <v>6</v>
      </c>
      <c r="K9" s="38">
        <v>2</v>
      </c>
      <c r="L9" s="78">
        <f t="shared" si="2"/>
        <v>2</v>
      </c>
      <c r="M9" s="21"/>
    </row>
    <row r="10" spans="1:14" x14ac:dyDescent="0.2">
      <c r="A10" s="42" t="s">
        <v>395</v>
      </c>
      <c r="B10" s="50">
        <v>17</v>
      </c>
      <c r="C10" s="50">
        <v>3</v>
      </c>
      <c r="D10" s="37">
        <v>3</v>
      </c>
      <c r="E10" s="37">
        <v>1</v>
      </c>
      <c r="F10" s="37">
        <f t="shared" si="0"/>
        <v>2</v>
      </c>
      <c r="G10" s="37">
        <v>5</v>
      </c>
      <c r="H10" s="37">
        <v>2</v>
      </c>
      <c r="I10" s="37">
        <f t="shared" si="1"/>
        <v>1</v>
      </c>
      <c r="J10" s="38">
        <v>10</v>
      </c>
      <c r="K10" s="38">
        <v>2</v>
      </c>
      <c r="L10" s="78">
        <f t="shared" si="2"/>
        <v>0</v>
      </c>
      <c r="M10" s="21"/>
    </row>
    <row r="11" spans="1:14" x14ac:dyDescent="0.2">
      <c r="A11" s="42" t="s">
        <v>396</v>
      </c>
      <c r="B11" s="50">
        <v>13</v>
      </c>
      <c r="C11" s="50">
        <v>4</v>
      </c>
      <c r="D11" s="37">
        <v>6</v>
      </c>
      <c r="E11" s="37">
        <v>1</v>
      </c>
      <c r="F11" s="37">
        <f t="shared" si="0"/>
        <v>0</v>
      </c>
      <c r="G11" s="37">
        <v>7</v>
      </c>
      <c r="H11" s="37">
        <v>2</v>
      </c>
      <c r="I11" s="37">
        <f t="shared" si="1"/>
        <v>0</v>
      </c>
      <c r="J11" s="38">
        <v>5</v>
      </c>
      <c r="K11" s="38">
        <v>3</v>
      </c>
      <c r="L11" s="78">
        <f t="shared" si="2"/>
        <v>3</v>
      </c>
      <c r="M11" s="21"/>
    </row>
    <row r="12" spans="1:14" x14ac:dyDescent="0.2">
      <c r="A12" s="42" t="s">
        <v>397</v>
      </c>
      <c r="B12" s="50">
        <v>5</v>
      </c>
      <c r="C12" s="50">
        <v>4</v>
      </c>
      <c r="D12" s="37">
        <v>7</v>
      </c>
      <c r="E12" s="37">
        <v>2</v>
      </c>
      <c r="F12" s="37">
        <f t="shared" si="0"/>
        <v>0</v>
      </c>
      <c r="G12" s="37">
        <v>7</v>
      </c>
      <c r="H12" s="37">
        <v>2</v>
      </c>
      <c r="I12" s="37">
        <f t="shared" si="1"/>
        <v>1</v>
      </c>
      <c r="J12" s="38">
        <v>6</v>
      </c>
      <c r="K12" s="38">
        <v>2</v>
      </c>
      <c r="L12" s="78">
        <f t="shared" si="2"/>
        <v>2</v>
      </c>
      <c r="M12" s="21"/>
    </row>
    <row r="13" spans="1:14" ht="13.5" thickBot="1" x14ac:dyDescent="0.25">
      <c r="A13" s="52" t="s">
        <v>398</v>
      </c>
      <c r="B13" s="53">
        <v>7</v>
      </c>
      <c r="C13" s="53">
        <v>4</v>
      </c>
      <c r="D13" s="37">
        <v>4</v>
      </c>
      <c r="E13" s="54">
        <v>2</v>
      </c>
      <c r="F13" s="37">
        <f t="shared" si="0"/>
        <v>3</v>
      </c>
      <c r="G13" s="37">
        <v>6</v>
      </c>
      <c r="H13" s="54">
        <v>2</v>
      </c>
      <c r="I13" s="37">
        <f t="shared" si="1"/>
        <v>2</v>
      </c>
      <c r="J13" s="38">
        <v>6</v>
      </c>
      <c r="K13" s="55">
        <v>2</v>
      </c>
      <c r="L13" s="77">
        <f t="shared" si="2"/>
        <v>2</v>
      </c>
      <c r="M13" s="21"/>
    </row>
    <row r="14" spans="1:14" ht="13.5" thickBot="1" x14ac:dyDescent="0.25">
      <c r="A14" s="61" t="s">
        <v>412</v>
      </c>
      <c r="B14" s="62"/>
      <c r="C14" s="74">
        <f t="shared" ref="C14:L14" si="3">SUM(C5:C13)</f>
        <v>35</v>
      </c>
      <c r="D14" s="63">
        <f t="shared" si="3"/>
        <v>46</v>
      </c>
      <c r="E14" s="63">
        <f t="shared" si="3"/>
        <v>15</v>
      </c>
      <c r="F14" s="63">
        <f t="shared" si="3"/>
        <v>12</v>
      </c>
      <c r="G14" s="63">
        <f t="shared" si="3"/>
        <v>61</v>
      </c>
      <c r="H14" s="63">
        <f t="shared" si="3"/>
        <v>18</v>
      </c>
      <c r="I14" s="88">
        <f t="shared" si="3"/>
        <v>9</v>
      </c>
      <c r="J14" s="64">
        <f t="shared" si="3"/>
        <v>58</v>
      </c>
      <c r="K14" s="64">
        <f t="shared" si="3"/>
        <v>20</v>
      </c>
      <c r="L14" s="89">
        <f t="shared" si="3"/>
        <v>16</v>
      </c>
      <c r="M14" s="21"/>
    </row>
    <row r="15" spans="1:14" x14ac:dyDescent="0.2">
      <c r="A15" s="57" t="s">
        <v>399</v>
      </c>
      <c r="B15" s="58">
        <v>4</v>
      </c>
      <c r="C15" s="58">
        <v>5</v>
      </c>
      <c r="D15" s="37">
        <v>5</v>
      </c>
      <c r="E15" s="39">
        <v>1</v>
      </c>
      <c r="F15" s="37">
        <f t="shared" ref="F15:F23" si="4">IF(($C15+INT(D$3/18)+IF(((D$3-INT(D$3/18)*18)-$B15)&gt;=0,1,0)-D15+2)&lt;0, 0, $C15+INT(D$3/18)+IF(((D$3-INT(D$3/18)*18)-$B15)&gt;=0,1,0)-D15+2)</f>
        <v>3</v>
      </c>
      <c r="G15" s="37">
        <v>6</v>
      </c>
      <c r="H15" s="39">
        <v>1</v>
      </c>
      <c r="I15" s="37">
        <f t="shared" ref="I15:I23" si="5">IF(($C15+INT(G$3/18)+IF(((G$3-INT(G$3/18)*18)-$B15)&gt;=0,1,0)-G15+2)&lt;0, 0, $C15+INT(G$3/18)+IF(((G$3-INT(G$3/18)*18)-$B15)&gt;=0,1,0)-G15+2)</f>
        <v>3</v>
      </c>
      <c r="J15" s="38">
        <v>6</v>
      </c>
      <c r="K15" s="59">
        <v>2</v>
      </c>
      <c r="L15" s="82">
        <f t="shared" ref="L15:L23" si="6">IF(($C15+INT(J$3/18)+IF(((J$3-INT(J$3/18)*18)-$B15)&gt;=0,1,0)-J15+2)&lt;0, 0, $C15+INT(J$3/18)+IF(((J$3-INT(J$3/18)*18)-$B15)&gt;=0,1,0)-J15+2)</f>
        <v>3</v>
      </c>
      <c r="M15" s="21"/>
    </row>
    <row r="16" spans="1:14" x14ac:dyDescent="0.2">
      <c r="A16" s="42" t="s">
        <v>400</v>
      </c>
      <c r="B16" s="50">
        <v>16</v>
      </c>
      <c r="C16" s="50">
        <v>3</v>
      </c>
      <c r="D16" s="37">
        <v>3</v>
      </c>
      <c r="E16" s="37">
        <v>1</v>
      </c>
      <c r="F16" s="37">
        <f t="shared" si="4"/>
        <v>2</v>
      </c>
      <c r="G16" s="37">
        <v>4</v>
      </c>
      <c r="H16" s="37">
        <v>2</v>
      </c>
      <c r="I16" s="37">
        <f t="shared" si="5"/>
        <v>2</v>
      </c>
      <c r="J16" s="38">
        <v>5</v>
      </c>
      <c r="K16" s="38">
        <v>1</v>
      </c>
      <c r="L16" s="78">
        <f t="shared" si="6"/>
        <v>2</v>
      </c>
      <c r="M16" s="21"/>
    </row>
    <row r="17" spans="1:14" x14ac:dyDescent="0.2">
      <c r="A17" s="42" t="s">
        <v>401</v>
      </c>
      <c r="B17" s="50">
        <v>12</v>
      </c>
      <c r="C17" s="50">
        <v>4</v>
      </c>
      <c r="D17" s="37">
        <v>5</v>
      </c>
      <c r="E17" s="37">
        <v>2</v>
      </c>
      <c r="F17" s="37">
        <f t="shared" si="4"/>
        <v>1</v>
      </c>
      <c r="G17" s="37">
        <v>7</v>
      </c>
      <c r="H17" s="37">
        <v>2</v>
      </c>
      <c r="I17" s="37">
        <f t="shared" si="5"/>
        <v>0</v>
      </c>
      <c r="J17" s="38">
        <v>5</v>
      </c>
      <c r="K17" s="38">
        <v>2</v>
      </c>
      <c r="L17" s="78">
        <f t="shared" si="6"/>
        <v>3</v>
      </c>
      <c r="M17" s="21"/>
    </row>
    <row r="18" spans="1:14" x14ac:dyDescent="0.2">
      <c r="A18" s="42" t="s">
        <v>402</v>
      </c>
      <c r="B18" s="50">
        <v>8</v>
      </c>
      <c r="C18" s="50">
        <v>5</v>
      </c>
      <c r="D18" s="37">
        <v>7</v>
      </c>
      <c r="E18" s="37">
        <v>2</v>
      </c>
      <c r="F18" s="37">
        <f t="shared" si="4"/>
        <v>1</v>
      </c>
      <c r="G18" s="37">
        <v>6</v>
      </c>
      <c r="H18" s="37">
        <v>1</v>
      </c>
      <c r="I18" s="37">
        <f t="shared" si="5"/>
        <v>3</v>
      </c>
      <c r="J18" s="38">
        <v>6</v>
      </c>
      <c r="K18" s="38">
        <v>2</v>
      </c>
      <c r="L18" s="78">
        <f t="shared" si="6"/>
        <v>3</v>
      </c>
      <c r="M18" s="21"/>
    </row>
    <row r="19" spans="1:14" x14ac:dyDescent="0.2">
      <c r="A19" s="42" t="s">
        <v>403</v>
      </c>
      <c r="B19" s="50">
        <v>14</v>
      </c>
      <c r="C19" s="50">
        <v>3</v>
      </c>
      <c r="D19" s="37">
        <v>4</v>
      </c>
      <c r="E19" s="37">
        <v>2</v>
      </c>
      <c r="F19" s="37">
        <f t="shared" si="4"/>
        <v>1</v>
      </c>
      <c r="G19" s="37">
        <v>4</v>
      </c>
      <c r="H19" s="37">
        <v>1</v>
      </c>
      <c r="I19" s="37">
        <f t="shared" si="5"/>
        <v>2</v>
      </c>
      <c r="J19" s="38">
        <v>4</v>
      </c>
      <c r="K19" s="38">
        <v>1</v>
      </c>
      <c r="L19" s="78">
        <f t="shared" si="6"/>
        <v>3</v>
      </c>
      <c r="M19" s="21"/>
    </row>
    <row r="20" spans="1:14" x14ac:dyDescent="0.2">
      <c r="A20" s="42" t="s">
        <v>404</v>
      </c>
      <c r="B20" s="50">
        <v>10</v>
      </c>
      <c r="C20" s="50">
        <v>4</v>
      </c>
      <c r="D20" s="37">
        <v>7</v>
      </c>
      <c r="E20" s="37">
        <v>2</v>
      </c>
      <c r="F20" s="37">
        <f t="shared" si="4"/>
        <v>0</v>
      </c>
      <c r="G20" s="37">
        <v>6</v>
      </c>
      <c r="H20" s="37">
        <v>2</v>
      </c>
      <c r="I20" s="37">
        <f t="shared" si="5"/>
        <v>2</v>
      </c>
      <c r="J20" s="38">
        <v>6</v>
      </c>
      <c r="K20" s="38">
        <v>1</v>
      </c>
      <c r="L20" s="78">
        <f t="shared" si="6"/>
        <v>2</v>
      </c>
      <c r="M20" s="21"/>
    </row>
    <row r="21" spans="1:14" x14ac:dyDescent="0.2">
      <c r="A21" s="42" t="s">
        <v>405</v>
      </c>
      <c r="B21" s="50">
        <v>2</v>
      </c>
      <c r="C21" s="50">
        <v>5</v>
      </c>
      <c r="D21" s="37">
        <v>6</v>
      </c>
      <c r="E21" s="37">
        <v>1</v>
      </c>
      <c r="F21" s="37">
        <f t="shared" si="4"/>
        <v>2</v>
      </c>
      <c r="G21" s="37">
        <v>5</v>
      </c>
      <c r="H21" s="37">
        <v>2</v>
      </c>
      <c r="I21" s="37">
        <f t="shared" si="5"/>
        <v>4</v>
      </c>
      <c r="J21" s="38">
        <v>10</v>
      </c>
      <c r="K21" s="38">
        <v>2</v>
      </c>
      <c r="L21" s="78">
        <f t="shared" si="6"/>
        <v>0</v>
      </c>
      <c r="M21" s="21" t="s">
        <v>472</v>
      </c>
    </row>
    <row r="22" spans="1:14" x14ac:dyDescent="0.2">
      <c r="A22" s="42" t="s">
        <v>406</v>
      </c>
      <c r="B22" s="50">
        <v>18</v>
      </c>
      <c r="C22" s="50">
        <v>3</v>
      </c>
      <c r="D22" s="37">
        <v>4</v>
      </c>
      <c r="E22" s="37">
        <v>3</v>
      </c>
      <c r="F22" s="37">
        <f t="shared" si="4"/>
        <v>1</v>
      </c>
      <c r="G22" s="37">
        <v>4</v>
      </c>
      <c r="H22" s="37">
        <v>2</v>
      </c>
      <c r="I22" s="37">
        <f t="shared" si="5"/>
        <v>2</v>
      </c>
      <c r="J22" s="38">
        <v>6</v>
      </c>
      <c r="K22" s="38">
        <v>2</v>
      </c>
      <c r="L22" s="78">
        <f t="shared" si="6"/>
        <v>0</v>
      </c>
      <c r="M22" s="21"/>
      <c r="N22" t="s">
        <v>1179</v>
      </c>
    </row>
    <row r="23" spans="1:14" ht="13.5" thickBot="1" x14ac:dyDescent="0.25">
      <c r="A23" s="45" t="s">
        <v>407</v>
      </c>
      <c r="B23" s="51">
        <v>6</v>
      </c>
      <c r="C23" s="51">
        <v>4</v>
      </c>
      <c r="D23" s="37">
        <v>3</v>
      </c>
      <c r="E23" s="46">
        <v>1</v>
      </c>
      <c r="F23" s="37">
        <f t="shared" si="4"/>
        <v>4</v>
      </c>
      <c r="G23" s="37">
        <v>5</v>
      </c>
      <c r="H23" s="46">
        <v>1</v>
      </c>
      <c r="I23" s="37">
        <f t="shared" si="5"/>
        <v>3</v>
      </c>
      <c r="J23" s="38">
        <v>5</v>
      </c>
      <c r="K23" s="47">
        <v>2</v>
      </c>
      <c r="L23" s="84">
        <f t="shared" si="6"/>
        <v>3</v>
      </c>
      <c r="M23" s="21"/>
    </row>
    <row r="24" spans="1:14" ht="13.5" thickBot="1" x14ac:dyDescent="0.25">
      <c r="A24" s="66" t="s">
        <v>413</v>
      </c>
      <c r="B24" s="63"/>
      <c r="C24" s="63">
        <f t="shared" ref="C24:L24" si="7">SUM(C15:C23)</f>
        <v>36</v>
      </c>
      <c r="D24" s="63">
        <f t="shared" si="7"/>
        <v>44</v>
      </c>
      <c r="E24" s="63">
        <f t="shared" si="7"/>
        <v>15</v>
      </c>
      <c r="F24" s="63">
        <f t="shared" si="7"/>
        <v>15</v>
      </c>
      <c r="G24" s="63">
        <f t="shared" si="7"/>
        <v>47</v>
      </c>
      <c r="H24" s="63">
        <f t="shared" si="7"/>
        <v>14</v>
      </c>
      <c r="I24" s="63">
        <f t="shared" si="7"/>
        <v>21</v>
      </c>
      <c r="J24" s="64">
        <f t="shared" si="7"/>
        <v>53</v>
      </c>
      <c r="K24" s="64">
        <f t="shared" si="7"/>
        <v>15</v>
      </c>
      <c r="L24" s="64">
        <f t="shared" si="7"/>
        <v>19</v>
      </c>
    </row>
    <row r="25" spans="1:14" ht="13.5" thickBot="1" x14ac:dyDescent="0.25">
      <c r="A25" s="70" t="s">
        <v>414</v>
      </c>
      <c r="B25" s="71"/>
      <c r="C25" s="71">
        <f t="shared" ref="C25:L25" si="8">C24+C14</f>
        <v>71</v>
      </c>
      <c r="D25" s="71">
        <f t="shared" si="8"/>
        <v>90</v>
      </c>
      <c r="E25" s="71">
        <f t="shared" si="8"/>
        <v>30</v>
      </c>
      <c r="F25" s="71">
        <f t="shared" si="8"/>
        <v>27</v>
      </c>
      <c r="G25" s="71">
        <f t="shared" si="8"/>
        <v>108</v>
      </c>
      <c r="H25" s="71">
        <f t="shared" si="8"/>
        <v>32</v>
      </c>
      <c r="I25" s="71">
        <f t="shared" si="8"/>
        <v>30</v>
      </c>
      <c r="J25" s="72">
        <f t="shared" si="8"/>
        <v>111</v>
      </c>
      <c r="K25" s="72">
        <f t="shared" si="8"/>
        <v>35</v>
      </c>
      <c r="L25" s="72">
        <f t="shared" si="8"/>
        <v>35</v>
      </c>
    </row>
    <row r="26" spans="1:14" x14ac:dyDescent="0.2">
      <c r="A26" s="67" t="s">
        <v>350</v>
      </c>
      <c r="B26" s="39"/>
      <c r="C26" s="39"/>
      <c r="D26" s="486">
        <v>3</v>
      </c>
      <c r="E26" s="487"/>
      <c r="F26" s="488"/>
      <c r="G26" s="486">
        <v>2</v>
      </c>
      <c r="H26" s="487"/>
      <c r="I26" s="488"/>
      <c r="J26" s="489">
        <v>1</v>
      </c>
      <c r="K26" s="490"/>
      <c r="L26" s="491"/>
    </row>
    <row r="27" spans="1:14" ht="13.5" thickBot="1" x14ac:dyDescent="0.25">
      <c r="A27" s="49" t="s">
        <v>415</v>
      </c>
      <c r="B27" s="46"/>
      <c r="C27" s="46"/>
      <c r="D27" s="492">
        <v>4</v>
      </c>
      <c r="E27" s="493"/>
      <c r="F27" s="494"/>
      <c r="G27" s="492">
        <v>7</v>
      </c>
      <c r="H27" s="493"/>
      <c r="I27" s="494"/>
      <c r="J27" s="495">
        <v>11</v>
      </c>
      <c r="K27" s="496"/>
      <c r="L27" s="497"/>
    </row>
    <row r="28" spans="1:14" x14ac:dyDescent="0.2">
      <c r="A28" s="30"/>
      <c r="B28" s="30"/>
      <c r="C28" s="30"/>
      <c r="D28" s="107"/>
      <c r="E28" s="107"/>
      <c r="F28" s="107"/>
      <c r="G28" s="30"/>
      <c r="H28" s="30"/>
      <c r="I28" s="30"/>
      <c r="J28" s="30"/>
      <c r="K28" s="30"/>
      <c r="L28" s="30"/>
    </row>
    <row r="29" spans="1:14" x14ac:dyDescent="0.2">
      <c r="A29" s="92"/>
      <c r="B29" s="30" t="s">
        <v>450</v>
      </c>
      <c r="C29" s="30"/>
      <c r="D29" s="30"/>
      <c r="E29" s="30"/>
      <c r="F29" s="30"/>
      <c r="G29" s="30"/>
      <c r="H29" s="30"/>
      <c r="I29" s="30"/>
      <c r="J29" s="30"/>
      <c r="K29" s="30"/>
      <c r="L29" s="30"/>
    </row>
    <row r="30" spans="1:14" x14ac:dyDescent="0.2">
      <c r="A30" s="97"/>
      <c r="B30" s="30" t="s">
        <v>603</v>
      </c>
      <c r="C30" s="30"/>
      <c r="D30" s="30"/>
      <c r="E30" s="30"/>
      <c r="F30" s="30"/>
      <c r="G30" s="30"/>
      <c r="H30" s="30"/>
      <c r="I30" s="30"/>
      <c r="J30" s="30"/>
      <c r="K30" s="30"/>
      <c r="L30" s="30"/>
    </row>
    <row r="32" spans="1:14" x14ac:dyDescent="0.2">
      <c r="A32" s="102" t="s">
        <v>1180</v>
      </c>
    </row>
  </sheetData>
  <mergeCells count="12">
    <mergeCell ref="D26:F26"/>
    <mergeCell ref="G26:I26"/>
    <mergeCell ref="J26:L26"/>
    <mergeCell ref="D27:F27"/>
    <mergeCell ref="G27:I27"/>
    <mergeCell ref="J27:L27"/>
    <mergeCell ref="D2:F2"/>
    <mergeCell ref="G2:I2"/>
    <mergeCell ref="J2:L2"/>
    <mergeCell ref="D3:F3"/>
    <mergeCell ref="G3:I3"/>
    <mergeCell ref="J3:L3"/>
  </mergeCells>
  <conditionalFormatting sqref="J5:J13 J15:J23 D5:D13 D15:D23 G5:G13 G15:G23">
    <cfRule type="cellIs" dxfId="413" priority="1" stopIfTrue="1" operator="equal">
      <formula>$C5</formula>
    </cfRule>
    <cfRule type="cellIs" dxfId="412" priority="2" stopIfTrue="1" operator="equal">
      <formula>$C5-1</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83"/>
  <sheetViews>
    <sheetView topLeftCell="A28" workbookViewId="0"/>
  </sheetViews>
  <sheetFormatPr defaultRowHeight="12.75" x14ac:dyDescent="0.2"/>
  <cols>
    <col min="20" max="20" width="10.5703125" customWidth="1"/>
  </cols>
  <sheetData>
    <row r="1" spans="1:20" ht="13.5" thickBot="1" x14ac:dyDescent="0.25">
      <c r="A1" s="366"/>
      <c r="B1" s="257"/>
      <c r="C1" s="257"/>
      <c r="D1" s="257" t="s">
        <v>1136</v>
      </c>
      <c r="E1" s="257"/>
      <c r="F1" s="257"/>
      <c r="G1" s="257"/>
      <c r="H1" s="257"/>
      <c r="I1" s="257"/>
      <c r="J1" s="257"/>
      <c r="K1" s="257"/>
      <c r="L1" s="257"/>
      <c r="M1" s="257"/>
      <c r="N1" s="257"/>
      <c r="O1" s="257"/>
      <c r="P1" s="257"/>
      <c r="Q1" s="257"/>
      <c r="R1" s="257"/>
      <c r="S1" s="68" t="s">
        <v>416</v>
      </c>
      <c r="T1" t="s">
        <v>991</v>
      </c>
    </row>
    <row r="2" spans="1:20" x14ac:dyDescent="0.2">
      <c r="A2" s="258"/>
      <c r="B2" s="259"/>
      <c r="C2" s="259"/>
      <c r="D2" s="474" t="s">
        <v>475</v>
      </c>
      <c r="E2" s="475"/>
      <c r="F2" s="476"/>
      <c r="G2" s="477" t="s">
        <v>469</v>
      </c>
      <c r="H2" s="478"/>
      <c r="I2" s="479"/>
      <c r="J2" s="474" t="s">
        <v>352</v>
      </c>
      <c r="K2" s="475"/>
      <c r="L2" s="476"/>
      <c r="M2" s="477" t="s">
        <v>340</v>
      </c>
      <c r="N2" s="478"/>
      <c r="O2" s="479"/>
      <c r="P2" s="474" t="s">
        <v>472</v>
      </c>
      <c r="Q2" s="475"/>
      <c r="R2" s="476"/>
      <c r="S2" s="21"/>
    </row>
    <row r="3" spans="1:20" x14ac:dyDescent="0.2">
      <c r="A3" s="260"/>
      <c r="B3" s="261"/>
      <c r="C3" s="261" t="s">
        <v>538</v>
      </c>
      <c r="D3" s="480">
        <v>23</v>
      </c>
      <c r="E3" s="481"/>
      <c r="F3" s="482"/>
      <c r="G3" s="483">
        <v>9</v>
      </c>
      <c r="H3" s="484"/>
      <c r="I3" s="485"/>
      <c r="J3" s="480">
        <v>25</v>
      </c>
      <c r="K3" s="481"/>
      <c r="L3" s="482"/>
      <c r="M3" s="483">
        <v>28</v>
      </c>
      <c r="N3" s="484"/>
      <c r="O3" s="485"/>
      <c r="P3" s="480">
        <v>33</v>
      </c>
      <c r="Q3" s="481"/>
      <c r="R3" s="482"/>
      <c r="S3" s="21"/>
    </row>
    <row r="4" spans="1:20" x14ac:dyDescent="0.2">
      <c r="A4" s="262"/>
      <c r="B4" s="263" t="s">
        <v>355</v>
      </c>
      <c r="C4" s="263"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20" x14ac:dyDescent="0.2">
      <c r="A5" s="262" t="s">
        <v>390</v>
      </c>
      <c r="B5" s="269">
        <v>3</v>
      </c>
      <c r="C5" s="269">
        <v>5</v>
      </c>
      <c r="D5" s="37">
        <v>10</v>
      </c>
      <c r="E5" s="37">
        <v>2</v>
      </c>
      <c r="F5" s="37">
        <f t="shared" ref="F5:F13" si="0">IF(($C5+INT(D$3/18)+IF(((D$3-INT(D$3/18)*18)-$B5)&gt;=0,1,0)-D5+2)&lt;0, 0, $C5+INT(D$3/18)+IF(((D$3-INT(D$3/18)*18)-$B5)&gt;=0,1,0)-D5+2)</f>
        <v>0</v>
      </c>
      <c r="G5" s="38">
        <v>5</v>
      </c>
      <c r="H5" s="38">
        <v>2</v>
      </c>
      <c r="I5" s="78">
        <f t="shared" ref="I5:I13" si="1">IF(($C5+INT(G$3/18)+IF(((G$3-INT(G$3/18)*18)-$B5)&gt;=0,1,0)-G5+2)&lt;0, 0, $C5+INT(G$3/18)+IF(((G$3-INT(G$3/18)*18)-$B5)&gt;=0,1,0)-G5+2)</f>
        <v>3</v>
      </c>
      <c r="J5" s="37">
        <v>6</v>
      </c>
      <c r="K5" s="37">
        <v>2</v>
      </c>
      <c r="L5" s="37">
        <f t="shared" ref="L5:L13" si="2">IF(($C5+INT(J$3/18)+IF(((J$3-INT(J$3/18)*18)-$B5)&gt;=0,1,0)-J5+2)&lt;0, 0, $C5+INT(J$3/18)+IF(((J$3-INT(J$3/18)*18)-$B5)&gt;=0,1,0)-J5+2)</f>
        <v>3</v>
      </c>
      <c r="M5" s="38">
        <v>8</v>
      </c>
      <c r="N5" s="38">
        <v>2</v>
      </c>
      <c r="O5" s="78">
        <f t="shared" ref="O5:O13" si="3">IF(($C5+INT(M$3/18)+IF(((M$3-INT(M$3/18)*18)-$B5)&gt;=0,1,0)-M5+2)&lt;0, 0, $C5+INT(M$3/18)+IF(((M$3-INT(M$3/18)*18)-$B5)&gt;=0,1,0)-M5+2)</f>
        <v>1</v>
      </c>
      <c r="P5" s="37">
        <v>10</v>
      </c>
      <c r="Q5" s="37">
        <v>2</v>
      </c>
      <c r="R5" s="37">
        <f t="shared" ref="R5:R13" si="4">IF(($C5+INT(P$3/18)+IF(((P$3-INT(P$3/18)*18)-$B5)&gt;=0,1,0)-P5+2)&lt;0, 0, $C5+INT(P$3/18)+IF(((P$3-INT(P$3/18)*18)-$B5)&gt;=0,1,0)-P5+2)</f>
        <v>0</v>
      </c>
      <c r="S5" s="85" t="s">
        <v>795</v>
      </c>
    </row>
    <row r="6" spans="1:20" x14ac:dyDescent="0.2">
      <c r="A6" s="262" t="s">
        <v>391</v>
      </c>
      <c r="B6" s="264">
        <v>13</v>
      </c>
      <c r="C6" s="264">
        <v>3</v>
      </c>
      <c r="D6" s="37">
        <v>10</v>
      </c>
      <c r="E6" s="37">
        <v>2</v>
      </c>
      <c r="F6" s="37">
        <f t="shared" si="0"/>
        <v>0</v>
      </c>
      <c r="G6" s="38">
        <v>10</v>
      </c>
      <c r="H6" s="38">
        <v>2</v>
      </c>
      <c r="I6" s="78">
        <f t="shared" si="1"/>
        <v>0</v>
      </c>
      <c r="J6" s="37">
        <v>10</v>
      </c>
      <c r="K6" s="37">
        <v>2</v>
      </c>
      <c r="L6" s="37">
        <f t="shared" si="2"/>
        <v>0</v>
      </c>
      <c r="M6" s="38">
        <v>10</v>
      </c>
      <c r="N6" s="38">
        <v>2</v>
      </c>
      <c r="O6" s="78">
        <f t="shared" si="3"/>
        <v>0</v>
      </c>
      <c r="P6" s="37">
        <v>6</v>
      </c>
      <c r="Q6" s="37">
        <v>1</v>
      </c>
      <c r="R6" s="37">
        <f t="shared" si="4"/>
        <v>1</v>
      </c>
      <c r="S6" s="21"/>
    </row>
    <row r="7" spans="1:20" x14ac:dyDescent="0.2">
      <c r="A7" s="262" t="s">
        <v>392</v>
      </c>
      <c r="B7" s="264">
        <v>9</v>
      </c>
      <c r="C7" s="264">
        <v>4</v>
      </c>
      <c r="D7" s="37">
        <v>5</v>
      </c>
      <c r="E7" s="37">
        <v>1</v>
      </c>
      <c r="F7" s="37">
        <f t="shared" si="0"/>
        <v>2</v>
      </c>
      <c r="G7" s="38">
        <v>10</v>
      </c>
      <c r="H7" s="38">
        <v>2</v>
      </c>
      <c r="I7" s="78">
        <f t="shared" si="1"/>
        <v>0</v>
      </c>
      <c r="J7" s="37">
        <v>10</v>
      </c>
      <c r="K7" s="37">
        <v>2</v>
      </c>
      <c r="L7" s="37">
        <f t="shared" si="2"/>
        <v>0</v>
      </c>
      <c r="M7" s="38">
        <v>7</v>
      </c>
      <c r="N7" s="38">
        <v>3</v>
      </c>
      <c r="O7" s="78">
        <f t="shared" si="3"/>
        <v>1</v>
      </c>
      <c r="P7" s="37">
        <v>5</v>
      </c>
      <c r="Q7" s="37">
        <v>2</v>
      </c>
      <c r="R7" s="37">
        <f t="shared" si="4"/>
        <v>3</v>
      </c>
      <c r="S7" s="21"/>
    </row>
    <row r="8" spans="1:20" x14ac:dyDescent="0.2">
      <c r="A8" s="262" t="s">
        <v>393</v>
      </c>
      <c r="B8" s="264">
        <v>1</v>
      </c>
      <c r="C8" s="264">
        <v>5</v>
      </c>
      <c r="D8" s="37">
        <v>10</v>
      </c>
      <c r="E8" s="37">
        <v>2</v>
      </c>
      <c r="F8" s="37">
        <f t="shared" si="0"/>
        <v>0</v>
      </c>
      <c r="G8" s="38">
        <v>5</v>
      </c>
      <c r="H8" s="38">
        <v>1</v>
      </c>
      <c r="I8" s="78">
        <f t="shared" si="1"/>
        <v>3</v>
      </c>
      <c r="J8" s="37">
        <v>8</v>
      </c>
      <c r="K8" s="37">
        <v>1</v>
      </c>
      <c r="L8" s="37">
        <f t="shared" si="2"/>
        <v>1</v>
      </c>
      <c r="M8" s="38">
        <v>6</v>
      </c>
      <c r="N8" s="38">
        <v>2</v>
      </c>
      <c r="O8" s="78">
        <f t="shared" si="3"/>
        <v>3</v>
      </c>
      <c r="P8" s="37">
        <v>10</v>
      </c>
      <c r="Q8" s="37">
        <v>2</v>
      </c>
      <c r="R8" s="37">
        <f t="shared" si="4"/>
        <v>0</v>
      </c>
      <c r="S8" s="21"/>
    </row>
    <row r="9" spans="1:20" x14ac:dyDescent="0.2">
      <c r="A9" s="262" t="s">
        <v>394</v>
      </c>
      <c r="B9" s="264">
        <v>17</v>
      </c>
      <c r="C9" s="264">
        <v>3</v>
      </c>
      <c r="D9" s="37">
        <v>5</v>
      </c>
      <c r="E9" s="37">
        <v>2</v>
      </c>
      <c r="F9" s="37">
        <f t="shared" si="0"/>
        <v>1</v>
      </c>
      <c r="G9" s="38">
        <v>3</v>
      </c>
      <c r="H9" s="38">
        <v>2</v>
      </c>
      <c r="I9" s="78">
        <f t="shared" si="1"/>
        <v>2</v>
      </c>
      <c r="J9" s="37">
        <v>5</v>
      </c>
      <c r="K9" s="37">
        <v>2</v>
      </c>
      <c r="L9" s="37">
        <f t="shared" si="2"/>
        <v>1</v>
      </c>
      <c r="M9" s="38">
        <v>6</v>
      </c>
      <c r="N9" s="38">
        <v>2</v>
      </c>
      <c r="O9" s="78">
        <f t="shared" si="3"/>
        <v>0</v>
      </c>
      <c r="P9" s="37">
        <v>4</v>
      </c>
      <c r="Q9" s="37">
        <v>1</v>
      </c>
      <c r="R9" s="37">
        <f t="shared" si="4"/>
        <v>2</v>
      </c>
      <c r="S9" s="21"/>
      <c r="T9" t="s">
        <v>1149</v>
      </c>
    </row>
    <row r="10" spans="1:20" x14ac:dyDescent="0.2">
      <c r="A10" s="262" t="s">
        <v>395</v>
      </c>
      <c r="B10" s="264">
        <v>11</v>
      </c>
      <c r="C10" s="264">
        <v>4</v>
      </c>
      <c r="D10" s="37">
        <v>4</v>
      </c>
      <c r="E10" s="37">
        <v>2</v>
      </c>
      <c r="F10" s="37">
        <f t="shared" si="0"/>
        <v>3</v>
      </c>
      <c r="G10" s="38">
        <v>5</v>
      </c>
      <c r="H10" s="38">
        <v>2</v>
      </c>
      <c r="I10" s="78">
        <f t="shared" si="1"/>
        <v>1</v>
      </c>
      <c r="J10" s="37">
        <v>6</v>
      </c>
      <c r="K10" s="37">
        <v>2</v>
      </c>
      <c r="L10" s="37">
        <f t="shared" si="2"/>
        <v>1</v>
      </c>
      <c r="M10" s="38">
        <v>5</v>
      </c>
      <c r="N10" s="38">
        <v>1</v>
      </c>
      <c r="O10" s="78">
        <f t="shared" si="3"/>
        <v>2</v>
      </c>
      <c r="P10" s="37">
        <v>4</v>
      </c>
      <c r="Q10" s="37">
        <v>2</v>
      </c>
      <c r="R10" s="37">
        <f t="shared" si="4"/>
        <v>4</v>
      </c>
      <c r="S10" s="21"/>
    </row>
    <row r="11" spans="1:20" x14ac:dyDescent="0.2">
      <c r="A11" s="262" t="s">
        <v>396</v>
      </c>
      <c r="B11" s="264">
        <v>7</v>
      </c>
      <c r="C11" s="264">
        <v>4</v>
      </c>
      <c r="D11" s="37">
        <v>10</v>
      </c>
      <c r="E11" s="37">
        <v>2</v>
      </c>
      <c r="F11" s="37">
        <f t="shared" si="0"/>
        <v>0</v>
      </c>
      <c r="G11" s="38">
        <v>6</v>
      </c>
      <c r="H11" s="38">
        <v>2</v>
      </c>
      <c r="I11" s="78">
        <f t="shared" si="1"/>
        <v>1</v>
      </c>
      <c r="J11" s="37">
        <v>5</v>
      </c>
      <c r="K11" s="37">
        <v>1</v>
      </c>
      <c r="L11" s="37">
        <f t="shared" si="2"/>
        <v>3</v>
      </c>
      <c r="M11" s="38">
        <v>10</v>
      </c>
      <c r="N11" s="38">
        <v>2</v>
      </c>
      <c r="O11" s="78">
        <f t="shared" si="3"/>
        <v>0</v>
      </c>
      <c r="P11" s="37">
        <v>10</v>
      </c>
      <c r="Q11" s="37">
        <v>2</v>
      </c>
      <c r="R11" s="37">
        <f t="shared" si="4"/>
        <v>0</v>
      </c>
      <c r="S11" s="21"/>
    </row>
    <row r="12" spans="1:20" x14ac:dyDescent="0.2">
      <c r="A12" s="262" t="s">
        <v>397</v>
      </c>
      <c r="B12" s="264">
        <v>15</v>
      </c>
      <c r="C12" s="264">
        <v>3</v>
      </c>
      <c r="D12" s="37">
        <v>4</v>
      </c>
      <c r="E12" s="37">
        <v>1</v>
      </c>
      <c r="F12" s="37">
        <f t="shared" si="0"/>
        <v>2</v>
      </c>
      <c r="G12" s="38">
        <v>10</v>
      </c>
      <c r="H12" s="38">
        <v>2</v>
      </c>
      <c r="I12" s="78">
        <f t="shared" si="1"/>
        <v>0</v>
      </c>
      <c r="J12" s="37">
        <v>3</v>
      </c>
      <c r="K12" s="37">
        <v>1</v>
      </c>
      <c r="L12" s="37">
        <f t="shared" si="2"/>
        <v>3</v>
      </c>
      <c r="M12" s="38">
        <v>4</v>
      </c>
      <c r="N12" s="38">
        <v>1</v>
      </c>
      <c r="O12" s="78">
        <f t="shared" si="3"/>
        <v>2</v>
      </c>
      <c r="P12" s="37">
        <v>5</v>
      </c>
      <c r="Q12" s="37">
        <v>2</v>
      </c>
      <c r="R12" s="37">
        <f t="shared" si="4"/>
        <v>2</v>
      </c>
      <c r="S12" s="21"/>
    </row>
    <row r="13" spans="1:20" ht="13.5" thickBot="1" x14ac:dyDescent="0.25">
      <c r="A13" s="265" t="s">
        <v>398</v>
      </c>
      <c r="B13" s="271">
        <v>5</v>
      </c>
      <c r="C13" s="271">
        <v>4</v>
      </c>
      <c r="D13" s="37">
        <v>6</v>
      </c>
      <c r="E13" s="54">
        <v>2</v>
      </c>
      <c r="F13" s="37">
        <f t="shared" si="0"/>
        <v>2</v>
      </c>
      <c r="G13" s="38">
        <v>6</v>
      </c>
      <c r="H13" s="55">
        <v>2</v>
      </c>
      <c r="I13" s="77">
        <f t="shared" si="1"/>
        <v>1</v>
      </c>
      <c r="J13" s="37">
        <v>10</v>
      </c>
      <c r="K13" s="54">
        <v>2</v>
      </c>
      <c r="L13" s="37">
        <f t="shared" si="2"/>
        <v>0</v>
      </c>
      <c r="M13" s="38">
        <v>6</v>
      </c>
      <c r="N13" s="55">
        <v>2</v>
      </c>
      <c r="O13" s="77">
        <f t="shared" si="3"/>
        <v>2</v>
      </c>
      <c r="P13" s="37">
        <v>8</v>
      </c>
      <c r="Q13" s="54">
        <v>2</v>
      </c>
      <c r="R13" s="37">
        <f t="shared" si="4"/>
        <v>0</v>
      </c>
      <c r="S13" s="21"/>
    </row>
    <row r="14" spans="1:20" ht="13.5" thickBot="1" x14ac:dyDescent="0.25">
      <c r="A14" s="267" t="s">
        <v>412</v>
      </c>
      <c r="B14" s="268"/>
      <c r="C14" s="234">
        <f t="shared" ref="C14:F14" si="5">SUM(C5:C13)</f>
        <v>35</v>
      </c>
      <c r="D14" s="63">
        <f t="shared" si="5"/>
        <v>64</v>
      </c>
      <c r="E14" s="63">
        <f t="shared" si="5"/>
        <v>16</v>
      </c>
      <c r="F14" s="63">
        <f t="shared" si="5"/>
        <v>10</v>
      </c>
      <c r="G14" s="89">
        <f>SUM(G5:G13)</f>
        <v>60</v>
      </c>
      <c r="H14" s="89">
        <f>SUM(H5:H13)</f>
        <v>17</v>
      </c>
      <c r="I14" s="89">
        <f t="shared" ref="I14" si="6">SUM(I5:I13)</f>
        <v>11</v>
      </c>
      <c r="J14" s="63">
        <f>SUM(J5:J13)</f>
        <v>63</v>
      </c>
      <c r="K14" s="63">
        <f>SUM(K5:K13)</f>
        <v>15</v>
      </c>
      <c r="L14" s="88">
        <f t="shared" ref="L14" si="7">SUM(L5:L13)</f>
        <v>12</v>
      </c>
      <c r="M14" s="89">
        <f>SUM(M5:M13)</f>
        <v>62</v>
      </c>
      <c r="N14" s="89">
        <f>SUM(N5:N13)</f>
        <v>17</v>
      </c>
      <c r="O14" s="89">
        <f t="shared" ref="O14" si="8">SUM(O5:O13)</f>
        <v>11</v>
      </c>
      <c r="P14" s="63">
        <f>SUM(P5:P13)</f>
        <v>62</v>
      </c>
      <c r="Q14" s="63">
        <f>SUM(Q5:Q13)</f>
        <v>16</v>
      </c>
      <c r="R14" s="88">
        <f>SUM(R5:R13)</f>
        <v>12</v>
      </c>
      <c r="S14" s="21"/>
    </row>
    <row r="15" spans="1:20" x14ac:dyDescent="0.2">
      <c r="A15" s="260" t="s">
        <v>399</v>
      </c>
      <c r="B15" s="264">
        <v>6</v>
      </c>
      <c r="C15" s="264">
        <v>4</v>
      </c>
      <c r="D15" s="37">
        <v>6</v>
      </c>
      <c r="E15" s="39">
        <v>2</v>
      </c>
      <c r="F15" s="37">
        <f t="shared" ref="F15:F23" si="9">IF(($C15+INT(D$3/18)+IF(((D$3-INT(D$3/18)*18)-$B15)&gt;=0,1,0)-D15+2)&lt;0, 0, $C15+INT(D$3/18)+IF(((D$3-INT(D$3/18)*18)-$B15)&gt;=0,1,0)-D15+2)</f>
        <v>1</v>
      </c>
      <c r="G15" s="38">
        <v>3</v>
      </c>
      <c r="H15" s="59">
        <v>0</v>
      </c>
      <c r="I15" s="78">
        <f t="shared" ref="I15:I23" si="10">IF(($C15+INT(G$3/18)+IF(((G$3-INT(G$3/18)*18)-$B15)&gt;=0,1,0)-G15+2)&lt;0, 0, $C15+INT(G$3/18)+IF(((G$3-INT(G$3/18)*18)-$B15)&gt;=0,1,0)-G15+2)</f>
        <v>4</v>
      </c>
      <c r="J15" s="37">
        <v>7</v>
      </c>
      <c r="K15" s="39">
        <v>2</v>
      </c>
      <c r="L15" s="37">
        <f t="shared" ref="L15:L23" si="11">IF(($C15+INT(J$3/18)+IF(((J$3-INT(J$3/18)*18)-$B15)&gt;=0,1,0)-J15+2)&lt;0, 0, $C15+INT(J$3/18)+IF(((J$3-INT(J$3/18)*18)-$B15)&gt;=0,1,0)-J15+2)</f>
        <v>1</v>
      </c>
      <c r="M15" s="38">
        <v>5</v>
      </c>
      <c r="N15" s="59">
        <v>2</v>
      </c>
      <c r="O15" s="82">
        <f t="shared" ref="O15:O23" si="12">IF(($C15+INT(M$3/18)+IF(((M$3-INT(M$3/18)*18)-$B15)&gt;=0,1,0)-M15+2)&lt;0, 0, $C15+INT(M$3/18)+IF(((M$3-INT(M$3/18)*18)-$B15)&gt;=0,1,0)-M15+2)</f>
        <v>3</v>
      </c>
      <c r="P15" s="37">
        <v>5</v>
      </c>
      <c r="Q15" s="39">
        <v>0</v>
      </c>
      <c r="R15" s="37">
        <f t="shared" ref="R15:R23" si="13">IF(($C15+INT(P$3/18)+IF(((P$3-INT(P$3/18)*18)-$B15)&gt;=0,1,0)-P15+2)&lt;0, 0, $C15+INT(P$3/18)+IF(((P$3-INT(P$3/18)*18)-$B15)&gt;=0,1,0)-P15+2)</f>
        <v>3</v>
      </c>
      <c r="S15" s="21"/>
    </row>
    <row r="16" spans="1:20" x14ac:dyDescent="0.2">
      <c r="A16" s="262" t="s">
        <v>400</v>
      </c>
      <c r="B16" s="264">
        <v>10</v>
      </c>
      <c r="C16" s="264">
        <v>4</v>
      </c>
      <c r="D16" s="37">
        <v>4</v>
      </c>
      <c r="E16" s="37">
        <v>1</v>
      </c>
      <c r="F16" s="37">
        <f t="shared" si="9"/>
        <v>3</v>
      </c>
      <c r="G16" s="38">
        <v>5</v>
      </c>
      <c r="H16" s="38">
        <v>2</v>
      </c>
      <c r="I16" s="78">
        <f t="shared" si="10"/>
        <v>1</v>
      </c>
      <c r="J16" s="37">
        <v>4</v>
      </c>
      <c r="K16" s="37">
        <v>1</v>
      </c>
      <c r="L16" s="37">
        <f t="shared" si="11"/>
        <v>3</v>
      </c>
      <c r="M16" s="38">
        <v>6</v>
      </c>
      <c r="N16" s="38">
        <v>2</v>
      </c>
      <c r="O16" s="78">
        <f t="shared" si="12"/>
        <v>2</v>
      </c>
      <c r="P16" s="37">
        <v>6</v>
      </c>
      <c r="Q16" s="37">
        <v>2</v>
      </c>
      <c r="R16" s="37">
        <f t="shared" si="13"/>
        <v>2</v>
      </c>
      <c r="S16" s="21"/>
    </row>
    <row r="17" spans="1:20" x14ac:dyDescent="0.2">
      <c r="A17" s="262" t="s">
        <v>401</v>
      </c>
      <c r="B17" s="264">
        <v>16</v>
      </c>
      <c r="C17" s="264">
        <v>3</v>
      </c>
      <c r="D17" s="37">
        <v>5</v>
      </c>
      <c r="E17" s="37">
        <v>2</v>
      </c>
      <c r="F17" s="37">
        <f t="shared" si="9"/>
        <v>1</v>
      </c>
      <c r="G17" s="38">
        <v>3</v>
      </c>
      <c r="H17" s="38">
        <v>2</v>
      </c>
      <c r="I17" s="78">
        <f t="shared" si="10"/>
        <v>2</v>
      </c>
      <c r="J17" s="37">
        <v>4</v>
      </c>
      <c r="K17" s="37">
        <v>2</v>
      </c>
      <c r="L17" s="37">
        <f t="shared" si="11"/>
        <v>2</v>
      </c>
      <c r="M17" s="38">
        <v>5</v>
      </c>
      <c r="N17" s="38">
        <v>2</v>
      </c>
      <c r="O17" s="78">
        <f t="shared" si="12"/>
        <v>1</v>
      </c>
      <c r="P17" s="37">
        <v>5</v>
      </c>
      <c r="Q17" s="37">
        <v>2</v>
      </c>
      <c r="R17" s="37">
        <f t="shared" si="13"/>
        <v>1</v>
      </c>
      <c r="S17" s="21"/>
    </row>
    <row r="18" spans="1:20" x14ac:dyDescent="0.2">
      <c r="A18" s="262" t="s">
        <v>402</v>
      </c>
      <c r="B18" s="264">
        <v>14</v>
      </c>
      <c r="C18" s="264">
        <v>4</v>
      </c>
      <c r="D18" s="37">
        <v>10</v>
      </c>
      <c r="E18" s="37">
        <v>2</v>
      </c>
      <c r="F18" s="37">
        <f t="shared" si="9"/>
        <v>0</v>
      </c>
      <c r="G18" s="38">
        <v>5</v>
      </c>
      <c r="H18" s="38">
        <v>2</v>
      </c>
      <c r="I18" s="78">
        <f t="shared" si="10"/>
        <v>1</v>
      </c>
      <c r="J18" s="37">
        <v>5</v>
      </c>
      <c r="K18" s="37">
        <v>2</v>
      </c>
      <c r="L18" s="37">
        <f t="shared" si="11"/>
        <v>2</v>
      </c>
      <c r="M18" s="38">
        <v>6</v>
      </c>
      <c r="N18" s="38">
        <v>3</v>
      </c>
      <c r="O18" s="78">
        <f t="shared" si="12"/>
        <v>1</v>
      </c>
      <c r="P18" s="37">
        <v>6</v>
      </c>
      <c r="Q18" s="37">
        <v>2</v>
      </c>
      <c r="R18" s="37">
        <f t="shared" si="13"/>
        <v>2</v>
      </c>
      <c r="S18" s="21"/>
    </row>
    <row r="19" spans="1:20" x14ac:dyDescent="0.2">
      <c r="A19" s="262" t="s">
        <v>403</v>
      </c>
      <c r="B19" s="264">
        <v>4</v>
      </c>
      <c r="C19" s="264">
        <v>5</v>
      </c>
      <c r="D19" s="37">
        <v>7</v>
      </c>
      <c r="E19" s="37">
        <v>2</v>
      </c>
      <c r="F19" s="37">
        <f t="shared" si="9"/>
        <v>2</v>
      </c>
      <c r="G19" s="38">
        <v>5</v>
      </c>
      <c r="H19" s="38">
        <v>2</v>
      </c>
      <c r="I19" s="78">
        <f t="shared" si="10"/>
        <v>3</v>
      </c>
      <c r="J19" s="37">
        <v>7</v>
      </c>
      <c r="K19" s="37">
        <v>2</v>
      </c>
      <c r="L19" s="37">
        <f t="shared" si="11"/>
        <v>2</v>
      </c>
      <c r="M19" s="38">
        <v>10</v>
      </c>
      <c r="N19" s="38">
        <v>2</v>
      </c>
      <c r="O19" s="78">
        <f t="shared" si="12"/>
        <v>0</v>
      </c>
      <c r="P19" s="37">
        <v>8</v>
      </c>
      <c r="Q19" s="37">
        <v>2</v>
      </c>
      <c r="R19" s="37">
        <f t="shared" si="13"/>
        <v>1</v>
      </c>
      <c r="S19" s="21"/>
    </row>
    <row r="20" spans="1:20" x14ac:dyDescent="0.2">
      <c r="A20" s="262" t="s">
        <v>404</v>
      </c>
      <c r="B20" s="264">
        <v>2</v>
      </c>
      <c r="C20" s="264">
        <v>5</v>
      </c>
      <c r="D20" s="37">
        <v>7</v>
      </c>
      <c r="E20" s="37">
        <v>2</v>
      </c>
      <c r="F20" s="37">
        <f t="shared" si="9"/>
        <v>2</v>
      </c>
      <c r="G20" s="38">
        <v>5</v>
      </c>
      <c r="H20" s="38">
        <v>2</v>
      </c>
      <c r="I20" s="78">
        <f t="shared" si="10"/>
        <v>3</v>
      </c>
      <c r="J20" s="37">
        <v>6</v>
      </c>
      <c r="K20" s="37">
        <v>2</v>
      </c>
      <c r="L20" s="37">
        <f t="shared" si="11"/>
        <v>3</v>
      </c>
      <c r="M20" s="38">
        <v>5</v>
      </c>
      <c r="N20" s="38">
        <v>2</v>
      </c>
      <c r="O20" s="78">
        <f t="shared" si="12"/>
        <v>4</v>
      </c>
      <c r="P20" s="37">
        <v>10</v>
      </c>
      <c r="Q20" s="37">
        <v>2</v>
      </c>
      <c r="R20" s="37">
        <f t="shared" si="13"/>
        <v>0</v>
      </c>
      <c r="S20" s="21"/>
    </row>
    <row r="21" spans="1:20" x14ac:dyDescent="0.2">
      <c r="A21" s="262" t="s">
        <v>405</v>
      </c>
      <c r="B21" s="264">
        <v>18</v>
      </c>
      <c r="C21" s="264">
        <v>3</v>
      </c>
      <c r="D21" s="37">
        <v>3</v>
      </c>
      <c r="E21" s="37">
        <v>2</v>
      </c>
      <c r="F21" s="37">
        <f t="shared" si="9"/>
        <v>3</v>
      </c>
      <c r="G21" s="38">
        <v>3</v>
      </c>
      <c r="H21" s="38">
        <v>2</v>
      </c>
      <c r="I21" s="78">
        <f t="shared" si="10"/>
        <v>2</v>
      </c>
      <c r="J21" s="37">
        <v>3</v>
      </c>
      <c r="K21" s="37">
        <v>1</v>
      </c>
      <c r="L21" s="37">
        <f t="shared" si="11"/>
        <v>3</v>
      </c>
      <c r="M21" s="38">
        <v>4</v>
      </c>
      <c r="N21" s="38">
        <v>2</v>
      </c>
      <c r="O21" s="78">
        <f t="shared" si="12"/>
        <v>2</v>
      </c>
      <c r="P21" s="37">
        <v>10</v>
      </c>
      <c r="Q21" s="37">
        <v>2</v>
      </c>
      <c r="R21" s="37">
        <f t="shared" si="13"/>
        <v>0</v>
      </c>
      <c r="S21" s="21"/>
    </row>
    <row r="22" spans="1:20" x14ac:dyDescent="0.2">
      <c r="A22" s="262" t="s">
        <v>406</v>
      </c>
      <c r="B22" s="264">
        <v>12</v>
      </c>
      <c r="C22" s="264">
        <v>4</v>
      </c>
      <c r="D22" s="37">
        <v>5</v>
      </c>
      <c r="E22" s="37">
        <v>2</v>
      </c>
      <c r="F22" s="37">
        <f t="shared" si="9"/>
        <v>2</v>
      </c>
      <c r="G22" s="38">
        <v>5</v>
      </c>
      <c r="H22" s="38">
        <v>2</v>
      </c>
      <c r="I22" s="78">
        <f t="shared" si="10"/>
        <v>1</v>
      </c>
      <c r="J22" s="37">
        <v>6</v>
      </c>
      <c r="K22" s="37">
        <v>1</v>
      </c>
      <c r="L22" s="37">
        <f t="shared" si="11"/>
        <v>1</v>
      </c>
      <c r="M22" s="38">
        <v>5</v>
      </c>
      <c r="N22" s="38">
        <v>2</v>
      </c>
      <c r="O22" s="78">
        <f t="shared" si="12"/>
        <v>2</v>
      </c>
      <c r="P22" s="37">
        <v>7</v>
      </c>
      <c r="Q22" s="37">
        <v>1</v>
      </c>
      <c r="R22" s="37">
        <f t="shared" si="13"/>
        <v>1</v>
      </c>
      <c r="S22" s="21"/>
    </row>
    <row r="23" spans="1:20" ht="13.5" thickBot="1" x14ac:dyDescent="0.25">
      <c r="A23" s="270" t="s">
        <v>407</v>
      </c>
      <c r="B23" s="266">
        <v>8</v>
      </c>
      <c r="C23" s="266">
        <v>4</v>
      </c>
      <c r="D23" s="37">
        <v>5</v>
      </c>
      <c r="E23" s="46">
        <v>2</v>
      </c>
      <c r="F23" s="37">
        <f t="shared" si="9"/>
        <v>2</v>
      </c>
      <c r="G23" s="38">
        <v>5</v>
      </c>
      <c r="H23" s="47">
        <v>2</v>
      </c>
      <c r="I23" s="77">
        <f t="shared" si="10"/>
        <v>2</v>
      </c>
      <c r="J23" s="37">
        <v>6</v>
      </c>
      <c r="K23" s="46">
        <v>2</v>
      </c>
      <c r="L23" s="37">
        <f t="shared" si="11"/>
        <v>1</v>
      </c>
      <c r="M23" s="38">
        <v>5</v>
      </c>
      <c r="N23" s="47">
        <v>2</v>
      </c>
      <c r="O23" s="84">
        <f t="shared" si="12"/>
        <v>3</v>
      </c>
      <c r="P23" s="37">
        <v>8</v>
      </c>
      <c r="Q23" s="46">
        <v>2</v>
      </c>
      <c r="R23" s="37">
        <f t="shared" si="13"/>
        <v>0</v>
      </c>
      <c r="S23" s="85"/>
    </row>
    <row r="24" spans="1:20" ht="13.5" thickBot="1" x14ac:dyDescent="0.25">
      <c r="A24" s="66" t="s">
        <v>413</v>
      </c>
      <c r="B24" s="63"/>
      <c r="C24" s="63">
        <f t="shared" ref="C24:F24" si="14">SUM(C15:C23)</f>
        <v>36</v>
      </c>
      <c r="D24" s="63">
        <f t="shared" si="14"/>
        <v>52</v>
      </c>
      <c r="E24" s="63">
        <f t="shared" si="14"/>
        <v>17</v>
      </c>
      <c r="F24" s="63">
        <f t="shared" si="14"/>
        <v>16</v>
      </c>
      <c r="G24" s="89">
        <f t="shared" ref="G24:O24" si="15">SUM(G15:G23)</f>
        <v>39</v>
      </c>
      <c r="H24" s="89">
        <f t="shared" si="15"/>
        <v>16</v>
      </c>
      <c r="I24" s="89">
        <f t="shared" si="15"/>
        <v>19</v>
      </c>
      <c r="J24" s="63">
        <f t="shared" si="15"/>
        <v>48</v>
      </c>
      <c r="K24" s="63">
        <f t="shared" si="15"/>
        <v>15</v>
      </c>
      <c r="L24" s="63">
        <f t="shared" si="15"/>
        <v>18</v>
      </c>
      <c r="M24" s="89">
        <f t="shared" si="15"/>
        <v>51</v>
      </c>
      <c r="N24" s="89">
        <f t="shared" si="15"/>
        <v>19</v>
      </c>
      <c r="O24" s="89">
        <f t="shared" si="15"/>
        <v>18</v>
      </c>
      <c r="P24" s="63">
        <f>SUM(P15:P23)</f>
        <v>65</v>
      </c>
      <c r="Q24" s="63">
        <f>SUM(Q15:Q23)</f>
        <v>15</v>
      </c>
      <c r="R24" s="63">
        <f>SUM(R15:R23)</f>
        <v>10</v>
      </c>
    </row>
    <row r="25" spans="1:20" ht="13.5" thickBot="1" x14ac:dyDescent="0.25">
      <c r="A25" s="70" t="s">
        <v>414</v>
      </c>
      <c r="B25" s="71"/>
      <c r="C25" s="71">
        <f t="shared" ref="C25:O25" si="16">C24+C14</f>
        <v>71</v>
      </c>
      <c r="D25" s="71">
        <f t="shared" si="16"/>
        <v>116</v>
      </c>
      <c r="E25" s="71">
        <f t="shared" si="16"/>
        <v>33</v>
      </c>
      <c r="F25" s="71">
        <f t="shared" si="16"/>
        <v>26</v>
      </c>
      <c r="G25" s="72">
        <f t="shared" si="16"/>
        <v>99</v>
      </c>
      <c r="H25" s="72">
        <f t="shared" si="16"/>
        <v>33</v>
      </c>
      <c r="I25" s="72">
        <f t="shared" si="16"/>
        <v>30</v>
      </c>
      <c r="J25" s="71">
        <f t="shared" si="16"/>
        <v>111</v>
      </c>
      <c r="K25" s="71">
        <f t="shared" si="16"/>
        <v>30</v>
      </c>
      <c r="L25" s="71">
        <f t="shared" si="16"/>
        <v>30</v>
      </c>
      <c r="M25" s="72">
        <f t="shared" si="16"/>
        <v>113</v>
      </c>
      <c r="N25" s="72">
        <f t="shared" si="16"/>
        <v>36</v>
      </c>
      <c r="O25" s="72">
        <f t="shared" si="16"/>
        <v>29</v>
      </c>
      <c r="P25" s="71">
        <f>P24+P14</f>
        <v>127</v>
      </c>
      <c r="Q25" s="71">
        <f>Q24+Q14</f>
        <v>31</v>
      </c>
      <c r="R25" s="71">
        <f>R24+R14</f>
        <v>22</v>
      </c>
    </row>
    <row r="26" spans="1:20" x14ac:dyDescent="0.2">
      <c r="A26" s="113"/>
      <c r="B26" s="113"/>
      <c r="C26" s="113"/>
      <c r="D26" s="113"/>
      <c r="E26" s="113"/>
      <c r="F26" s="113"/>
      <c r="G26" s="113"/>
      <c r="H26" s="113"/>
      <c r="I26" s="113"/>
      <c r="J26" s="113"/>
      <c r="K26" s="113"/>
      <c r="L26" s="113"/>
      <c r="M26" s="113"/>
      <c r="N26" s="113"/>
      <c r="O26" s="113"/>
      <c r="P26" s="113"/>
      <c r="Q26" s="113"/>
      <c r="R26" s="113"/>
    </row>
    <row r="27" spans="1:20" ht="13.5" thickBot="1" x14ac:dyDescent="0.25"/>
    <row r="28" spans="1:20" ht="13.5" thickBot="1" x14ac:dyDescent="0.25">
      <c r="A28" s="366"/>
      <c r="B28" s="257"/>
      <c r="C28" s="257"/>
      <c r="D28" s="257" t="s">
        <v>1137</v>
      </c>
      <c r="E28" s="257"/>
      <c r="F28" s="257"/>
      <c r="G28" s="257"/>
      <c r="H28" s="257"/>
      <c r="I28" s="257"/>
      <c r="J28" s="257"/>
      <c r="K28" s="257"/>
      <c r="L28" s="257"/>
      <c r="M28" s="257"/>
      <c r="N28" s="257"/>
      <c r="O28" s="257"/>
      <c r="P28" s="257"/>
      <c r="Q28" s="257"/>
      <c r="R28" s="257"/>
      <c r="S28" s="68" t="s">
        <v>416</v>
      </c>
      <c r="T28" t="s">
        <v>991</v>
      </c>
    </row>
    <row r="29" spans="1:20" x14ac:dyDescent="0.2">
      <c r="A29" s="258"/>
      <c r="B29" s="259"/>
      <c r="C29" s="259"/>
      <c r="D29" s="474" t="s">
        <v>475</v>
      </c>
      <c r="E29" s="475"/>
      <c r="F29" s="476"/>
      <c r="G29" s="477" t="s">
        <v>469</v>
      </c>
      <c r="H29" s="478"/>
      <c r="I29" s="479"/>
      <c r="J29" s="474" t="s">
        <v>352</v>
      </c>
      <c r="K29" s="475"/>
      <c r="L29" s="476"/>
      <c r="M29" s="477" t="s">
        <v>340</v>
      </c>
      <c r="N29" s="478"/>
      <c r="O29" s="479"/>
      <c r="P29" s="474" t="s">
        <v>472</v>
      </c>
      <c r="Q29" s="475"/>
      <c r="R29" s="476"/>
      <c r="S29" s="21"/>
    </row>
    <row r="30" spans="1:20" x14ac:dyDescent="0.2">
      <c r="A30" s="260"/>
      <c r="B30" s="261"/>
      <c r="C30" s="261" t="s">
        <v>538</v>
      </c>
      <c r="D30" s="480">
        <v>25</v>
      </c>
      <c r="E30" s="481"/>
      <c r="F30" s="482"/>
      <c r="G30" s="483">
        <v>10</v>
      </c>
      <c r="H30" s="484"/>
      <c r="I30" s="485"/>
      <c r="J30" s="480">
        <v>27</v>
      </c>
      <c r="K30" s="481"/>
      <c r="L30" s="482"/>
      <c r="M30" s="483">
        <v>31</v>
      </c>
      <c r="N30" s="484"/>
      <c r="O30" s="485"/>
      <c r="P30" s="480">
        <v>36</v>
      </c>
      <c r="Q30" s="481"/>
      <c r="R30" s="482"/>
      <c r="S30" s="21"/>
    </row>
    <row r="31" spans="1:20" x14ac:dyDescent="0.2">
      <c r="A31" s="262"/>
      <c r="B31" s="263" t="s">
        <v>355</v>
      </c>
      <c r="C31" s="263" t="s">
        <v>408</v>
      </c>
      <c r="D31" s="35" t="s">
        <v>409</v>
      </c>
      <c r="E31" s="35" t="s">
        <v>410</v>
      </c>
      <c r="F31" s="35" t="s">
        <v>363</v>
      </c>
      <c r="G31" s="36" t="s">
        <v>409</v>
      </c>
      <c r="H31" s="36" t="s">
        <v>410</v>
      </c>
      <c r="I31" s="36" t="s">
        <v>363</v>
      </c>
      <c r="J31" s="35" t="s">
        <v>409</v>
      </c>
      <c r="K31" s="35" t="s">
        <v>410</v>
      </c>
      <c r="L31" s="35" t="s">
        <v>363</v>
      </c>
      <c r="M31" s="36" t="s">
        <v>409</v>
      </c>
      <c r="N31" s="36" t="s">
        <v>410</v>
      </c>
      <c r="O31" s="36" t="s">
        <v>363</v>
      </c>
      <c r="P31" s="35" t="s">
        <v>409</v>
      </c>
      <c r="Q31" s="35" t="s">
        <v>410</v>
      </c>
      <c r="R31" s="35" t="s">
        <v>363</v>
      </c>
      <c r="S31" s="21"/>
    </row>
    <row r="32" spans="1:20" x14ac:dyDescent="0.2">
      <c r="A32" s="262" t="s">
        <v>390</v>
      </c>
      <c r="B32" s="376">
        <v>9</v>
      </c>
      <c r="C32" s="372">
        <v>5</v>
      </c>
      <c r="D32" s="222">
        <v>7</v>
      </c>
      <c r="E32" s="222">
        <v>2</v>
      </c>
      <c r="F32" s="222">
        <f>IF(($C32+INT(D$30/18)+IF(((D$30-INT(D$30/18)*18)-$B32)&gt;=0,1,0)-D32+2)&lt;0, 0, $C32+INT(D$30/18)+IF(((D$30-INT(D$30/18)*18)-$B32)&gt;=0,1,0)-D32+2)</f>
        <v>1</v>
      </c>
      <c r="G32" s="226">
        <v>7</v>
      </c>
      <c r="H32" s="226">
        <v>3</v>
      </c>
      <c r="I32" s="447">
        <f>IF(($C32+INT(G$30/18)+IF(((G$30-INT(G$30/18)*18)-$B32)&gt;=0,1,0)-G32+2)&lt;0, 0, $C32+INT(G$30/18)+IF(((G$30-INT(G$30/18)*18)-$B32)&gt;=0,1,0)-G32+2)</f>
        <v>1</v>
      </c>
      <c r="J32" s="222">
        <v>7</v>
      </c>
      <c r="K32" s="222">
        <v>2</v>
      </c>
      <c r="L32" s="222">
        <f>IF(($C32+INT(J$30/18)+IF(((J$30-INT(J$30/18)*18)-$B32)&gt;=0,1,0)-J32+2)&lt;0, 0, $C32+INT(J$30/18)+IF(((J$30-INT(J$30/18)*18)-$B32)&gt;=0,1,0)-J32+2)</f>
        <v>2</v>
      </c>
      <c r="M32" s="226">
        <v>9</v>
      </c>
      <c r="N32" s="226">
        <v>2</v>
      </c>
      <c r="O32" s="447">
        <f>IF(($C32+INT(M$30/18)+IF(((M$30-INT(M$30/18)*18)-$B32)&gt;=0,1,0)-M32+2)&lt;0, 0, $C32+INT(M$30/18)+IF(((M$30-INT(M$30/18)*18)-$B32)&gt;=0,1,0)-M32+2)</f>
        <v>0</v>
      </c>
      <c r="P32" s="222">
        <v>7</v>
      </c>
      <c r="Q32" s="222">
        <v>1</v>
      </c>
      <c r="R32" s="222">
        <f>IF(($C32+INT(P$30/18)+IF(((P$30-INT(P$30/18)*18)-$B32)&gt;=0,1,0)-P32+2)&lt;0, 0, $C32+INT(P$30/18)+IF(((P$30-INT(P$30/18)*18)-$B32)&gt;=0,1,0)-P32+2)</f>
        <v>2</v>
      </c>
      <c r="S32" s="21" t="s">
        <v>340</v>
      </c>
    </row>
    <row r="33" spans="1:20" x14ac:dyDescent="0.2">
      <c r="A33" s="262" t="s">
        <v>391</v>
      </c>
      <c r="B33" s="372">
        <v>15</v>
      </c>
      <c r="C33" s="372">
        <v>3</v>
      </c>
      <c r="D33" s="222">
        <v>3</v>
      </c>
      <c r="E33" s="222">
        <v>1</v>
      </c>
      <c r="F33" s="222">
        <f t="shared" ref="F33:F40" si="17">IF(($C33+INT(D$30/18)+IF(((D$30-INT(D$30/18)*18)-$B33)&gt;=0,1,0)-D33+2)&lt;0, 0, $C33+INT(D$30/18)+IF(((D$30-INT(D$30/18)*18)-$B33)&gt;=0,1,0)-D33+2)</f>
        <v>3</v>
      </c>
      <c r="G33" s="226">
        <v>3</v>
      </c>
      <c r="H33" s="226">
        <v>2</v>
      </c>
      <c r="I33" s="447">
        <f t="shared" ref="I33:I40" si="18">IF(($C33+INT(G$30/18)+IF(((G$30-INT(G$30/18)*18)-$B33)&gt;=0,1,0)-G33+2)&lt;0, 0, $C33+INT(G$30/18)+IF(((G$30-INT(G$30/18)*18)-$B33)&gt;=0,1,0)-G33+2)</f>
        <v>2</v>
      </c>
      <c r="J33" s="222">
        <v>6</v>
      </c>
      <c r="K33" s="222">
        <v>2</v>
      </c>
      <c r="L33" s="222">
        <f t="shared" ref="L33:L40" si="19">IF(($C33+INT(J$30/18)+IF(((J$30-INT(J$30/18)*18)-$B33)&gt;=0,1,0)-J33+2)&lt;0, 0, $C33+INT(J$30/18)+IF(((J$30-INT(J$30/18)*18)-$B33)&gt;=0,1,0)-J33+2)</f>
        <v>0</v>
      </c>
      <c r="M33" s="226">
        <v>4</v>
      </c>
      <c r="N33" s="226">
        <v>2</v>
      </c>
      <c r="O33" s="447">
        <f t="shared" ref="O33:O40" si="20">IF(($C33+INT(M$30/18)+IF(((M$30-INT(M$30/18)*18)-$B33)&gt;=0,1,0)-M33+2)&lt;0, 0, $C33+INT(M$30/18)+IF(((M$30-INT(M$30/18)*18)-$B33)&gt;=0,1,0)-M33+2)</f>
        <v>2</v>
      </c>
      <c r="P33" s="222">
        <v>5</v>
      </c>
      <c r="Q33" s="222">
        <v>3</v>
      </c>
      <c r="R33" s="222">
        <f t="shared" ref="R33:R40" si="21">IF(($C33+INT(P$30/18)+IF(((P$30-INT(P$30/18)*18)-$B33)&gt;=0,1,0)-P33+2)&lt;0, 0, $C33+INT(P$30/18)+IF(((P$30-INT(P$30/18)*18)-$B33)&gt;=0,1,0)-P33+2)</f>
        <v>2</v>
      </c>
      <c r="S33" s="21"/>
    </row>
    <row r="34" spans="1:20" x14ac:dyDescent="0.2">
      <c r="A34" s="262" t="s">
        <v>392</v>
      </c>
      <c r="B34" s="372">
        <v>1</v>
      </c>
      <c r="C34" s="372">
        <v>4</v>
      </c>
      <c r="D34" s="222">
        <v>7</v>
      </c>
      <c r="E34" s="222">
        <v>2</v>
      </c>
      <c r="F34" s="222">
        <f t="shared" si="17"/>
        <v>1</v>
      </c>
      <c r="G34" s="226">
        <v>4</v>
      </c>
      <c r="H34" s="226">
        <v>1</v>
      </c>
      <c r="I34" s="447">
        <f t="shared" si="18"/>
        <v>3</v>
      </c>
      <c r="J34" s="222">
        <v>7</v>
      </c>
      <c r="K34" s="222">
        <v>2</v>
      </c>
      <c r="L34" s="222">
        <f t="shared" si="19"/>
        <v>1</v>
      </c>
      <c r="M34" s="226">
        <v>6</v>
      </c>
      <c r="N34" s="226">
        <v>1</v>
      </c>
      <c r="O34" s="447">
        <f t="shared" si="20"/>
        <v>2</v>
      </c>
      <c r="P34" s="222">
        <v>10</v>
      </c>
      <c r="Q34" s="222">
        <v>2</v>
      </c>
      <c r="R34" s="222">
        <f t="shared" si="21"/>
        <v>0</v>
      </c>
      <c r="S34" s="21"/>
    </row>
    <row r="35" spans="1:20" x14ac:dyDescent="0.2">
      <c r="A35" s="262" t="s">
        <v>393</v>
      </c>
      <c r="B35" s="372">
        <v>11</v>
      </c>
      <c r="C35" s="372">
        <v>4</v>
      </c>
      <c r="D35" s="222">
        <v>6</v>
      </c>
      <c r="E35" s="222">
        <v>2</v>
      </c>
      <c r="F35" s="222">
        <f t="shared" si="17"/>
        <v>1</v>
      </c>
      <c r="G35" s="226">
        <v>5</v>
      </c>
      <c r="H35" s="226">
        <v>2</v>
      </c>
      <c r="I35" s="447">
        <f t="shared" si="18"/>
        <v>1</v>
      </c>
      <c r="J35" s="222">
        <v>6</v>
      </c>
      <c r="K35" s="222">
        <v>3</v>
      </c>
      <c r="L35" s="222">
        <f t="shared" si="19"/>
        <v>1</v>
      </c>
      <c r="M35" s="226">
        <v>5</v>
      </c>
      <c r="N35" s="226">
        <v>1</v>
      </c>
      <c r="O35" s="447">
        <f t="shared" si="20"/>
        <v>3</v>
      </c>
      <c r="P35" s="222">
        <v>8</v>
      </c>
      <c r="Q35" s="222">
        <v>2</v>
      </c>
      <c r="R35" s="222">
        <f t="shared" si="21"/>
        <v>0</v>
      </c>
      <c r="S35" s="21"/>
    </row>
    <row r="36" spans="1:20" x14ac:dyDescent="0.2">
      <c r="A36" s="262" t="s">
        <v>394</v>
      </c>
      <c r="B36" s="372">
        <v>13</v>
      </c>
      <c r="C36" s="372">
        <v>5</v>
      </c>
      <c r="D36" s="222">
        <v>7</v>
      </c>
      <c r="E36" s="222">
        <v>2</v>
      </c>
      <c r="F36" s="222">
        <f t="shared" si="17"/>
        <v>1</v>
      </c>
      <c r="G36" s="226">
        <v>6</v>
      </c>
      <c r="H36" s="226">
        <v>3</v>
      </c>
      <c r="I36" s="447">
        <f t="shared" si="18"/>
        <v>1</v>
      </c>
      <c r="J36" s="222">
        <v>5</v>
      </c>
      <c r="K36" s="222">
        <v>1</v>
      </c>
      <c r="L36" s="222">
        <f t="shared" si="19"/>
        <v>3</v>
      </c>
      <c r="M36" s="226">
        <v>7</v>
      </c>
      <c r="N36" s="226">
        <v>2</v>
      </c>
      <c r="O36" s="447">
        <f t="shared" si="20"/>
        <v>2</v>
      </c>
      <c r="P36" s="222">
        <v>10</v>
      </c>
      <c r="Q36" s="222">
        <v>2</v>
      </c>
      <c r="R36" s="222">
        <f t="shared" si="21"/>
        <v>0</v>
      </c>
      <c r="S36" s="21"/>
    </row>
    <row r="37" spans="1:20" x14ac:dyDescent="0.2">
      <c r="A37" s="262" t="s">
        <v>395</v>
      </c>
      <c r="B37" s="372">
        <v>3</v>
      </c>
      <c r="C37" s="372">
        <v>4</v>
      </c>
      <c r="D37" s="222">
        <v>8</v>
      </c>
      <c r="E37" s="222">
        <v>2</v>
      </c>
      <c r="F37" s="222">
        <f t="shared" si="17"/>
        <v>0</v>
      </c>
      <c r="G37" s="226">
        <v>3</v>
      </c>
      <c r="H37" s="226">
        <v>1</v>
      </c>
      <c r="I37" s="447">
        <f t="shared" si="18"/>
        <v>4</v>
      </c>
      <c r="J37" s="222">
        <v>10</v>
      </c>
      <c r="K37" s="222">
        <v>2</v>
      </c>
      <c r="L37" s="222">
        <f t="shared" si="19"/>
        <v>0</v>
      </c>
      <c r="M37" s="226">
        <v>7</v>
      </c>
      <c r="N37" s="226">
        <v>2</v>
      </c>
      <c r="O37" s="447">
        <f t="shared" si="20"/>
        <v>1</v>
      </c>
      <c r="P37" s="222">
        <v>6</v>
      </c>
      <c r="Q37" s="222">
        <v>2</v>
      </c>
      <c r="R37" s="222">
        <f t="shared" si="21"/>
        <v>2</v>
      </c>
      <c r="S37" s="21"/>
    </row>
    <row r="38" spans="1:20" x14ac:dyDescent="0.2">
      <c r="A38" s="262" t="s">
        <v>396</v>
      </c>
      <c r="B38" s="372">
        <v>17</v>
      </c>
      <c r="C38" s="372">
        <v>3</v>
      </c>
      <c r="D38" s="222">
        <v>5</v>
      </c>
      <c r="E38" s="222">
        <v>0</v>
      </c>
      <c r="F38" s="222">
        <f t="shared" si="17"/>
        <v>1</v>
      </c>
      <c r="G38" s="226">
        <v>4</v>
      </c>
      <c r="H38" s="226">
        <v>3</v>
      </c>
      <c r="I38" s="447">
        <f t="shared" si="18"/>
        <v>1</v>
      </c>
      <c r="J38" s="222">
        <v>4</v>
      </c>
      <c r="K38" s="222">
        <v>2</v>
      </c>
      <c r="L38" s="222">
        <f t="shared" si="19"/>
        <v>2</v>
      </c>
      <c r="M38" s="226">
        <v>5</v>
      </c>
      <c r="N38" s="226">
        <v>2</v>
      </c>
      <c r="O38" s="447">
        <f t="shared" si="20"/>
        <v>1</v>
      </c>
      <c r="P38" s="222">
        <v>10</v>
      </c>
      <c r="Q38" s="222">
        <v>2</v>
      </c>
      <c r="R38" s="222">
        <f t="shared" si="21"/>
        <v>0</v>
      </c>
      <c r="S38" s="21"/>
    </row>
    <row r="39" spans="1:20" x14ac:dyDescent="0.2">
      <c r="A39" s="262" t="s">
        <v>397</v>
      </c>
      <c r="B39" s="372">
        <v>5</v>
      </c>
      <c r="C39" s="372">
        <v>4</v>
      </c>
      <c r="D39" s="222">
        <v>6</v>
      </c>
      <c r="E39" s="222">
        <v>1</v>
      </c>
      <c r="F39" s="222">
        <f t="shared" si="17"/>
        <v>2</v>
      </c>
      <c r="G39" s="226">
        <v>4</v>
      </c>
      <c r="H39" s="226">
        <v>1</v>
      </c>
      <c r="I39" s="447">
        <f t="shared" si="18"/>
        <v>3</v>
      </c>
      <c r="J39" s="222">
        <v>7</v>
      </c>
      <c r="K39" s="222">
        <v>2</v>
      </c>
      <c r="L39" s="222">
        <f t="shared" si="19"/>
        <v>1</v>
      </c>
      <c r="M39" s="226">
        <v>8</v>
      </c>
      <c r="N39" s="226">
        <v>2</v>
      </c>
      <c r="O39" s="447">
        <f t="shared" si="20"/>
        <v>0</v>
      </c>
      <c r="P39" s="222">
        <v>6</v>
      </c>
      <c r="Q39" s="222">
        <v>1</v>
      </c>
      <c r="R39" s="222">
        <f t="shared" si="21"/>
        <v>2</v>
      </c>
      <c r="S39" s="21"/>
    </row>
    <row r="40" spans="1:20" ht="13.5" thickBot="1" x14ac:dyDescent="0.25">
      <c r="A40" s="265" t="s">
        <v>398</v>
      </c>
      <c r="B40" s="378">
        <v>7</v>
      </c>
      <c r="C40" s="375">
        <v>4</v>
      </c>
      <c r="D40" s="222">
        <v>7</v>
      </c>
      <c r="E40" s="223">
        <v>2</v>
      </c>
      <c r="F40" s="222">
        <f t="shared" si="17"/>
        <v>1</v>
      </c>
      <c r="G40" s="226">
        <v>6</v>
      </c>
      <c r="H40" s="227">
        <v>2</v>
      </c>
      <c r="I40" s="448">
        <f t="shared" si="18"/>
        <v>1</v>
      </c>
      <c r="J40" s="222">
        <v>6</v>
      </c>
      <c r="K40" s="223">
        <v>3</v>
      </c>
      <c r="L40" s="222">
        <f t="shared" si="19"/>
        <v>2</v>
      </c>
      <c r="M40" s="226">
        <v>6</v>
      </c>
      <c r="N40" s="227">
        <v>2</v>
      </c>
      <c r="O40" s="448">
        <f t="shared" si="20"/>
        <v>2</v>
      </c>
      <c r="P40" s="222">
        <v>6</v>
      </c>
      <c r="Q40" s="223">
        <v>1</v>
      </c>
      <c r="R40" s="222">
        <f t="shared" si="21"/>
        <v>2</v>
      </c>
      <c r="S40" s="21"/>
    </row>
    <row r="41" spans="1:20" ht="13.5" thickBot="1" x14ac:dyDescent="0.25">
      <c r="A41" s="267" t="s">
        <v>412</v>
      </c>
      <c r="B41" s="268"/>
      <c r="C41" s="234">
        <f t="shared" ref="C41:F41" si="22">SUM(C32:C40)</f>
        <v>36</v>
      </c>
      <c r="D41" s="63">
        <f t="shared" si="22"/>
        <v>56</v>
      </c>
      <c r="E41" s="63">
        <f t="shared" si="22"/>
        <v>14</v>
      </c>
      <c r="F41" s="63">
        <f t="shared" si="22"/>
        <v>11</v>
      </c>
      <c r="G41" s="89">
        <f>SUM(G32:G40)</f>
        <v>42</v>
      </c>
      <c r="H41" s="89">
        <f>SUM(H32:H40)</f>
        <v>18</v>
      </c>
      <c r="I41" s="89">
        <f t="shared" ref="I41" si="23">SUM(I32:I40)</f>
        <v>17</v>
      </c>
      <c r="J41" s="63">
        <f>SUM(J32:J40)</f>
        <v>58</v>
      </c>
      <c r="K41" s="63">
        <f>SUM(K32:K40)</f>
        <v>19</v>
      </c>
      <c r="L41" s="88">
        <f t="shared" ref="L41" si="24">SUM(L32:L40)</f>
        <v>12</v>
      </c>
      <c r="M41" s="89">
        <f>SUM(M32:M40)</f>
        <v>57</v>
      </c>
      <c r="N41" s="89">
        <f>SUM(N32:N40)</f>
        <v>16</v>
      </c>
      <c r="O41" s="89">
        <f t="shared" ref="O41" si="25">SUM(O32:O40)</f>
        <v>13</v>
      </c>
      <c r="P41" s="63">
        <f>SUM(P32:P40)</f>
        <v>68</v>
      </c>
      <c r="Q41" s="63">
        <f>SUM(Q32:Q40)</f>
        <v>16</v>
      </c>
      <c r="R41" s="88">
        <f>SUM(R32:R40)</f>
        <v>10</v>
      </c>
      <c r="S41" s="21"/>
    </row>
    <row r="42" spans="1:20" x14ac:dyDescent="0.2">
      <c r="A42" s="260" t="s">
        <v>399</v>
      </c>
      <c r="B42" s="376">
        <v>4</v>
      </c>
      <c r="C42" s="376">
        <v>5</v>
      </c>
      <c r="D42" s="222">
        <v>6</v>
      </c>
      <c r="E42" s="224">
        <v>2</v>
      </c>
      <c r="F42" s="222">
        <f>IF(($C42+INT(D$30/18)+IF(((D$30-INT(D$30/18)*18)-$B42)&gt;=0,1,0)-D42+2)&lt;0, 0, $C42+INT(D$30/18)+IF(((D$30-INT(D$30/18)*18)-$B42)&gt;=0,1,0)-D42+2)</f>
        <v>3</v>
      </c>
      <c r="G42" s="226">
        <v>6</v>
      </c>
      <c r="H42" s="228">
        <v>1</v>
      </c>
      <c r="I42" s="449">
        <f>IF(($C42+INT(G$30/18)+IF(((G$30-INT(G$30/18)*18)-$B42)&gt;=0,1,0)-G42+2)&lt;0, 0, $C42+INT(G$30/18)+IF(((G$30-INT(G$30/18)*18)-$B42)&gt;=0,1,0)-G42+2)</f>
        <v>2</v>
      </c>
      <c r="J42" s="222">
        <v>8</v>
      </c>
      <c r="K42" s="224">
        <v>3</v>
      </c>
      <c r="L42" s="222">
        <f>IF(($C42+INT(J$30/18)+IF(((J$30-INT(J$30/18)*18)-$B42)&gt;=0,1,0)-J42+2)&lt;0, 0, $C42+INT(J$30/18)+IF(((J$30-INT(J$30/18)*18)-$B42)&gt;=0,1,0)-J42+2)</f>
        <v>1</v>
      </c>
      <c r="M42" s="226">
        <v>8</v>
      </c>
      <c r="N42" s="228">
        <v>2</v>
      </c>
      <c r="O42" s="449">
        <f>IF(($C42+INT(M$30/18)+IF(((M$30-INT(M$30/18)*18)-$B42)&gt;=0,1,0)-M42+2)&lt;0, 0, $C42+INT(M$30/18)+IF(((M$30-INT(M$30/18)*18)-$B42)&gt;=0,1,0)-M42+2)</f>
        <v>1</v>
      </c>
      <c r="P42" s="222">
        <v>9</v>
      </c>
      <c r="Q42" s="224">
        <v>3</v>
      </c>
      <c r="R42" s="222">
        <f>IF(($C42+INT(P$30/18)+IF(((P$30-INT(P$30/18)*18)-$B42)&gt;=0,1,0)-P42+2)&lt;0, 0, $C42+INT(P$30/18)+IF(((P$30-INT(P$30/18)*18)-$B42)&gt;=0,1,0)-P42+2)</f>
        <v>0</v>
      </c>
      <c r="S42" s="21"/>
    </row>
    <row r="43" spans="1:20" x14ac:dyDescent="0.2">
      <c r="A43" s="262" t="s">
        <v>400</v>
      </c>
      <c r="B43" s="372">
        <v>12</v>
      </c>
      <c r="C43" s="372">
        <v>4</v>
      </c>
      <c r="D43" s="222">
        <v>7</v>
      </c>
      <c r="E43" s="222">
        <v>3</v>
      </c>
      <c r="F43" s="222">
        <f t="shared" ref="F43:F50" si="26">IF(($C43+INT(D$30/18)+IF(((D$30-INT(D$30/18)*18)-$B43)&gt;=0,1,0)-D43+2)&lt;0, 0, $C43+INT(D$30/18)+IF(((D$30-INT(D$30/18)*18)-$B43)&gt;=0,1,0)-D43+2)</f>
        <v>0</v>
      </c>
      <c r="G43" s="226">
        <v>5</v>
      </c>
      <c r="H43" s="226">
        <v>3</v>
      </c>
      <c r="I43" s="447">
        <f t="shared" ref="I43:I50" si="27">IF(($C43+INT(G$30/18)+IF(((G$30-INT(G$30/18)*18)-$B43)&gt;=0,1,0)-G43+2)&lt;0, 0, $C43+INT(G$30/18)+IF(((G$30-INT(G$30/18)*18)-$B43)&gt;=0,1,0)-G43+2)</f>
        <v>1</v>
      </c>
      <c r="J43" s="222">
        <v>10</v>
      </c>
      <c r="K43" s="222">
        <v>2</v>
      </c>
      <c r="L43" s="222">
        <f t="shared" ref="L43:L50" si="28">IF(($C43+INT(J$30/18)+IF(((J$30-INT(J$30/18)*18)-$B43)&gt;=0,1,0)-J43+2)&lt;0, 0, $C43+INT(J$30/18)+IF(((J$30-INT(J$30/18)*18)-$B43)&gt;=0,1,0)-J43+2)</f>
        <v>0</v>
      </c>
      <c r="M43" s="226">
        <v>5</v>
      </c>
      <c r="N43" s="226">
        <v>1</v>
      </c>
      <c r="O43" s="447">
        <f t="shared" ref="O43:O50" si="29">IF(($C43+INT(M$30/18)+IF(((M$30-INT(M$30/18)*18)-$B43)&gt;=0,1,0)-M43+2)&lt;0, 0, $C43+INT(M$30/18)+IF(((M$30-INT(M$30/18)*18)-$B43)&gt;=0,1,0)-M43+2)</f>
        <v>3</v>
      </c>
      <c r="P43" s="222">
        <v>6</v>
      </c>
      <c r="Q43" s="222">
        <v>2</v>
      </c>
      <c r="R43" s="222">
        <f t="shared" ref="R43:R50" si="30">IF(($C43+INT(P$30/18)+IF(((P$30-INT(P$30/18)*18)-$B43)&gt;=0,1,0)-P43+2)&lt;0, 0, $C43+INT(P$30/18)+IF(((P$30-INT(P$30/18)*18)-$B43)&gt;=0,1,0)-P43+2)</f>
        <v>2</v>
      </c>
      <c r="S43" s="21"/>
    </row>
    <row r="44" spans="1:20" x14ac:dyDescent="0.2">
      <c r="A44" s="262" t="s">
        <v>401</v>
      </c>
      <c r="B44" s="372">
        <v>18</v>
      </c>
      <c r="C44" s="372">
        <v>3</v>
      </c>
      <c r="D44" s="222">
        <v>3</v>
      </c>
      <c r="E44" s="222">
        <v>1</v>
      </c>
      <c r="F44" s="222">
        <f t="shared" si="26"/>
        <v>3</v>
      </c>
      <c r="G44" s="226">
        <v>4</v>
      </c>
      <c r="H44" s="226">
        <v>2</v>
      </c>
      <c r="I44" s="447">
        <f t="shared" si="27"/>
        <v>1</v>
      </c>
      <c r="J44" s="222">
        <v>4</v>
      </c>
      <c r="K44" s="222">
        <v>2</v>
      </c>
      <c r="L44" s="222">
        <f t="shared" si="28"/>
        <v>2</v>
      </c>
      <c r="M44" s="226">
        <v>5</v>
      </c>
      <c r="N44" s="226">
        <v>2</v>
      </c>
      <c r="O44" s="447">
        <f t="shared" si="29"/>
        <v>1</v>
      </c>
      <c r="P44" s="222">
        <v>3</v>
      </c>
      <c r="Q44" s="222">
        <v>2</v>
      </c>
      <c r="R44" s="222">
        <f t="shared" si="30"/>
        <v>4</v>
      </c>
      <c r="S44" s="21"/>
    </row>
    <row r="45" spans="1:20" x14ac:dyDescent="0.2">
      <c r="A45" s="262" t="s">
        <v>402</v>
      </c>
      <c r="B45" s="372">
        <v>10</v>
      </c>
      <c r="C45" s="372">
        <v>4</v>
      </c>
      <c r="D45" s="222">
        <v>4</v>
      </c>
      <c r="E45" s="222">
        <v>1</v>
      </c>
      <c r="F45" s="222">
        <f t="shared" si="26"/>
        <v>3</v>
      </c>
      <c r="G45" s="226">
        <v>4</v>
      </c>
      <c r="H45" s="226">
        <v>2</v>
      </c>
      <c r="I45" s="447">
        <f t="shared" si="27"/>
        <v>3</v>
      </c>
      <c r="J45" s="222">
        <v>5</v>
      </c>
      <c r="K45" s="222">
        <v>2</v>
      </c>
      <c r="L45" s="222">
        <f t="shared" si="28"/>
        <v>2</v>
      </c>
      <c r="M45" s="226">
        <v>7</v>
      </c>
      <c r="N45" s="226">
        <v>2</v>
      </c>
      <c r="O45" s="447">
        <f t="shared" si="29"/>
        <v>1</v>
      </c>
      <c r="P45" s="222">
        <v>5</v>
      </c>
      <c r="Q45" s="222">
        <v>2</v>
      </c>
      <c r="R45" s="222">
        <f t="shared" si="30"/>
        <v>3</v>
      </c>
      <c r="S45" s="21"/>
    </row>
    <row r="46" spans="1:20" x14ac:dyDescent="0.2">
      <c r="A46" s="262" t="s">
        <v>403</v>
      </c>
      <c r="B46" s="372">
        <v>14</v>
      </c>
      <c r="C46" s="372">
        <v>3</v>
      </c>
      <c r="D46" s="222">
        <v>3</v>
      </c>
      <c r="E46" s="222">
        <v>2</v>
      </c>
      <c r="F46" s="222">
        <f t="shared" si="26"/>
        <v>3</v>
      </c>
      <c r="G46" s="226">
        <v>3</v>
      </c>
      <c r="H46" s="226">
        <v>1</v>
      </c>
      <c r="I46" s="447">
        <f t="shared" si="27"/>
        <v>2</v>
      </c>
      <c r="J46" s="222">
        <v>5</v>
      </c>
      <c r="K46" s="222">
        <v>3</v>
      </c>
      <c r="L46" s="222">
        <f t="shared" si="28"/>
        <v>1</v>
      </c>
      <c r="M46" s="226">
        <v>6</v>
      </c>
      <c r="N46" s="226">
        <v>4</v>
      </c>
      <c r="O46" s="447">
        <f t="shared" si="29"/>
        <v>0</v>
      </c>
      <c r="P46" s="222">
        <v>4</v>
      </c>
      <c r="Q46" s="222">
        <v>1</v>
      </c>
      <c r="R46" s="222">
        <f t="shared" si="30"/>
        <v>3</v>
      </c>
      <c r="S46" s="21"/>
      <c r="T46" t="s">
        <v>1148</v>
      </c>
    </row>
    <row r="47" spans="1:20" x14ac:dyDescent="0.2">
      <c r="A47" s="262" t="s">
        <v>404</v>
      </c>
      <c r="B47" s="372">
        <v>6</v>
      </c>
      <c r="C47" s="372">
        <v>4</v>
      </c>
      <c r="D47" s="222">
        <v>6</v>
      </c>
      <c r="E47" s="222">
        <v>1</v>
      </c>
      <c r="F47" s="222">
        <f t="shared" si="26"/>
        <v>2</v>
      </c>
      <c r="G47" s="226">
        <v>5</v>
      </c>
      <c r="H47" s="226">
        <v>1</v>
      </c>
      <c r="I47" s="447">
        <f t="shared" si="27"/>
        <v>2</v>
      </c>
      <c r="J47" s="222">
        <v>8</v>
      </c>
      <c r="K47" s="222">
        <v>3</v>
      </c>
      <c r="L47" s="222">
        <f t="shared" si="28"/>
        <v>0</v>
      </c>
      <c r="M47" s="226">
        <v>10</v>
      </c>
      <c r="N47" s="226">
        <v>2</v>
      </c>
      <c r="O47" s="447">
        <f t="shared" si="29"/>
        <v>0</v>
      </c>
      <c r="P47" s="222">
        <v>8</v>
      </c>
      <c r="Q47" s="222">
        <v>2</v>
      </c>
      <c r="R47" s="222">
        <f t="shared" si="30"/>
        <v>0</v>
      </c>
      <c r="S47" s="21"/>
    </row>
    <row r="48" spans="1:20" x14ac:dyDescent="0.2">
      <c r="A48" s="262" t="s">
        <v>405</v>
      </c>
      <c r="B48" s="372">
        <v>2</v>
      </c>
      <c r="C48" s="372">
        <v>5</v>
      </c>
      <c r="D48" s="222">
        <v>6</v>
      </c>
      <c r="E48" s="222">
        <v>1</v>
      </c>
      <c r="F48" s="222">
        <f t="shared" si="26"/>
        <v>3</v>
      </c>
      <c r="G48" s="226">
        <v>8</v>
      </c>
      <c r="H48" s="226">
        <v>2</v>
      </c>
      <c r="I48" s="447">
        <f t="shared" si="27"/>
        <v>0</v>
      </c>
      <c r="J48" s="222">
        <v>10</v>
      </c>
      <c r="K48" s="222">
        <v>2</v>
      </c>
      <c r="L48" s="222">
        <f t="shared" si="28"/>
        <v>0</v>
      </c>
      <c r="M48" s="226">
        <v>10</v>
      </c>
      <c r="N48" s="226">
        <v>2</v>
      </c>
      <c r="O48" s="447">
        <f t="shared" si="29"/>
        <v>0</v>
      </c>
      <c r="P48" s="222">
        <v>8</v>
      </c>
      <c r="Q48" s="222">
        <v>2</v>
      </c>
      <c r="R48" s="222">
        <f t="shared" si="30"/>
        <v>1</v>
      </c>
      <c r="S48" s="21" t="s">
        <v>472</v>
      </c>
    </row>
    <row r="49" spans="1:19" x14ac:dyDescent="0.2">
      <c r="A49" s="262" t="s">
        <v>406</v>
      </c>
      <c r="B49" s="372">
        <v>8</v>
      </c>
      <c r="C49" s="372">
        <v>4</v>
      </c>
      <c r="D49" s="222">
        <v>6</v>
      </c>
      <c r="E49" s="222">
        <v>2</v>
      </c>
      <c r="F49" s="222">
        <f t="shared" si="26"/>
        <v>1</v>
      </c>
      <c r="G49" s="226">
        <v>4</v>
      </c>
      <c r="H49" s="226">
        <v>1</v>
      </c>
      <c r="I49" s="447">
        <f t="shared" si="27"/>
        <v>3</v>
      </c>
      <c r="J49" s="222">
        <v>10</v>
      </c>
      <c r="K49" s="222">
        <v>2</v>
      </c>
      <c r="L49" s="222">
        <f t="shared" si="28"/>
        <v>0</v>
      </c>
      <c r="M49" s="226">
        <v>6</v>
      </c>
      <c r="N49" s="226">
        <v>3</v>
      </c>
      <c r="O49" s="447">
        <f t="shared" si="29"/>
        <v>2</v>
      </c>
      <c r="P49" s="222">
        <v>6</v>
      </c>
      <c r="Q49" s="222">
        <v>2</v>
      </c>
      <c r="R49" s="222">
        <f t="shared" si="30"/>
        <v>2</v>
      </c>
      <c r="S49" s="21"/>
    </row>
    <row r="50" spans="1:19" ht="13.5" thickBot="1" x14ac:dyDescent="0.25">
      <c r="A50" s="270" t="s">
        <v>407</v>
      </c>
      <c r="B50" s="378">
        <v>16</v>
      </c>
      <c r="C50" s="378">
        <v>3</v>
      </c>
      <c r="D50" s="222">
        <v>4</v>
      </c>
      <c r="E50" s="225">
        <v>2</v>
      </c>
      <c r="F50" s="222">
        <f t="shared" si="26"/>
        <v>2</v>
      </c>
      <c r="G50" s="226">
        <v>3</v>
      </c>
      <c r="H50" s="229">
        <v>2</v>
      </c>
      <c r="I50" s="450">
        <f t="shared" si="27"/>
        <v>2</v>
      </c>
      <c r="J50" s="222">
        <v>10</v>
      </c>
      <c r="K50" s="225">
        <v>2</v>
      </c>
      <c r="L50" s="222">
        <f t="shared" si="28"/>
        <v>0</v>
      </c>
      <c r="M50" s="226">
        <v>10</v>
      </c>
      <c r="N50" s="229">
        <v>2</v>
      </c>
      <c r="O50" s="450">
        <f t="shared" si="29"/>
        <v>0</v>
      </c>
      <c r="P50" s="222">
        <v>4</v>
      </c>
      <c r="Q50" s="225">
        <v>0</v>
      </c>
      <c r="R50" s="222">
        <f t="shared" si="30"/>
        <v>3</v>
      </c>
      <c r="S50" s="85"/>
    </row>
    <row r="51" spans="1:19" ht="13.5" thickBot="1" x14ac:dyDescent="0.25">
      <c r="A51" s="66" t="s">
        <v>413</v>
      </c>
      <c r="B51" s="63"/>
      <c r="C51" s="63">
        <f t="shared" ref="C51:F51" si="31">SUM(C42:C50)</f>
        <v>35</v>
      </c>
      <c r="D51" s="63">
        <f t="shared" si="31"/>
        <v>45</v>
      </c>
      <c r="E51" s="63">
        <f t="shared" si="31"/>
        <v>15</v>
      </c>
      <c r="F51" s="63">
        <f t="shared" si="31"/>
        <v>20</v>
      </c>
      <c r="G51" s="89">
        <f t="shared" ref="G51:O51" si="32">SUM(G42:G50)</f>
        <v>42</v>
      </c>
      <c r="H51" s="89">
        <f t="shared" si="32"/>
        <v>15</v>
      </c>
      <c r="I51" s="89">
        <f t="shared" si="32"/>
        <v>16</v>
      </c>
      <c r="J51" s="63">
        <f t="shared" si="32"/>
        <v>70</v>
      </c>
      <c r="K51" s="63">
        <f t="shared" si="32"/>
        <v>21</v>
      </c>
      <c r="L51" s="63">
        <f t="shared" si="32"/>
        <v>6</v>
      </c>
      <c r="M51" s="89">
        <f t="shared" si="32"/>
        <v>67</v>
      </c>
      <c r="N51" s="89">
        <f t="shared" si="32"/>
        <v>20</v>
      </c>
      <c r="O51" s="89">
        <f t="shared" si="32"/>
        <v>8</v>
      </c>
      <c r="P51" s="63">
        <f>SUM(P42:P50)</f>
        <v>53</v>
      </c>
      <c r="Q51" s="63">
        <f>SUM(Q42:Q50)</f>
        <v>16</v>
      </c>
      <c r="R51" s="63">
        <f>SUM(R42:R50)</f>
        <v>18</v>
      </c>
    </row>
    <row r="52" spans="1:19" ht="13.5" thickBot="1" x14ac:dyDescent="0.25">
      <c r="A52" s="70" t="s">
        <v>414</v>
      </c>
      <c r="B52" s="71"/>
      <c r="C52" s="71">
        <f t="shared" ref="C52:O52" si="33">C51+C41</f>
        <v>71</v>
      </c>
      <c r="D52" s="71">
        <f t="shared" si="33"/>
        <v>101</v>
      </c>
      <c r="E52" s="71">
        <f t="shared" si="33"/>
        <v>29</v>
      </c>
      <c r="F52" s="71">
        <f t="shared" si="33"/>
        <v>31</v>
      </c>
      <c r="G52" s="72">
        <f t="shared" si="33"/>
        <v>84</v>
      </c>
      <c r="H52" s="72">
        <f t="shared" si="33"/>
        <v>33</v>
      </c>
      <c r="I52" s="72">
        <f t="shared" si="33"/>
        <v>33</v>
      </c>
      <c r="J52" s="71">
        <f t="shared" si="33"/>
        <v>128</v>
      </c>
      <c r="K52" s="71">
        <f t="shared" si="33"/>
        <v>40</v>
      </c>
      <c r="L52" s="71">
        <f t="shared" si="33"/>
        <v>18</v>
      </c>
      <c r="M52" s="72">
        <f t="shared" si="33"/>
        <v>124</v>
      </c>
      <c r="N52" s="72">
        <f t="shared" si="33"/>
        <v>36</v>
      </c>
      <c r="O52" s="72">
        <f t="shared" si="33"/>
        <v>21</v>
      </c>
      <c r="P52" s="71">
        <f>P51+P41</f>
        <v>121</v>
      </c>
      <c r="Q52" s="71">
        <f>Q51+Q41</f>
        <v>32</v>
      </c>
      <c r="R52" s="71">
        <f>R51+R41</f>
        <v>28</v>
      </c>
    </row>
    <row r="54" spans="1:19" ht="13.5" thickBot="1" x14ac:dyDescent="0.25"/>
    <row r="55" spans="1:19" ht="13.5" thickBot="1" x14ac:dyDescent="0.25">
      <c r="A55" s="162"/>
      <c r="B55" s="163"/>
      <c r="C55" s="204"/>
      <c r="D55" s="385" t="s">
        <v>1135</v>
      </c>
      <c r="E55" s="164"/>
      <c r="F55" s="164"/>
      <c r="G55" s="164"/>
      <c r="H55" s="164"/>
      <c r="I55" s="164"/>
      <c r="J55" s="164"/>
      <c r="K55" s="164"/>
      <c r="L55" s="164"/>
      <c r="M55" s="164"/>
      <c r="N55" s="164"/>
      <c r="O55" s="164"/>
      <c r="P55" s="165"/>
      <c r="Q55" s="165"/>
      <c r="R55" s="166"/>
    </row>
    <row r="56" spans="1:19" x14ac:dyDescent="0.2">
      <c r="A56" s="42"/>
      <c r="B56" s="149"/>
      <c r="C56" s="205"/>
      <c r="D56" s="501" t="s">
        <v>475</v>
      </c>
      <c r="E56" s="475"/>
      <c r="F56" s="502"/>
      <c r="G56" s="503" t="s">
        <v>469</v>
      </c>
      <c r="H56" s="478"/>
      <c r="I56" s="504"/>
      <c r="J56" s="501" t="s">
        <v>352</v>
      </c>
      <c r="K56" s="475"/>
      <c r="L56" s="502"/>
      <c r="M56" s="503" t="s">
        <v>340</v>
      </c>
      <c r="N56" s="478"/>
      <c r="O56" s="504"/>
      <c r="P56" s="475" t="s">
        <v>472</v>
      </c>
      <c r="Q56" s="475"/>
      <c r="R56" s="502"/>
    </row>
    <row r="57" spans="1:19" x14ac:dyDescent="0.2">
      <c r="A57" s="167"/>
      <c r="B57" s="37"/>
      <c r="C57" s="44"/>
      <c r="D57" s="386" t="s">
        <v>409</v>
      </c>
      <c r="E57" s="388" t="s">
        <v>410</v>
      </c>
      <c r="F57" s="43" t="s">
        <v>363</v>
      </c>
      <c r="G57" s="393" t="s">
        <v>409</v>
      </c>
      <c r="H57" s="394" t="s">
        <v>410</v>
      </c>
      <c r="I57" s="395" t="s">
        <v>363</v>
      </c>
      <c r="J57" s="206" t="s">
        <v>409</v>
      </c>
      <c r="K57" s="35" t="s">
        <v>410</v>
      </c>
      <c r="L57" s="43" t="s">
        <v>363</v>
      </c>
      <c r="M57" s="207" t="s">
        <v>409</v>
      </c>
      <c r="N57" s="36" t="s">
        <v>410</v>
      </c>
      <c r="O57" s="123" t="s">
        <v>363</v>
      </c>
      <c r="P57" s="202" t="s">
        <v>409</v>
      </c>
      <c r="Q57" s="35" t="s">
        <v>410</v>
      </c>
      <c r="R57" s="43" t="s">
        <v>363</v>
      </c>
    </row>
    <row r="58" spans="1:19" x14ac:dyDescent="0.2">
      <c r="A58" s="272" t="s">
        <v>462</v>
      </c>
      <c r="B58" s="37"/>
      <c r="C58" s="44"/>
      <c r="D58" s="387">
        <f t="shared" ref="D58:R58" si="34">D25</f>
        <v>116</v>
      </c>
      <c r="E58" s="389">
        <f t="shared" si="34"/>
        <v>33</v>
      </c>
      <c r="F58" s="391">
        <f t="shared" si="34"/>
        <v>26</v>
      </c>
      <c r="G58" s="397">
        <f t="shared" si="34"/>
        <v>99</v>
      </c>
      <c r="H58" s="396">
        <f t="shared" si="34"/>
        <v>33</v>
      </c>
      <c r="I58" s="398">
        <f t="shared" si="34"/>
        <v>30</v>
      </c>
      <c r="J58" s="392">
        <f t="shared" si="34"/>
        <v>111</v>
      </c>
      <c r="K58" s="389">
        <f t="shared" si="34"/>
        <v>30</v>
      </c>
      <c r="L58" s="389">
        <f t="shared" si="34"/>
        <v>30</v>
      </c>
      <c r="M58" s="397">
        <f t="shared" si="34"/>
        <v>113</v>
      </c>
      <c r="N58" s="396">
        <f t="shared" si="34"/>
        <v>36</v>
      </c>
      <c r="O58" s="398">
        <f t="shared" si="34"/>
        <v>29</v>
      </c>
      <c r="P58" s="387">
        <f t="shared" si="34"/>
        <v>127</v>
      </c>
      <c r="Q58" s="389">
        <f t="shared" si="34"/>
        <v>31</v>
      </c>
      <c r="R58" s="390">
        <f t="shared" si="34"/>
        <v>22</v>
      </c>
    </row>
    <row r="59" spans="1:19" x14ac:dyDescent="0.2">
      <c r="A59" s="272" t="s">
        <v>440</v>
      </c>
      <c r="B59" s="37"/>
      <c r="C59" s="44"/>
      <c r="D59" s="387">
        <f t="shared" ref="D59:R59" si="35">D52</f>
        <v>101</v>
      </c>
      <c r="E59" s="389">
        <f t="shared" si="35"/>
        <v>29</v>
      </c>
      <c r="F59" s="391">
        <f t="shared" si="35"/>
        <v>31</v>
      </c>
      <c r="G59" s="207">
        <f t="shared" si="35"/>
        <v>84</v>
      </c>
      <c r="H59" s="36">
        <f t="shared" si="35"/>
        <v>33</v>
      </c>
      <c r="I59" s="123">
        <f t="shared" si="35"/>
        <v>33</v>
      </c>
      <c r="J59" s="392">
        <f t="shared" si="35"/>
        <v>128</v>
      </c>
      <c r="K59" s="389">
        <f t="shared" si="35"/>
        <v>40</v>
      </c>
      <c r="L59" s="389">
        <f t="shared" si="35"/>
        <v>18</v>
      </c>
      <c r="M59" s="207">
        <f t="shared" si="35"/>
        <v>124</v>
      </c>
      <c r="N59" s="36">
        <f t="shared" si="35"/>
        <v>36</v>
      </c>
      <c r="O59" s="123">
        <f t="shared" si="35"/>
        <v>21</v>
      </c>
      <c r="P59" s="387">
        <f t="shared" si="35"/>
        <v>121</v>
      </c>
      <c r="Q59" s="389">
        <f t="shared" si="35"/>
        <v>32</v>
      </c>
      <c r="R59" s="390">
        <f t="shared" si="35"/>
        <v>28</v>
      </c>
    </row>
    <row r="60" spans="1:19" x14ac:dyDescent="0.2">
      <c r="A60" s="168" t="s">
        <v>562</v>
      </c>
      <c r="B60" s="150"/>
      <c r="C60" s="44"/>
      <c r="D60" s="168">
        <f t="shared" ref="D60:R60" si="36">SUM(D58:D59)</f>
        <v>217</v>
      </c>
      <c r="E60" s="150">
        <f t="shared" si="36"/>
        <v>62</v>
      </c>
      <c r="F60" s="169">
        <f t="shared" si="36"/>
        <v>57</v>
      </c>
      <c r="G60" s="208">
        <f>SUM(G58:G59)</f>
        <v>183</v>
      </c>
      <c r="H60" s="170">
        <f>SUM(H58:H59)</f>
        <v>66</v>
      </c>
      <c r="I60" s="209">
        <f>SUM(I58:I59)</f>
        <v>63</v>
      </c>
      <c r="J60" s="168">
        <f t="shared" ref="J60:L60" si="37">SUM(J58:J59)</f>
        <v>239</v>
      </c>
      <c r="K60" s="150">
        <f t="shared" si="37"/>
        <v>70</v>
      </c>
      <c r="L60" s="169">
        <f t="shared" si="37"/>
        <v>48</v>
      </c>
      <c r="M60" s="208">
        <f>SUM(M58:M59)</f>
        <v>237</v>
      </c>
      <c r="N60" s="170">
        <f>SUM(N58:N59)</f>
        <v>72</v>
      </c>
      <c r="O60" s="209">
        <f>SUM(O58:O59)</f>
        <v>50</v>
      </c>
      <c r="P60" s="168">
        <f t="shared" si="36"/>
        <v>248</v>
      </c>
      <c r="Q60" s="150">
        <f t="shared" si="36"/>
        <v>63</v>
      </c>
      <c r="R60" s="169">
        <f t="shared" si="36"/>
        <v>50</v>
      </c>
    </row>
    <row r="61" spans="1:19" x14ac:dyDescent="0.2">
      <c r="A61" s="167" t="s">
        <v>350</v>
      </c>
      <c r="B61" s="37"/>
      <c r="C61" s="44"/>
      <c r="D61" s="509">
        <v>2</v>
      </c>
      <c r="E61" s="510"/>
      <c r="F61" s="511"/>
      <c r="G61" s="512">
        <v>1</v>
      </c>
      <c r="H61" s="513"/>
      <c r="I61" s="514"/>
      <c r="J61" s="509">
        <v>5</v>
      </c>
      <c r="K61" s="510"/>
      <c r="L61" s="511"/>
      <c r="M61" s="512">
        <v>4</v>
      </c>
      <c r="N61" s="513"/>
      <c r="O61" s="514"/>
      <c r="P61" s="524">
        <v>3</v>
      </c>
      <c r="Q61" s="510"/>
      <c r="R61" s="511"/>
    </row>
    <row r="62" spans="1:19" ht="13.5" thickBot="1" x14ac:dyDescent="0.25">
      <c r="A62" s="49" t="s">
        <v>415</v>
      </c>
      <c r="B62" s="46"/>
      <c r="C62" s="48"/>
      <c r="D62" s="505">
        <v>11</v>
      </c>
      <c r="E62" s="493"/>
      <c r="F62" s="506"/>
      <c r="G62" s="507">
        <v>16</v>
      </c>
      <c r="H62" s="496"/>
      <c r="I62" s="508"/>
      <c r="J62" s="505">
        <v>2</v>
      </c>
      <c r="K62" s="493"/>
      <c r="L62" s="506"/>
      <c r="M62" s="507">
        <v>4</v>
      </c>
      <c r="N62" s="496"/>
      <c r="O62" s="508"/>
      <c r="P62" s="493">
        <v>7</v>
      </c>
      <c r="Q62" s="493"/>
      <c r="R62" s="506"/>
    </row>
    <row r="64" spans="1:19" x14ac:dyDescent="0.2">
      <c r="A64" s="92"/>
      <c r="B64" s="30" t="s">
        <v>450</v>
      </c>
      <c r="C64" s="30"/>
      <c r="D64" s="230"/>
      <c r="E64" s="30"/>
      <c r="F64" s="30"/>
      <c r="G64" s="30"/>
      <c r="H64" s="30"/>
      <c r="I64" s="30"/>
      <c r="J64" s="30"/>
      <c r="K64" s="30"/>
      <c r="L64" s="30"/>
      <c r="M64" s="30"/>
      <c r="N64" s="30"/>
      <c r="O64" s="30"/>
      <c r="P64" s="30"/>
      <c r="Q64" s="30"/>
      <c r="R64" s="30"/>
    </row>
    <row r="65" spans="1:18" x14ac:dyDescent="0.2">
      <c r="A65" s="97"/>
      <c r="B65" s="30" t="s">
        <v>603</v>
      </c>
      <c r="C65" s="30"/>
      <c r="D65" s="230"/>
      <c r="E65" s="230"/>
      <c r="F65" s="30"/>
      <c r="G65" s="30"/>
      <c r="H65" s="30"/>
      <c r="I65" s="30"/>
      <c r="J65" s="30"/>
      <c r="K65" s="30"/>
      <c r="L65" s="30"/>
      <c r="M65" s="30"/>
      <c r="N65" s="30"/>
      <c r="O65" s="30"/>
      <c r="P65" s="30"/>
      <c r="Q65" s="30"/>
      <c r="R65" s="30"/>
    </row>
    <row r="69" spans="1:18" x14ac:dyDescent="0.2">
      <c r="A69" t="s">
        <v>1138</v>
      </c>
    </row>
    <row r="70" spans="1:18" x14ac:dyDescent="0.2">
      <c r="A70" t="s">
        <v>1139</v>
      </c>
      <c r="B70" s="451">
        <v>80</v>
      </c>
    </row>
    <row r="71" spans="1:18" x14ac:dyDescent="0.2">
      <c r="A71" s="102" t="s">
        <v>1140</v>
      </c>
      <c r="B71" s="451">
        <f>150+360</f>
        <v>510</v>
      </c>
    </row>
    <row r="72" spans="1:18" x14ac:dyDescent="0.2">
      <c r="A72" s="102" t="s">
        <v>1141</v>
      </c>
      <c r="B72" s="451">
        <f>1190.15-(17.5+18+15.95+9.95+11.95+20.95+169+119+99+134.55+13.5)</f>
        <v>560.80000000000007</v>
      </c>
    </row>
    <row r="73" spans="1:18" x14ac:dyDescent="0.2">
      <c r="A73" s="102" t="s">
        <v>1142</v>
      </c>
      <c r="B73" s="451">
        <v>750</v>
      </c>
    </row>
    <row r="74" spans="1:18" ht="13.5" thickBot="1" x14ac:dyDescent="0.25">
      <c r="B74" s="452">
        <f>SUM(B70:B73)</f>
        <v>1900.8000000000002</v>
      </c>
      <c r="C74">
        <f>B74/5</f>
        <v>380.16</v>
      </c>
    </row>
    <row r="75" spans="1:18" ht="13.5" thickTop="1" x14ac:dyDescent="0.2"/>
    <row r="76" spans="1:18" x14ac:dyDescent="0.2">
      <c r="B76" t="s">
        <v>1143</v>
      </c>
      <c r="D76" t="s">
        <v>1144</v>
      </c>
      <c r="F76" t="s">
        <v>1145</v>
      </c>
      <c r="H76" t="s">
        <v>1146</v>
      </c>
      <c r="J76" t="s">
        <v>1147</v>
      </c>
    </row>
    <row r="77" spans="1:18" x14ac:dyDescent="0.2">
      <c r="A77" t="s">
        <v>473</v>
      </c>
      <c r="B77">
        <v>13</v>
      </c>
      <c r="D77" s="451">
        <v>-400</v>
      </c>
      <c r="F77" s="451">
        <v>-380</v>
      </c>
      <c r="J77" s="451">
        <f>D77+F77+H77+B77</f>
        <v>-767</v>
      </c>
    </row>
    <row r="78" spans="1:18" x14ac:dyDescent="0.2">
      <c r="A78" t="s">
        <v>470</v>
      </c>
      <c r="B78">
        <v>54</v>
      </c>
      <c r="F78" s="451">
        <v>-380</v>
      </c>
      <c r="J78" s="451">
        <f t="shared" ref="J78:J81" si="38">D78+F78+H78+B78</f>
        <v>-326</v>
      </c>
      <c r="K78" t="s">
        <v>1150</v>
      </c>
    </row>
    <row r="79" spans="1:18" x14ac:dyDescent="0.2">
      <c r="A79" t="s">
        <v>474</v>
      </c>
      <c r="B79">
        <v>-217</v>
      </c>
      <c r="D79" s="451">
        <v>-400</v>
      </c>
      <c r="F79" s="451">
        <v>-380</v>
      </c>
      <c r="H79" s="451">
        <v>750</v>
      </c>
      <c r="J79" s="451">
        <f t="shared" si="38"/>
        <v>-247</v>
      </c>
      <c r="K79" t="s">
        <v>1150</v>
      </c>
    </row>
    <row r="80" spans="1:18" x14ac:dyDescent="0.2">
      <c r="A80" t="s">
        <v>615</v>
      </c>
      <c r="B80">
        <v>143</v>
      </c>
      <c r="D80" s="451">
        <v>-400</v>
      </c>
      <c r="F80" s="451">
        <v>-380</v>
      </c>
      <c r="J80" s="451">
        <f t="shared" si="38"/>
        <v>-637</v>
      </c>
    </row>
    <row r="81" spans="1:10" x14ac:dyDescent="0.2">
      <c r="A81" t="s">
        <v>471</v>
      </c>
      <c r="B81">
        <v>7</v>
      </c>
      <c r="D81" s="451">
        <v>-400</v>
      </c>
      <c r="F81" s="451">
        <v>-380</v>
      </c>
      <c r="H81" s="451">
        <f>(1600+1150)</f>
        <v>2750</v>
      </c>
      <c r="J81" s="451">
        <f t="shared" si="38"/>
        <v>1977</v>
      </c>
    </row>
    <row r="82" spans="1:10" ht="13.5" thickBot="1" x14ac:dyDescent="0.25">
      <c r="B82" s="453">
        <f>SUM(B77:B81)</f>
        <v>0</v>
      </c>
      <c r="J82" s="452">
        <f>SUM(J77:J81)</f>
        <v>0</v>
      </c>
    </row>
    <row r="83" spans="1:10" ht="13.5" thickTop="1" x14ac:dyDescent="0.2"/>
  </sheetData>
  <mergeCells count="35">
    <mergeCell ref="D62:F62"/>
    <mergeCell ref="G62:I62"/>
    <mergeCell ref="J62:L62"/>
    <mergeCell ref="M62:O62"/>
    <mergeCell ref="P62:R62"/>
    <mergeCell ref="D56:F56"/>
    <mergeCell ref="G56:I56"/>
    <mergeCell ref="J56:L56"/>
    <mergeCell ref="M56:O56"/>
    <mergeCell ref="P56:R56"/>
    <mergeCell ref="D61:F61"/>
    <mergeCell ref="G61:I61"/>
    <mergeCell ref="J61:L61"/>
    <mergeCell ref="M61:O61"/>
    <mergeCell ref="P61:R61"/>
    <mergeCell ref="D29:F29"/>
    <mergeCell ref="G29:I29"/>
    <mergeCell ref="J29:L29"/>
    <mergeCell ref="M29:O29"/>
    <mergeCell ref="P29:R29"/>
    <mergeCell ref="D30:F30"/>
    <mergeCell ref="G30:I30"/>
    <mergeCell ref="J30:L30"/>
    <mergeCell ref="M30:O30"/>
    <mergeCell ref="P30:R30"/>
    <mergeCell ref="D2:F2"/>
    <mergeCell ref="G2:I2"/>
    <mergeCell ref="J2:L2"/>
    <mergeCell ref="M2:O2"/>
    <mergeCell ref="P2:R2"/>
    <mergeCell ref="D3:F3"/>
    <mergeCell ref="G3:I3"/>
    <mergeCell ref="J3:L3"/>
    <mergeCell ref="M3:O3"/>
    <mergeCell ref="P3:R3"/>
  </mergeCells>
  <conditionalFormatting sqref="G5:G13 G15:G23 M5:M13 M15:M23 D5:D13 D15:D23 J5:J13 P5:P13">
    <cfRule type="cellIs" dxfId="411" priority="11" stopIfTrue="1" operator="equal">
      <formula>$C5</formula>
    </cfRule>
    <cfRule type="cellIs" dxfId="410" priority="12" stopIfTrue="1" operator="equal">
      <formula>$C5-1</formula>
    </cfRule>
  </conditionalFormatting>
  <conditionalFormatting sqref="J15:J23">
    <cfRule type="cellIs" dxfId="409" priority="9" stopIfTrue="1" operator="equal">
      <formula>$C15</formula>
    </cfRule>
    <cfRule type="cellIs" dxfId="408" priority="10" stopIfTrue="1" operator="equal">
      <formula>$C15-1</formula>
    </cfRule>
  </conditionalFormatting>
  <conditionalFormatting sqref="P15:P23">
    <cfRule type="cellIs" dxfId="407" priority="7" stopIfTrue="1" operator="equal">
      <formula>$C15</formula>
    </cfRule>
    <cfRule type="cellIs" dxfId="406" priority="8" stopIfTrue="1" operator="equal">
      <formula>$C15-1</formula>
    </cfRule>
  </conditionalFormatting>
  <conditionalFormatting sqref="G32:G40 G42:G50 M32:M40 M42:M50 D32:D40 D42:D50 J32:J40 P32:P40">
    <cfRule type="cellIs" dxfId="405" priority="5" stopIfTrue="1" operator="equal">
      <formula>$C32</formula>
    </cfRule>
    <cfRule type="cellIs" dxfId="404" priority="6" stopIfTrue="1" operator="equal">
      <formula>$C32-1</formula>
    </cfRule>
  </conditionalFormatting>
  <conditionalFormatting sqref="J42:J50">
    <cfRule type="cellIs" dxfId="403" priority="3" stopIfTrue="1" operator="equal">
      <formula>$C42</formula>
    </cfRule>
    <cfRule type="cellIs" dxfId="402" priority="4" stopIfTrue="1" operator="equal">
      <formula>$C42-1</formula>
    </cfRule>
  </conditionalFormatting>
  <conditionalFormatting sqref="P42:P50">
    <cfRule type="cellIs" dxfId="401" priority="1" stopIfTrue="1" operator="equal">
      <formula>$C42</formula>
    </cfRule>
    <cfRule type="cellIs" dxfId="400" priority="2" stopIfTrue="1" operator="equal">
      <formula>$C42-1</formula>
    </cfRule>
  </conditionalFormatting>
  <pageMargins left="0.7" right="0.7" top="0.75" bottom="0.75" header="0.3" footer="0.3"/>
  <pageSetup paperSize="9"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30"/>
  <sheetViews>
    <sheetView workbookViewId="0">
      <selection activeCell="P7" sqref="P7"/>
    </sheetView>
  </sheetViews>
  <sheetFormatPr defaultRowHeight="12.75" x14ac:dyDescent="0.2"/>
  <sheetData>
    <row r="1" spans="1:16" ht="13.5" thickBot="1" x14ac:dyDescent="0.25">
      <c r="A1" s="31"/>
      <c r="B1" s="32"/>
      <c r="C1" s="32"/>
      <c r="D1" s="32" t="s">
        <v>1128</v>
      </c>
      <c r="E1" s="32"/>
      <c r="F1" s="32"/>
      <c r="G1" s="32"/>
      <c r="H1" s="32"/>
      <c r="I1" s="32"/>
      <c r="J1" s="32"/>
      <c r="K1" s="32"/>
      <c r="L1" s="32"/>
      <c r="M1" s="32"/>
      <c r="N1" s="32"/>
      <c r="O1" s="32"/>
      <c r="P1" s="68" t="s">
        <v>416</v>
      </c>
    </row>
    <row r="2" spans="1:16" x14ac:dyDescent="0.2">
      <c r="A2" s="40"/>
      <c r="B2" s="41"/>
      <c r="C2" s="41"/>
      <c r="D2" s="474" t="s">
        <v>475</v>
      </c>
      <c r="E2" s="475"/>
      <c r="F2" s="476"/>
      <c r="G2" s="477" t="s">
        <v>340</v>
      </c>
      <c r="H2" s="478"/>
      <c r="I2" s="479"/>
      <c r="J2" s="474" t="s">
        <v>469</v>
      </c>
      <c r="K2" s="475"/>
      <c r="L2" s="476"/>
      <c r="M2" s="477" t="s">
        <v>472</v>
      </c>
      <c r="N2" s="478"/>
      <c r="O2" s="479"/>
      <c r="P2" s="21"/>
    </row>
    <row r="3" spans="1:16" x14ac:dyDescent="0.2">
      <c r="A3" s="57"/>
      <c r="B3" s="69"/>
      <c r="C3" s="69" t="s">
        <v>538</v>
      </c>
      <c r="D3" s="480">
        <v>24</v>
      </c>
      <c r="E3" s="481"/>
      <c r="F3" s="482"/>
      <c r="G3" s="483">
        <v>29</v>
      </c>
      <c r="H3" s="484"/>
      <c r="I3" s="485"/>
      <c r="J3" s="480">
        <v>9</v>
      </c>
      <c r="K3" s="481"/>
      <c r="L3" s="482"/>
      <c r="M3" s="483">
        <v>34</v>
      </c>
      <c r="N3" s="484"/>
      <c r="O3" s="485"/>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15</v>
      </c>
      <c r="C5" s="50">
        <v>4</v>
      </c>
      <c r="D5" s="37">
        <v>4</v>
      </c>
      <c r="E5" s="37">
        <v>2</v>
      </c>
      <c r="F5" s="37">
        <f t="shared" ref="F5:F13" si="0">IF(($C5+INT(D$3/18)+IF(((D$3-INT(D$3/18)*18)-$B5)&gt;=0,1,0)-D5+2)&lt;0, 0, $C5+INT(D$3/18)+IF(((D$3-INT(D$3/18)*18)-$B5)&gt;=0,1,0)-D5+2)</f>
        <v>3</v>
      </c>
      <c r="G5" s="38">
        <v>5</v>
      </c>
      <c r="H5" s="38">
        <v>1</v>
      </c>
      <c r="I5" s="78">
        <f t="shared" ref="I5:I13" si="1">IF(($C5+INT(G$3/18)+IF(((G$3-INT(G$3/18)*18)-$B5)&gt;=0,1,0)-G5+2)&lt;0, 0, $C5+INT(G$3/18)+IF(((G$3-INT(G$3/18)*18)-$B5)&gt;=0,1,0)-G5+2)</f>
        <v>2</v>
      </c>
      <c r="J5" s="37">
        <v>5</v>
      </c>
      <c r="K5" s="37">
        <v>3</v>
      </c>
      <c r="L5" s="37">
        <f t="shared" ref="L5:L13" si="2">IF(($C5+INT(J$3/18)+IF(((J$3-INT(J$3/18)*18)-$B5)&gt;=0,1,0)-J5+2)&lt;0, 0, $C5+INT(J$3/18)+IF(((J$3-INT(J$3/18)*18)-$B5)&gt;=0,1,0)-J5+2)</f>
        <v>1</v>
      </c>
      <c r="M5" s="38">
        <v>8</v>
      </c>
      <c r="N5" s="38">
        <v>3</v>
      </c>
      <c r="O5" s="78">
        <f t="shared" ref="O5:O13" si="3">IF(($C5+INT(M$3/18)+IF(((M$3-INT(M$3/18)*18)-$B5)&gt;=0,1,0)-M5+2)&lt;0, 0, $C5+INT(M$3/18)+IF(((M$3-INT(M$3/18)*18)-$B5)&gt;=0,1,0)-M5+2)</f>
        <v>0</v>
      </c>
      <c r="P5" s="21"/>
    </row>
    <row r="6" spans="1:16" x14ac:dyDescent="0.2">
      <c r="A6" s="42" t="s">
        <v>391</v>
      </c>
      <c r="B6" s="50">
        <v>7</v>
      </c>
      <c r="C6" s="50">
        <v>3</v>
      </c>
      <c r="D6" s="37">
        <v>4</v>
      </c>
      <c r="E6" s="37">
        <v>2</v>
      </c>
      <c r="F6" s="37">
        <f t="shared" si="0"/>
        <v>2</v>
      </c>
      <c r="G6" s="38">
        <v>4</v>
      </c>
      <c r="H6" s="38">
        <v>1</v>
      </c>
      <c r="I6" s="78">
        <f t="shared" si="1"/>
        <v>3</v>
      </c>
      <c r="J6" s="37">
        <v>4</v>
      </c>
      <c r="K6" s="37">
        <v>2</v>
      </c>
      <c r="L6" s="37">
        <f t="shared" si="2"/>
        <v>2</v>
      </c>
      <c r="M6" s="38">
        <v>4</v>
      </c>
      <c r="N6" s="38">
        <v>2</v>
      </c>
      <c r="O6" s="78">
        <f t="shared" si="3"/>
        <v>3</v>
      </c>
      <c r="P6" s="21"/>
    </row>
    <row r="7" spans="1:16" x14ac:dyDescent="0.2">
      <c r="A7" s="42" t="s">
        <v>392</v>
      </c>
      <c r="B7" s="50">
        <v>5</v>
      </c>
      <c r="C7" s="50">
        <v>4</v>
      </c>
      <c r="D7" s="37">
        <v>7</v>
      </c>
      <c r="E7" s="37">
        <v>3</v>
      </c>
      <c r="F7" s="37">
        <f t="shared" si="0"/>
        <v>1</v>
      </c>
      <c r="G7" s="38">
        <v>6</v>
      </c>
      <c r="H7" s="38">
        <v>2</v>
      </c>
      <c r="I7" s="78">
        <f t="shared" si="1"/>
        <v>2</v>
      </c>
      <c r="J7" s="37">
        <v>4</v>
      </c>
      <c r="K7" s="37">
        <v>2</v>
      </c>
      <c r="L7" s="37">
        <f t="shared" si="2"/>
        <v>3</v>
      </c>
      <c r="M7" s="38">
        <v>10</v>
      </c>
      <c r="N7" s="38">
        <v>2</v>
      </c>
      <c r="O7" s="78">
        <f t="shared" si="3"/>
        <v>0</v>
      </c>
      <c r="P7" s="21" t="s">
        <v>472</v>
      </c>
    </row>
    <row r="8" spans="1:16" x14ac:dyDescent="0.2">
      <c r="A8" s="42" t="s">
        <v>393</v>
      </c>
      <c r="B8" s="50">
        <v>13</v>
      </c>
      <c r="C8" s="50">
        <v>3</v>
      </c>
      <c r="D8" s="37">
        <v>4</v>
      </c>
      <c r="E8" s="37">
        <v>2</v>
      </c>
      <c r="F8" s="37">
        <f t="shared" si="0"/>
        <v>2</v>
      </c>
      <c r="G8" s="38">
        <v>3</v>
      </c>
      <c r="H8" s="38">
        <v>1</v>
      </c>
      <c r="I8" s="78">
        <f t="shared" si="1"/>
        <v>3</v>
      </c>
      <c r="J8" s="37">
        <v>4</v>
      </c>
      <c r="K8" s="37">
        <v>2</v>
      </c>
      <c r="L8" s="37">
        <f t="shared" si="2"/>
        <v>1</v>
      </c>
      <c r="M8" s="38">
        <v>5</v>
      </c>
      <c r="N8" s="38">
        <v>2</v>
      </c>
      <c r="O8" s="78">
        <f t="shared" si="3"/>
        <v>2</v>
      </c>
      <c r="P8" s="21"/>
    </row>
    <row r="9" spans="1:16" x14ac:dyDescent="0.2">
      <c r="A9" s="42" t="s">
        <v>394</v>
      </c>
      <c r="B9" s="50">
        <v>3</v>
      </c>
      <c r="C9" s="50">
        <v>5</v>
      </c>
      <c r="D9" s="37">
        <v>6</v>
      </c>
      <c r="E9" s="37">
        <v>1</v>
      </c>
      <c r="F9" s="37">
        <f t="shared" si="0"/>
        <v>3</v>
      </c>
      <c r="G9" s="38">
        <v>10</v>
      </c>
      <c r="H9" s="38">
        <v>2</v>
      </c>
      <c r="I9" s="78">
        <f t="shared" si="1"/>
        <v>0</v>
      </c>
      <c r="J9" s="37">
        <v>5</v>
      </c>
      <c r="K9" s="37">
        <v>2</v>
      </c>
      <c r="L9" s="37">
        <f t="shared" si="2"/>
        <v>3</v>
      </c>
      <c r="M9" s="38">
        <v>10</v>
      </c>
      <c r="N9" s="38">
        <v>2</v>
      </c>
      <c r="O9" s="78">
        <f t="shared" si="3"/>
        <v>0</v>
      </c>
      <c r="P9" s="21"/>
    </row>
    <row r="10" spans="1:16" x14ac:dyDescent="0.2">
      <c r="A10" s="42" t="s">
        <v>395</v>
      </c>
      <c r="B10" s="50">
        <v>11</v>
      </c>
      <c r="C10" s="50">
        <v>4</v>
      </c>
      <c r="D10" s="37">
        <v>6</v>
      </c>
      <c r="E10" s="37">
        <v>2</v>
      </c>
      <c r="F10" s="37">
        <f t="shared" si="0"/>
        <v>1</v>
      </c>
      <c r="G10" s="38">
        <v>6</v>
      </c>
      <c r="H10" s="38">
        <v>2</v>
      </c>
      <c r="I10" s="78">
        <f t="shared" si="1"/>
        <v>2</v>
      </c>
      <c r="J10" s="37">
        <v>5</v>
      </c>
      <c r="K10" s="37">
        <v>2</v>
      </c>
      <c r="L10" s="37">
        <f t="shared" si="2"/>
        <v>1</v>
      </c>
      <c r="M10" s="38">
        <v>10</v>
      </c>
      <c r="N10" s="38">
        <v>2</v>
      </c>
      <c r="O10" s="78">
        <f t="shared" si="3"/>
        <v>0</v>
      </c>
      <c r="P10" s="21"/>
    </row>
    <row r="11" spans="1:16" x14ac:dyDescent="0.2">
      <c r="A11" s="42" t="s">
        <v>396</v>
      </c>
      <c r="B11" s="50">
        <v>9</v>
      </c>
      <c r="C11" s="50">
        <v>5</v>
      </c>
      <c r="D11" s="37">
        <v>6</v>
      </c>
      <c r="E11" s="37">
        <v>2</v>
      </c>
      <c r="F11" s="37">
        <f t="shared" si="0"/>
        <v>2</v>
      </c>
      <c r="G11" s="38">
        <v>8</v>
      </c>
      <c r="H11" s="38">
        <v>2</v>
      </c>
      <c r="I11" s="78">
        <f t="shared" si="1"/>
        <v>1</v>
      </c>
      <c r="J11" s="37">
        <v>5</v>
      </c>
      <c r="K11" s="37">
        <v>2</v>
      </c>
      <c r="L11" s="37">
        <f t="shared" si="2"/>
        <v>3</v>
      </c>
      <c r="M11" s="38">
        <v>7</v>
      </c>
      <c r="N11" s="38">
        <v>3</v>
      </c>
      <c r="O11" s="78">
        <f t="shared" si="3"/>
        <v>2</v>
      </c>
      <c r="P11" s="21"/>
    </row>
    <row r="12" spans="1:16" x14ac:dyDescent="0.2">
      <c r="A12" s="42" t="s">
        <v>397</v>
      </c>
      <c r="B12" s="50">
        <v>17</v>
      </c>
      <c r="C12" s="50">
        <v>3</v>
      </c>
      <c r="D12" s="37">
        <v>4</v>
      </c>
      <c r="E12" s="37">
        <v>2</v>
      </c>
      <c r="F12" s="37">
        <f t="shared" si="0"/>
        <v>2</v>
      </c>
      <c r="G12" s="38">
        <v>10</v>
      </c>
      <c r="H12" s="38">
        <v>2</v>
      </c>
      <c r="I12" s="78">
        <f t="shared" si="1"/>
        <v>0</v>
      </c>
      <c r="J12" s="37">
        <v>4</v>
      </c>
      <c r="K12" s="37">
        <v>2</v>
      </c>
      <c r="L12" s="37">
        <f t="shared" si="2"/>
        <v>1</v>
      </c>
      <c r="M12" s="38">
        <v>4</v>
      </c>
      <c r="N12" s="38">
        <v>2</v>
      </c>
      <c r="O12" s="78">
        <f t="shared" si="3"/>
        <v>2</v>
      </c>
      <c r="P12" s="21"/>
    </row>
    <row r="13" spans="1:16" ht="13.5" thickBot="1" x14ac:dyDescent="0.25">
      <c r="A13" s="52" t="s">
        <v>398</v>
      </c>
      <c r="B13" s="53">
        <v>1</v>
      </c>
      <c r="C13" s="53">
        <v>5</v>
      </c>
      <c r="D13" s="37">
        <v>6</v>
      </c>
      <c r="E13" s="54">
        <v>2</v>
      </c>
      <c r="F13" s="37">
        <f t="shared" si="0"/>
        <v>3</v>
      </c>
      <c r="G13" s="38">
        <v>9</v>
      </c>
      <c r="H13" s="55">
        <v>2</v>
      </c>
      <c r="I13" s="77">
        <f t="shared" si="1"/>
        <v>0</v>
      </c>
      <c r="J13" s="37">
        <v>6</v>
      </c>
      <c r="K13" s="54">
        <v>2</v>
      </c>
      <c r="L13" s="37">
        <f t="shared" si="2"/>
        <v>2</v>
      </c>
      <c r="M13" s="38">
        <v>10</v>
      </c>
      <c r="N13" s="55">
        <v>2</v>
      </c>
      <c r="O13" s="77">
        <f t="shared" si="3"/>
        <v>0</v>
      </c>
      <c r="P13" s="21" t="s">
        <v>340</v>
      </c>
    </row>
    <row r="14" spans="1:16" ht="13.5" thickBot="1" x14ac:dyDescent="0.25">
      <c r="A14" s="61" t="s">
        <v>412</v>
      </c>
      <c r="B14" s="62"/>
      <c r="C14" s="74">
        <f t="shared" ref="C14:O14" si="4">SUM(C5:C13)</f>
        <v>36</v>
      </c>
      <c r="D14" s="63">
        <f t="shared" si="4"/>
        <v>47</v>
      </c>
      <c r="E14" s="63">
        <f t="shared" si="4"/>
        <v>18</v>
      </c>
      <c r="F14" s="63">
        <f t="shared" si="4"/>
        <v>19</v>
      </c>
      <c r="G14" s="64">
        <f t="shared" si="4"/>
        <v>61</v>
      </c>
      <c r="H14" s="64">
        <f t="shared" si="4"/>
        <v>15</v>
      </c>
      <c r="I14" s="89">
        <f t="shared" si="4"/>
        <v>13</v>
      </c>
      <c r="J14" s="63">
        <f t="shared" si="4"/>
        <v>42</v>
      </c>
      <c r="K14" s="63">
        <f t="shared" si="4"/>
        <v>19</v>
      </c>
      <c r="L14" s="88">
        <f t="shared" si="4"/>
        <v>17</v>
      </c>
      <c r="M14" s="64">
        <f t="shared" si="4"/>
        <v>68</v>
      </c>
      <c r="N14" s="64">
        <f t="shared" si="4"/>
        <v>20</v>
      </c>
      <c r="O14" s="89">
        <f t="shared" si="4"/>
        <v>9</v>
      </c>
      <c r="P14" s="21"/>
    </row>
    <row r="15" spans="1:16" x14ac:dyDescent="0.2">
      <c r="A15" s="57" t="s">
        <v>399</v>
      </c>
      <c r="B15" s="58">
        <v>14</v>
      </c>
      <c r="C15" s="58">
        <v>4</v>
      </c>
      <c r="D15" s="37">
        <v>5</v>
      </c>
      <c r="E15" s="39">
        <v>2</v>
      </c>
      <c r="F15" s="37">
        <f t="shared" ref="F15:F23" si="5">IF(($C15+INT(D$3/18)+IF(((D$3-INT(D$3/18)*18)-$B15)&gt;=0,1,0)-D15+2)&lt;0, 0, $C15+INT(D$3/18)+IF(((D$3-INT(D$3/18)*18)-$B15)&gt;=0,1,0)-D15+2)</f>
        <v>2</v>
      </c>
      <c r="G15" s="38">
        <v>10</v>
      </c>
      <c r="H15" s="59">
        <v>2</v>
      </c>
      <c r="I15" s="82">
        <f t="shared" ref="I15:I23" si="6">IF(($C15+INT(G$3/18)+IF(((G$3-INT(G$3/18)*18)-$B15)&gt;=0,1,0)-G15+2)&lt;0, 0, $C15+INT(G$3/18)+IF(((G$3-INT(G$3/18)*18)-$B15)&gt;=0,1,0)-G15+2)</f>
        <v>0</v>
      </c>
      <c r="J15" s="37">
        <v>4</v>
      </c>
      <c r="K15" s="39">
        <v>2</v>
      </c>
      <c r="L15" s="37">
        <f t="shared" ref="L15:L23" si="7">IF(($C15+INT(J$3/18)+IF(((J$3-INT(J$3/18)*18)-$B15)&gt;=0,1,0)-J15+2)&lt;0, 0, $C15+INT(J$3/18)+IF(((J$3-INT(J$3/18)*18)-$B15)&gt;=0,1,0)-J15+2)</f>
        <v>2</v>
      </c>
      <c r="M15" s="38">
        <v>6</v>
      </c>
      <c r="N15" s="59">
        <v>1</v>
      </c>
      <c r="O15" s="82">
        <f t="shared" ref="O15:O23" si="8">IF(($C15+INT(M$3/18)+IF(((M$3-INT(M$3/18)*18)-$B15)&gt;=0,1,0)-M15+2)&lt;0, 0, $C15+INT(M$3/18)+IF(((M$3-INT(M$3/18)*18)-$B15)&gt;=0,1,0)-M15+2)</f>
        <v>2</v>
      </c>
      <c r="P15" s="21"/>
    </row>
    <row r="16" spans="1:16" x14ac:dyDescent="0.2">
      <c r="A16" s="42" t="s">
        <v>400</v>
      </c>
      <c r="B16" s="50">
        <v>12</v>
      </c>
      <c r="C16" s="50">
        <v>3</v>
      </c>
      <c r="D16" s="37">
        <v>3</v>
      </c>
      <c r="E16" s="37">
        <v>1</v>
      </c>
      <c r="F16" s="37">
        <f t="shared" si="5"/>
        <v>3</v>
      </c>
      <c r="G16" s="38">
        <v>5</v>
      </c>
      <c r="H16" s="38">
        <v>2</v>
      </c>
      <c r="I16" s="78">
        <f t="shared" si="6"/>
        <v>1</v>
      </c>
      <c r="J16" s="37">
        <v>4</v>
      </c>
      <c r="K16" s="37">
        <v>1</v>
      </c>
      <c r="L16" s="37">
        <f t="shared" si="7"/>
        <v>1</v>
      </c>
      <c r="M16" s="38">
        <v>4</v>
      </c>
      <c r="N16" s="38">
        <v>2</v>
      </c>
      <c r="O16" s="78">
        <f t="shared" si="8"/>
        <v>3</v>
      </c>
      <c r="P16" s="21"/>
    </row>
    <row r="17" spans="1:16" x14ac:dyDescent="0.2">
      <c r="A17" s="42" t="s">
        <v>401</v>
      </c>
      <c r="B17" s="50">
        <v>4</v>
      </c>
      <c r="C17" s="50">
        <v>4</v>
      </c>
      <c r="D17" s="37">
        <v>10</v>
      </c>
      <c r="E17" s="37">
        <v>2</v>
      </c>
      <c r="F17" s="37">
        <f t="shared" si="5"/>
        <v>0</v>
      </c>
      <c r="G17" s="38">
        <v>7</v>
      </c>
      <c r="H17" s="38">
        <v>2</v>
      </c>
      <c r="I17" s="78">
        <f t="shared" si="6"/>
        <v>1</v>
      </c>
      <c r="J17" s="37">
        <v>6</v>
      </c>
      <c r="K17" s="37">
        <v>3</v>
      </c>
      <c r="L17" s="37">
        <f t="shared" si="7"/>
        <v>1</v>
      </c>
      <c r="M17" s="38">
        <v>4</v>
      </c>
      <c r="N17" s="38">
        <v>0</v>
      </c>
      <c r="O17" s="78">
        <f t="shared" si="8"/>
        <v>4</v>
      </c>
      <c r="P17" s="21"/>
    </row>
    <row r="18" spans="1:16" x14ac:dyDescent="0.2">
      <c r="A18" s="42" t="s">
        <v>402</v>
      </c>
      <c r="B18" s="50">
        <v>18</v>
      </c>
      <c r="C18" s="50">
        <v>4</v>
      </c>
      <c r="D18" s="37">
        <v>6</v>
      </c>
      <c r="E18" s="37">
        <v>2</v>
      </c>
      <c r="F18" s="37">
        <f t="shared" si="5"/>
        <v>1</v>
      </c>
      <c r="G18" s="38">
        <v>5</v>
      </c>
      <c r="H18" s="38">
        <v>1</v>
      </c>
      <c r="I18" s="78">
        <f t="shared" si="6"/>
        <v>2</v>
      </c>
      <c r="J18" s="37">
        <v>4</v>
      </c>
      <c r="K18" s="37">
        <v>1</v>
      </c>
      <c r="L18" s="37">
        <f t="shared" si="7"/>
        <v>2</v>
      </c>
      <c r="M18" s="38">
        <v>7</v>
      </c>
      <c r="N18" s="38">
        <v>3</v>
      </c>
      <c r="O18" s="78">
        <f t="shared" si="8"/>
        <v>0</v>
      </c>
      <c r="P18" s="21"/>
    </row>
    <row r="19" spans="1:16" x14ac:dyDescent="0.2">
      <c r="A19" s="42" t="s">
        <v>403</v>
      </c>
      <c r="B19" s="50">
        <v>10</v>
      </c>
      <c r="C19" s="50">
        <v>3</v>
      </c>
      <c r="D19" s="37">
        <v>3</v>
      </c>
      <c r="E19" s="37">
        <v>2</v>
      </c>
      <c r="F19" s="37">
        <f t="shared" si="5"/>
        <v>3</v>
      </c>
      <c r="G19" s="38">
        <v>4</v>
      </c>
      <c r="H19" s="38">
        <v>2</v>
      </c>
      <c r="I19" s="78">
        <f t="shared" si="6"/>
        <v>3</v>
      </c>
      <c r="J19" s="37">
        <v>5</v>
      </c>
      <c r="K19" s="37">
        <v>2</v>
      </c>
      <c r="L19" s="37">
        <f t="shared" si="7"/>
        <v>0</v>
      </c>
      <c r="M19" s="38">
        <v>5</v>
      </c>
      <c r="N19" s="38">
        <v>2</v>
      </c>
      <c r="O19" s="78">
        <f t="shared" si="8"/>
        <v>2</v>
      </c>
      <c r="P19" s="21"/>
    </row>
    <row r="20" spans="1:16" x14ac:dyDescent="0.2">
      <c r="A20" s="42" t="s">
        <v>404</v>
      </c>
      <c r="B20" s="50">
        <v>2</v>
      </c>
      <c r="C20" s="50">
        <v>5</v>
      </c>
      <c r="D20" s="37">
        <v>10</v>
      </c>
      <c r="E20" s="37">
        <v>2</v>
      </c>
      <c r="F20" s="37">
        <f t="shared" si="5"/>
        <v>0</v>
      </c>
      <c r="G20" s="38">
        <v>10</v>
      </c>
      <c r="H20" s="38">
        <v>2</v>
      </c>
      <c r="I20" s="78">
        <f t="shared" si="6"/>
        <v>0</v>
      </c>
      <c r="J20" s="37">
        <v>6</v>
      </c>
      <c r="K20" s="37">
        <v>2</v>
      </c>
      <c r="L20" s="37">
        <f t="shared" si="7"/>
        <v>2</v>
      </c>
      <c r="M20" s="38">
        <v>10</v>
      </c>
      <c r="N20" s="38">
        <v>2</v>
      </c>
      <c r="O20" s="78">
        <f t="shared" si="8"/>
        <v>0</v>
      </c>
      <c r="P20" s="21"/>
    </row>
    <row r="21" spans="1:16" x14ac:dyDescent="0.2">
      <c r="A21" s="42" t="s">
        <v>405</v>
      </c>
      <c r="B21" s="50">
        <v>8</v>
      </c>
      <c r="C21" s="50">
        <v>5</v>
      </c>
      <c r="D21" s="37">
        <v>10</v>
      </c>
      <c r="E21" s="37">
        <v>2</v>
      </c>
      <c r="F21" s="37">
        <f t="shared" si="5"/>
        <v>0</v>
      </c>
      <c r="G21" s="38">
        <v>8</v>
      </c>
      <c r="H21" s="38">
        <v>2</v>
      </c>
      <c r="I21" s="78">
        <f t="shared" si="6"/>
        <v>1</v>
      </c>
      <c r="J21" s="37">
        <v>6</v>
      </c>
      <c r="K21" s="37">
        <v>2</v>
      </c>
      <c r="L21" s="37">
        <f t="shared" si="7"/>
        <v>2</v>
      </c>
      <c r="M21" s="38">
        <v>7</v>
      </c>
      <c r="N21" s="38">
        <v>2</v>
      </c>
      <c r="O21" s="78">
        <f t="shared" si="8"/>
        <v>2</v>
      </c>
      <c r="P21" s="21"/>
    </row>
    <row r="22" spans="1:16" x14ac:dyDescent="0.2">
      <c r="A22" s="42" t="s">
        <v>406</v>
      </c>
      <c r="B22" s="50">
        <v>6</v>
      </c>
      <c r="C22" s="50">
        <v>4</v>
      </c>
      <c r="D22" s="37">
        <v>7</v>
      </c>
      <c r="E22" s="37">
        <v>2</v>
      </c>
      <c r="F22" s="37">
        <f t="shared" si="5"/>
        <v>1</v>
      </c>
      <c r="G22" s="38">
        <v>5</v>
      </c>
      <c r="H22" s="38">
        <v>2</v>
      </c>
      <c r="I22" s="78">
        <f t="shared" si="6"/>
        <v>3</v>
      </c>
      <c r="J22" s="37">
        <v>8</v>
      </c>
      <c r="K22" s="37">
        <v>1</v>
      </c>
      <c r="L22" s="37">
        <f t="shared" si="7"/>
        <v>0</v>
      </c>
      <c r="M22" s="38">
        <v>7</v>
      </c>
      <c r="N22" s="38">
        <v>2</v>
      </c>
      <c r="O22" s="78">
        <f t="shared" si="8"/>
        <v>1</v>
      </c>
      <c r="P22" s="21"/>
    </row>
    <row r="23" spans="1:16" ht="13.5" thickBot="1" x14ac:dyDescent="0.25">
      <c r="A23" s="45" t="s">
        <v>407</v>
      </c>
      <c r="B23" s="51">
        <v>16</v>
      </c>
      <c r="C23" s="51">
        <v>4</v>
      </c>
      <c r="D23" s="37">
        <v>10</v>
      </c>
      <c r="E23" s="46">
        <v>2</v>
      </c>
      <c r="F23" s="37">
        <f t="shared" si="5"/>
        <v>0</v>
      </c>
      <c r="G23" s="38">
        <v>4</v>
      </c>
      <c r="H23" s="47">
        <v>1</v>
      </c>
      <c r="I23" s="84">
        <f t="shared" si="6"/>
        <v>3</v>
      </c>
      <c r="J23" s="37">
        <v>4</v>
      </c>
      <c r="K23" s="46">
        <v>2</v>
      </c>
      <c r="L23" s="37">
        <f t="shared" si="7"/>
        <v>2</v>
      </c>
      <c r="M23" s="38">
        <v>7</v>
      </c>
      <c r="N23" s="47">
        <v>2</v>
      </c>
      <c r="O23" s="84">
        <f t="shared" si="8"/>
        <v>1</v>
      </c>
      <c r="P23" s="21"/>
    </row>
    <row r="24" spans="1:16" ht="13.5" thickBot="1" x14ac:dyDescent="0.25">
      <c r="A24" s="66" t="s">
        <v>413</v>
      </c>
      <c r="B24" s="63"/>
      <c r="C24" s="63">
        <f t="shared" ref="C24:O24" si="9">SUM(C15:C23)</f>
        <v>36</v>
      </c>
      <c r="D24" s="63">
        <f t="shared" si="9"/>
        <v>64</v>
      </c>
      <c r="E24" s="63">
        <f t="shared" si="9"/>
        <v>17</v>
      </c>
      <c r="F24" s="63">
        <f t="shared" si="9"/>
        <v>10</v>
      </c>
      <c r="G24" s="64">
        <f t="shared" si="9"/>
        <v>58</v>
      </c>
      <c r="H24" s="64">
        <f t="shared" si="9"/>
        <v>16</v>
      </c>
      <c r="I24" s="64">
        <f t="shared" si="9"/>
        <v>14</v>
      </c>
      <c r="J24" s="63">
        <f t="shared" si="9"/>
        <v>47</v>
      </c>
      <c r="K24" s="63">
        <f t="shared" si="9"/>
        <v>16</v>
      </c>
      <c r="L24" s="63">
        <f t="shared" si="9"/>
        <v>12</v>
      </c>
      <c r="M24" s="64">
        <f t="shared" si="9"/>
        <v>57</v>
      </c>
      <c r="N24" s="64">
        <f t="shared" si="9"/>
        <v>16</v>
      </c>
      <c r="O24" s="64">
        <f t="shared" si="9"/>
        <v>15</v>
      </c>
    </row>
    <row r="25" spans="1:16" ht="13.5" thickBot="1" x14ac:dyDescent="0.25">
      <c r="A25" s="70" t="s">
        <v>414</v>
      </c>
      <c r="B25" s="71"/>
      <c r="C25" s="71">
        <f t="shared" ref="C25:O25" si="10">C24+C14</f>
        <v>72</v>
      </c>
      <c r="D25" s="71">
        <f t="shared" si="10"/>
        <v>111</v>
      </c>
      <c r="E25" s="71">
        <f t="shared" si="10"/>
        <v>35</v>
      </c>
      <c r="F25" s="71">
        <f t="shared" si="10"/>
        <v>29</v>
      </c>
      <c r="G25" s="72">
        <f t="shared" si="10"/>
        <v>119</v>
      </c>
      <c r="H25" s="72">
        <f t="shared" si="10"/>
        <v>31</v>
      </c>
      <c r="I25" s="72">
        <f t="shared" si="10"/>
        <v>27</v>
      </c>
      <c r="J25" s="71">
        <f t="shared" si="10"/>
        <v>89</v>
      </c>
      <c r="K25" s="71">
        <f t="shared" si="10"/>
        <v>35</v>
      </c>
      <c r="L25" s="71">
        <f t="shared" si="10"/>
        <v>29</v>
      </c>
      <c r="M25" s="72">
        <f t="shared" si="10"/>
        <v>125</v>
      </c>
      <c r="N25" s="72">
        <f t="shared" si="10"/>
        <v>36</v>
      </c>
      <c r="O25" s="72">
        <f t="shared" si="10"/>
        <v>24</v>
      </c>
    </row>
    <row r="26" spans="1:16" x14ac:dyDescent="0.2">
      <c r="A26" s="67" t="s">
        <v>350</v>
      </c>
      <c r="B26" s="39"/>
      <c r="C26" s="39"/>
      <c r="D26" s="486">
        <v>2</v>
      </c>
      <c r="E26" s="487"/>
      <c r="F26" s="488"/>
      <c r="G26" s="489">
        <v>3</v>
      </c>
      <c r="H26" s="490"/>
      <c r="I26" s="491"/>
      <c r="J26" s="486">
        <v>1</v>
      </c>
      <c r="K26" s="487"/>
      <c r="L26" s="488"/>
      <c r="M26" s="489">
        <v>4</v>
      </c>
      <c r="N26" s="490"/>
      <c r="O26" s="491"/>
    </row>
    <row r="27" spans="1:16" ht="13.5" thickBot="1" x14ac:dyDescent="0.25">
      <c r="A27" s="49" t="s">
        <v>415</v>
      </c>
      <c r="B27" s="46"/>
      <c r="C27" s="46"/>
      <c r="D27" s="492">
        <v>7</v>
      </c>
      <c r="E27" s="493"/>
      <c r="F27" s="494"/>
      <c r="G27" s="495">
        <v>4</v>
      </c>
      <c r="H27" s="496"/>
      <c r="I27" s="497"/>
      <c r="J27" s="492">
        <v>11</v>
      </c>
      <c r="K27" s="493"/>
      <c r="L27" s="494"/>
      <c r="M27" s="495">
        <v>2</v>
      </c>
      <c r="N27" s="496"/>
      <c r="O27" s="497"/>
    </row>
    <row r="28" spans="1:16" x14ac:dyDescent="0.2">
      <c r="A28" s="30"/>
      <c r="B28" s="30"/>
      <c r="C28" s="30"/>
      <c r="D28" s="107"/>
      <c r="E28" s="107"/>
      <c r="F28" s="107"/>
      <c r="G28" s="30"/>
      <c r="H28" s="30"/>
      <c r="I28" s="30"/>
      <c r="J28" s="30"/>
      <c r="K28" s="30"/>
      <c r="L28" s="30"/>
      <c r="M28" s="30"/>
      <c r="N28" s="30"/>
      <c r="O28" s="30"/>
    </row>
    <row r="29" spans="1:16" x14ac:dyDescent="0.2">
      <c r="A29" s="92"/>
      <c r="B29" s="30" t="s">
        <v>450</v>
      </c>
      <c r="C29" s="30"/>
      <c r="D29" s="30"/>
      <c r="E29" s="30"/>
      <c r="F29" s="30"/>
      <c r="G29" s="30"/>
      <c r="H29" s="30"/>
      <c r="I29" s="30"/>
      <c r="J29" s="30"/>
      <c r="K29" s="30"/>
      <c r="L29" s="30"/>
      <c r="M29" s="30"/>
      <c r="N29" s="30"/>
      <c r="O29" s="30"/>
    </row>
    <row r="30" spans="1:16" x14ac:dyDescent="0.2">
      <c r="A30" s="97"/>
      <c r="B30" s="30" t="s">
        <v>603</v>
      </c>
      <c r="C30" s="30"/>
      <c r="D30" s="30"/>
      <c r="E30" s="30"/>
      <c r="F30" s="30"/>
      <c r="G30" s="30"/>
      <c r="H30" s="30"/>
      <c r="I30" s="30"/>
      <c r="J30" s="30"/>
      <c r="K30" s="30"/>
      <c r="L30" s="30"/>
      <c r="M30" s="30"/>
      <c r="N30" s="30"/>
      <c r="O30" s="30"/>
    </row>
  </sheetData>
  <mergeCells count="16">
    <mergeCell ref="D26:F26"/>
    <mergeCell ref="G26:I26"/>
    <mergeCell ref="J26:L26"/>
    <mergeCell ref="M26:O26"/>
    <mergeCell ref="D27:F27"/>
    <mergeCell ref="G27:I27"/>
    <mergeCell ref="J27:L27"/>
    <mergeCell ref="M27:O27"/>
    <mergeCell ref="D2:F2"/>
    <mergeCell ref="G2:I2"/>
    <mergeCell ref="J2:L2"/>
    <mergeCell ref="M2:O2"/>
    <mergeCell ref="D3:F3"/>
    <mergeCell ref="G3:I3"/>
    <mergeCell ref="J3:L3"/>
    <mergeCell ref="M3:O3"/>
  </mergeCells>
  <conditionalFormatting sqref="G5:G13 G15:G23 M5:M13 M15:M23 D5:D13 D15:D23 J5:J13 J15:J23">
    <cfRule type="cellIs" dxfId="399" priority="1" stopIfTrue="1" operator="equal">
      <formula>$C5</formula>
    </cfRule>
    <cfRule type="cellIs" dxfId="398" priority="2" stopIfTrue="1" operator="equal">
      <formula>$C5-1</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55"/>
  <sheetViews>
    <sheetView workbookViewId="0">
      <selection activeCell="L42" sqref="L42"/>
    </sheetView>
  </sheetViews>
  <sheetFormatPr defaultColWidth="8.85546875" defaultRowHeight="12.75" x14ac:dyDescent="0.2"/>
  <cols>
    <col min="2" max="2" width="32.42578125" customWidth="1"/>
    <col min="3" max="3" width="30.42578125" customWidth="1"/>
    <col min="4" max="4" width="26" customWidth="1"/>
    <col min="5" max="5" width="25.5703125" customWidth="1"/>
    <col min="6" max="6" width="21.85546875" customWidth="1"/>
    <col min="7" max="7" width="21" customWidth="1"/>
    <col min="8" max="8" width="10.140625" customWidth="1"/>
    <col min="9" max="9" width="10.5703125" customWidth="1"/>
    <col min="10" max="10" width="16.42578125" customWidth="1"/>
  </cols>
  <sheetData>
    <row r="1" spans="1:8" x14ac:dyDescent="0.2">
      <c r="A1" s="19" t="s">
        <v>1090</v>
      </c>
      <c r="B1" s="20"/>
      <c r="C1" s="20"/>
      <c r="D1" s="20"/>
      <c r="E1" s="20"/>
    </row>
    <row r="2" spans="1:8" x14ac:dyDescent="0.2">
      <c r="C2" s="21"/>
      <c r="D2" s="21" t="s">
        <v>511</v>
      </c>
      <c r="E2" s="21" t="s">
        <v>721</v>
      </c>
      <c r="F2" s="187" t="s">
        <v>1098</v>
      </c>
    </row>
    <row r="3" spans="1:8" x14ac:dyDescent="0.2">
      <c r="A3" t="s">
        <v>615</v>
      </c>
      <c r="B3" t="s">
        <v>469</v>
      </c>
      <c r="C3" s="324">
        <v>8</v>
      </c>
      <c r="D3" s="187" t="s">
        <v>1104</v>
      </c>
      <c r="E3" s="102" t="s">
        <v>210</v>
      </c>
      <c r="F3" s="460"/>
    </row>
    <row r="4" spans="1:8" x14ac:dyDescent="0.2">
      <c r="A4" t="s">
        <v>474</v>
      </c>
      <c r="B4" t="s">
        <v>475</v>
      </c>
      <c r="C4" s="324">
        <v>19.100000000000001</v>
      </c>
      <c r="D4" s="21" t="s">
        <v>722</v>
      </c>
      <c r="E4" t="s">
        <v>303</v>
      </c>
      <c r="F4" s="460"/>
    </row>
    <row r="5" spans="1:8" x14ac:dyDescent="0.2">
      <c r="A5" t="s">
        <v>473</v>
      </c>
      <c r="B5" t="s">
        <v>352</v>
      </c>
      <c r="C5" s="324">
        <v>22.3</v>
      </c>
      <c r="D5" s="187" t="s">
        <v>1105</v>
      </c>
      <c r="E5" s="102" t="s">
        <v>210</v>
      </c>
      <c r="F5" s="460"/>
    </row>
    <row r="6" spans="1:8" x14ac:dyDescent="0.2">
      <c r="A6" t="s">
        <v>470</v>
      </c>
      <c r="B6" t="s">
        <v>340</v>
      </c>
      <c r="C6" s="324">
        <v>21.9</v>
      </c>
      <c r="D6" s="187" t="s">
        <v>300</v>
      </c>
      <c r="E6" t="s">
        <v>302</v>
      </c>
      <c r="F6" s="460"/>
    </row>
    <row r="7" spans="1:8" x14ac:dyDescent="0.2">
      <c r="A7" t="s">
        <v>471</v>
      </c>
      <c r="B7" t="s">
        <v>472</v>
      </c>
      <c r="C7" s="324">
        <v>26.4</v>
      </c>
      <c r="D7" s="187" t="s">
        <v>1106</v>
      </c>
      <c r="E7" s="102" t="s">
        <v>210</v>
      </c>
      <c r="F7" s="460"/>
    </row>
    <row r="8" spans="1:8" x14ac:dyDescent="0.2">
      <c r="A8" s="102"/>
      <c r="B8" s="102"/>
      <c r="C8" s="101"/>
      <c r="D8" s="21"/>
    </row>
    <row r="9" spans="1:8" x14ac:dyDescent="0.2">
      <c r="A9" s="19" t="s">
        <v>1091</v>
      </c>
      <c r="B9" s="20"/>
      <c r="C9" s="20"/>
      <c r="D9" s="20"/>
      <c r="E9" s="20"/>
    </row>
    <row r="10" spans="1:8" x14ac:dyDescent="0.2">
      <c r="C10" t="s">
        <v>479</v>
      </c>
      <c r="D10" t="s">
        <v>481</v>
      </c>
      <c r="E10" t="s">
        <v>483</v>
      </c>
    </row>
    <row r="11" spans="1:8" x14ac:dyDescent="0.2">
      <c r="A11" s="187">
        <v>1</v>
      </c>
      <c r="B11" t="s">
        <v>271</v>
      </c>
      <c r="C11" s="363" t="s">
        <v>1094</v>
      </c>
      <c r="D11" s="399" t="s">
        <v>352</v>
      </c>
      <c r="E11" t="s">
        <v>1103</v>
      </c>
    </row>
    <row r="12" spans="1:8" x14ac:dyDescent="0.2">
      <c r="A12" s="187">
        <v>2</v>
      </c>
      <c r="B12" t="s">
        <v>1095</v>
      </c>
      <c r="C12" s="363" t="s">
        <v>1096</v>
      </c>
      <c r="D12" t="s">
        <v>340</v>
      </c>
      <c r="E12" t="s">
        <v>1107</v>
      </c>
      <c r="F12" s="151"/>
      <c r="G12" s="2"/>
      <c r="H12" s="103"/>
    </row>
    <row r="13" spans="1:8" x14ac:dyDescent="0.2">
      <c r="A13" s="187">
        <v>3</v>
      </c>
      <c r="B13" t="s">
        <v>1100</v>
      </c>
      <c r="C13" s="363" t="s">
        <v>1097</v>
      </c>
      <c r="D13" t="s">
        <v>472</v>
      </c>
      <c r="E13" s="102" t="s">
        <v>1114</v>
      </c>
    </row>
    <row r="14" spans="1:8" x14ac:dyDescent="0.2">
      <c r="A14" s="187">
        <v>4</v>
      </c>
      <c r="B14" s="102" t="s">
        <v>1101</v>
      </c>
      <c r="C14" s="363" t="s">
        <v>1092</v>
      </c>
      <c r="D14" t="s">
        <v>469</v>
      </c>
      <c r="E14" s="102" t="s">
        <v>209</v>
      </c>
    </row>
    <row r="15" spans="1:8" x14ac:dyDescent="0.2">
      <c r="A15" s="21">
        <v>5</v>
      </c>
      <c r="B15" s="102" t="s">
        <v>1012</v>
      </c>
      <c r="C15" s="363" t="s">
        <v>1093</v>
      </c>
      <c r="D15" t="s">
        <v>475</v>
      </c>
      <c r="E15" s="102" t="s">
        <v>1124</v>
      </c>
      <c r="F15" s="102" t="s">
        <v>1099</v>
      </c>
    </row>
    <row r="17" spans="1:7" x14ac:dyDescent="0.2">
      <c r="A17" s="3" t="s">
        <v>482</v>
      </c>
      <c r="B17" s="1"/>
      <c r="C17" s="1"/>
      <c r="D17" s="1"/>
      <c r="E17" s="1"/>
    </row>
    <row r="19" spans="1:7" x14ac:dyDescent="0.2">
      <c r="A19" s="19" t="s">
        <v>356</v>
      </c>
      <c r="B19" s="20"/>
      <c r="C19" s="20"/>
      <c r="D19" s="20"/>
      <c r="E19" s="20"/>
    </row>
    <row r="21" spans="1:7" x14ac:dyDescent="0.2">
      <c r="A21" s="4">
        <v>1</v>
      </c>
      <c r="B21" s="1" t="s">
        <v>357</v>
      </c>
      <c r="C21" s="1"/>
      <c r="D21" s="1"/>
      <c r="E21" s="1"/>
    </row>
    <row r="22" spans="1:7" x14ac:dyDescent="0.2">
      <c r="A22" s="21">
        <v>2</v>
      </c>
      <c r="B22" t="s">
        <v>358</v>
      </c>
    </row>
    <row r="23" spans="1:7" x14ac:dyDescent="0.2">
      <c r="A23" s="4">
        <v>3</v>
      </c>
      <c r="B23" s="1" t="s">
        <v>359</v>
      </c>
      <c r="C23" s="1"/>
      <c r="D23" s="1"/>
      <c r="E23" s="1"/>
    </row>
    <row r="24" spans="1:7" x14ac:dyDescent="0.2">
      <c r="A24" s="21">
        <v>4</v>
      </c>
      <c r="B24" t="s">
        <v>360</v>
      </c>
    </row>
    <row r="25" spans="1:7" x14ac:dyDescent="0.2">
      <c r="A25" s="4">
        <v>5</v>
      </c>
      <c r="B25" s="1" t="s">
        <v>386</v>
      </c>
      <c r="C25" s="1"/>
      <c r="D25" s="1"/>
      <c r="E25" s="1"/>
    </row>
    <row r="26" spans="1:7" x14ac:dyDescent="0.2">
      <c r="A26" s="21">
        <v>6</v>
      </c>
      <c r="B26" t="s">
        <v>510</v>
      </c>
      <c r="G26" t="s">
        <v>801</v>
      </c>
    </row>
    <row r="27" spans="1:7" x14ac:dyDescent="0.2">
      <c r="A27" s="4">
        <v>7</v>
      </c>
      <c r="B27" s="1" t="s">
        <v>547</v>
      </c>
      <c r="C27" s="1"/>
      <c r="D27" s="1"/>
      <c r="E27" s="1"/>
    </row>
    <row r="28" spans="1:7" x14ac:dyDescent="0.2">
      <c r="A28" s="21">
        <v>8</v>
      </c>
      <c r="B28" s="102" t="s">
        <v>913</v>
      </c>
    </row>
    <row r="29" spans="1:7" x14ac:dyDescent="0.2">
      <c r="A29" s="4">
        <v>9</v>
      </c>
      <c r="B29" s="1" t="s">
        <v>892</v>
      </c>
      <c r="C29" s="1"/>
      <c r="D29" s="1"/>
      <c r="E29" s="1"/>
    </row>
    <row r="30" spans="1:7" x14ac:dyDescent="0.2">
      <c r="A30" s="21">
        <v>10</v>
      </c>
      <c r="B30" s="102" t="s">
        <v>900</v>
      </c>
      <c r="C30" s="103"/>
    </row>
    <row r="31" spans="1:7" x14ac:dyDescent="0.2">
      <c r="A31" s="292">
        <v>11</v>
      </c>
      <c r="B31" s="1" t="s">
        <v>165</v>
      </c>
      <c r="C31" s="293"/>
      <c r="D31" s="294"/>
      <c r="E31" s="294"/>
    </row>
    <row r="32" spans="1:7" x14ac:dyDescent="0.2">
      <c r="A32" s="21">
        <v>12</v>
      </c>
      <c r="B32" t="s">
        <v>297</v>
      </c>
    </row>
    <row r="33" spans="1:5" x14ac:dyDescent="0.2">
      <c r="A33" s="292">
        <v>13</v>
      </c>
      <c r="B33" s="461" t="s">
        <v>166</v>
      </c>
      <c r="C33" s="294"/>
      <c r="D33" s="294"/>
      <c r="E33" s="294"/>
    </row>
    <row r="34" spans="1:5" x14ac:dyDescent="0.2">
      <c r="A34" s="21"/>
      <c r="C34" s="103"/>
    </row>
    <row r="35" spans="1:5" x14ac:dyDescent="0.2">
      <c r="A35" s="21"/>
      <c r="B35" s="87" t="s">
        <v>736</v>
      </c>
      <c r="C35" s="86"/>
      <c r="D35" s="87"/>
      <c r="E35" s="87" t="s">
        <v>909</v>
      </c>
    </row>
    <row r="36" spans="1:5" x14ac:dyDescent="0.2">
      <c r="A36" s="21"/>
      <c r="B36" s="161" t="s">
        <v>737</v>
      </c>
      <c r="C36" s="103" t="s">
        <v>743</v>
      </c>
      <c r="D36" t="s">
        <v>745</v>
      </c>
    </row>
    <row r="37" spans="1:5" x14ac:dyDescent="0.2">
      <c r="A37" s="21"/>
      <c r="B37" s="161" t="s">
        <v>738</v>
      </c>
      <c r="C37" s="103" t="s">
        <v>663</v>
      </c>
      <c r="D37" t="s">
        <v>440</v>
      </c>
    </row>
    <row r="38" spans="1:5" x14ac:dyDescent="0.2">
      <c r="A38" s="21"/>
      <c r="B38" s="161" t="s">
        <v>739</v>
      </c>
      <c r="C38" s="103" t="s">
        <v>741</v>
      </c>
      <c r="D38" t="s">
        <v>616</v>
      </c>
    </row>
    <row r="39" spans="1:5" x14ac:dyDescent="0.2">
      <c r="A39" s="21"/>
      <c r="B39" s="161" t="s">
        <v>740</v>
      </c>
      <c r="C39" s="103" t="s">
        <v>663</v>
      </c>
      <c r="D39" t="s">
        <v>698</v>
      </c>
    </row>
    <row r="40" spans="1:5" x14ac:dyDescent="0.2">
      <c r="B40" s="21">
        <v>2004</v>
      </c>
      <c r="C40" t="s">
        <v>742</v>
      </c>
      <c r="D40" t="s">
        <v>424</v>
      </c>
      <c r="E40" s="102" t="s">
        <v>663</v>
      </c>
    </row>
    <row r="41" spans="1:5" x14ac:dyDescent="0.2">
      <c r="B41" s="21">
        <v>2005</v>
      </c>
      <c r="C41" t="s">
        <v>741</v>
      </c>
      <c r="D41" t="s">
        <v>616</v>
      </c>
      <c r="E41" t="s">
        <v>742</v>
      </c>
    </row>
    <row r="42" spans="1:5" x14ac:dyDescent="0.2">
      <c r="B42" s="21">
        <v>2006</v>
      </c>
      <c r="C42" t="s">
        <v>741</v>
      </c>
      <c r="D42" t="s">
        <v>747</v>
      </c>
      <c r="E42" t="s">
        <v>741</v>
      </c>
    </row>
    <row r="43" spans="1:5" x14ac:dyDescent="0.2">
      <c r="B43" s="21">
        <v>2007</v>
      </c>
      <c r="C43" s="103" t="s">
        <v>743</v>
      </c>
      <c r="D43" t="s">
        <v>746</v>
      </c>
      <c r="E43" s="102" t="s">
        <v>743</v>
      </c>
    </row>
    <row r="44" spans="1:5" x14ac:dyDescent="0.2">
      <c r="B44" s="21">
        <v>2008</v>
      </c>
      <c r="C44" t="s">
        <v>663</v>
      </c>
      <c r="D44" t="s">
        <v>857</v>
      </c>
      <c r="E44" t="s">
        <v>663</v>
      </c>
    </row>
    <row r="45" spans="1:5" x14ac:dyDescent="0.2">
      <c r="B45" s="21">
        <v>2009</v>
      </c>
      <c r="C45" t="s">
        <v>743</v>
      </c>
      <c r="D45" t="s">
        <v>284</v>
      </c>
      <c r="E45" t="s">
        <v>663</v>
      </c>
    </row>
    <row r="46" spans="1:5" x14ac:dyDescent="0.2">
      <c r="B46" s="21">
        <v>2010</v>
      </c>
      <c r="C46" s="102" t="s">
        <v>868</v>
      </c>
      <c r="D46" s="102" t="s">
        <v>869</v>
      </c>
      <c r="E46" t="s">
        <v>663</v>
      </c>
    </row>
    <row r="47" spans="1:5" x14ac:dyDescent="0.2">
      <c r="B47" s="21">
        <v>2011</v>
      </c>
      <c r="C47" t="s">
        <v>663</v>
      </c>
      <c r="D47" t="s">
        <v>283</v>
      </c>
      <c r="E47" t="s">
        <v>663</v>
      </c>
    </row>
    <row r="48" spans="1:5" x14ac:dyDescent="0.2">
      <c r="B48" s="21">
        <v>2012</v>
      </c>
      <c r="C48" s="102" t="s">
        <v>868</v>
      </c>
      <c r="D48" t="s">
        <v>284</v>
      </c>
      <c r="E48" t="s">
        <v>663</v>
      </c>
    </row>
    <row r="49" spans="2:5" x14ac:dyDescent="0.2">
      <c r="B49" s="21">
        <v>2013</v>
      </c>
      <c r="C49" s="102" t="s">
        <v>741</v>
      </c>
      <c r="D49" t="s">
        <v>153</v>
      </c>
      <c r="E49" t="s">
        <v>742</v>
      </c>
    </row>
    <row r="50" spans="2:5" x14ac:dyDescent="0.2">
      <c r="B50" s="21">
        <v>2014</v>
      </c>
      <c r="C50" s="102" t="s">
        <v>741</v>
      </c>
      <c r="D50" s="102" t="s">
        <v>204</v>
      </c>
      <c r="E50" t="s">
        <v>663</v>
      </c>
    </row>
    <row r="51" spans="2:5" x14ac:dyDescent="0.2">
      <c r="B51" s="21">
        <v>2015</v>
      </c>
      <c r="C51" s="102" t="s">
        <v>663</v>
      </c>
      <c r="D51" s="102" t="s">
        <v>68</v>
      </c>
      <c r="E51" t="s">
        <v>663</v>
      </c>
    </row>
    <row r="52" spans="2:5" x14ac:dyDescent="0.2">
      <c r="B52" s="21">
        <v>2016</v>
      </c>
      <c r="C52" t="s">
        <v>743</v>
      </c>
      <c r="D52" s="102" t="s">
        <v>284</v>
      </c>
      <c r="E52" t="s">
        <v>663</v>
      </c>
    </row>
    <row r="53" spans="2:5" x14ac:dyDescent="0.2">
      <c r="B53" s="21">
        <v>2017</v>
      </c>
      <c r="C53" s="102" t="s">
        <v>663</v>
      </c>
      <c r="D53" s="102" t="s">
        <v>1005</v>
      </c>
      <c r="E53" t="s">
        <v>741</v>
      </c>
    </row>
    <row r="54" spans="2:5" x14ac:dyDescent="0.2">
      <c r="B54" s="21">
        <v>2018</v>
      </c>
      <c r="C54" s="102" t="s">
        <v>663</v>
      </c>
      <c r="D54" s="102" t="s">
        <v>284</v>
      </c>
      <c r="E54" t="s">
        <v>741</v>
      </c>
    </row>
    <row r="55" spans="2:5" x14ac:dyDescent="0.2">
      <c r="B55" s="21">
        <v>2019</v>
      </c>
      <c r="C55" s="102" t="s">
        <v>663</v>
      </c>
      <c r="D55" s="102" t="s">
        <v>1130</v>
      </c>
      <c r="E55" t="s">
        <v>741</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40"/>
  <sheetViews>
    <sheetView workbookViewId="0">
      <selection activeCell="C37" sqref="C37"/>
    </sheetView>
  </sheetViews>
  <sheetFormatPr defaultColWidth="8.85546875" defaultRowHeight="12.75" x14ac:dyDescent="0.2"/>
  <cols>
    <col min="1" max="1" width="15.5703125" customWidth="1"/>
    <col min="2" max="4" width="20.5703125" customWidth="1"/>
    <col min="5" max="5" width="22.140625" customWidth="1"/>
  </cols>
  <sheetData>
    <row r="1" spans="1:7" ht="13.5" thickBot="1" x14ac:dyDescent="0.25">
      <c r="A1" s="22" t="s">
        <v>1171</v>
      </c>
      <c r="B1" s="23"/>
      <c r="C1" s="23"/>
      <c r="D1" s="24"/>
      <c r="E1" s="24"/>
    </row>
    <row r="2" spans="1:7" x14ac:dyDescent="0.2">
      <c r="A2" s="325" t="s">
        <v>211</v>
      </c>
      <c r="B2" s="6"/>
      <c r="C2" s="6" t="s">
        <v>363</v>
      </c>
      <c r="D2" s="6" t="s">
        <v>364</v>
      </c>
      <c r="E2" s="381" t="s">
        <v>109</v>
      </c>
    </row>
    <row r="3" spans="1:7" x14ac:dyDescent="0.2">
      <c r="A3" s="17">
        <v>3</v>
      </c>
      <c r="B3" s="185" t="s">
        <v>340</v>
      </c>
      <c r="C3" s="302">
        <v>43</v>
      </c>
      <c r="D3" s="302">
        <v>5</v>
      </c>
      <c r="E3" s="302">
        <v>1</v>
      </c>
    </row>
    <row r="4" spans="1:7" x14ac:dyDescent="0.2">
      <c r="A4" s="17">
        <v>1</v>
      </c>
      <c r="B4" s="185" t="s">
        <v>475</v>
      </c>
      <c r="C4" s="302">
        <v>43</v>
      </c>
      <c r="D4" s="302">
        <v>5</v>
      </c>
      <c r="E4" s="302">
        <v>1</v>
      </c>
    </row>
    <row r="5" spans="1:7" x14ac:dyDescent="0.2">
      <c r="A5" s="17">
        <v>2</v>
      </c>
      <c r="B5" s="185" t="s">
        <v>469</v>
      </c>
      <c r="C5" s="302">
        <v>36</v>
      </c>
      <c r="D5" s="302">
        <v>4</v>
      </c>
      <c r="E5" s="302">
        <v>3</v>
      </c>
    </row>
    <row r="6" spans="1:7" x14ac:dyDescent="0.2">
      <c r="A6" s="17">
        <v>4</v>
      </c>
      <c r="B6" s="185" t="s">
        <v>352</v>
      </c>
      <c r="C6" s="302">
        <v>26</v>
      </c>
      <c r="D6" s="302">
        <v>5</v>
      </c>
      <c r="E6" s="345">
        <v>4</v>
      </c>
    </row>
    <row r="7" spans="1:7" x14ac:dyDescent="0.2">
      <c r="A7" s="4">
        <v>5</v>
      </c>
      <c r="B7" s="185" t="s">
        <v>472</v>
      </c>
      <c r="C7" s="302">
        <v>16</v>
      </c>
      <c r="D7" s="302">
        <v>5</v>
      </c>
      <c r="E7" s="302">
        <v>5</v>
      </c>
    </row>
    <row r="9" spans="1:7" ht="13.5" thickBot="1" x14ac:dyDescent="0.25"/>
    <row r="10" spans="1:7" ht="13.5" thickBot="1" x14ac:dyDescent="0.25">
      <c r="A10" s="444" t="s">
        <v>1172</v>
      </c>
      <c r="B10" s="445"/>
      <c r="C10" s="445"/>
      <c r="D10" s="446"/>
      <c r="E10" s="446"/>
    </row>
    <row r="11" spans="1:7" x14ac:dyDescent="0.2">
      <c r="A11" s="325" t="s">
        <v>211</v>
      </c>
      <c r="B11" s="6"/>
      <c r="C11" s="6" t="s">
        <v>363</v>
      </c>
      <c r="D11" s="6" t="s">
        <v>364</v>
      </c>
      <c r="E11" s="381" t="s">
        <v>109</v>
      </c>
    </row>
    <row r="12" spans="1:7" x14ac:dyDescent="0.2">
      <c r="A12" s="17">
        <v>3</v>
      </c>
      <c r="B12" s="185" t="s">
        <v>475</v>
      </c>
      <c r="C12" s="302">
        <v>42</v>
      </c>
      <c r="D12" s="302">
        <v>5</v>
      </c>
      <c r="E12" s="302">
        <v>1</v>
      </c>
      <c r="G12" t="s">
        <v>1173</v>
      </c>
    </row>
    <row r="13" spans="1:7" x14ac:dyDescent="0.2">
      <c r="A13" s="17">
        <v>1</v>
      </c>
      <c r="B13" s="185" t="s">
        <v>340</v>
      </c>
      <c r="C13" s="302">
        <v>39</v>
      </c>
      <c r="D13" s="302">
        <v>5</v>
      </c>
      <c r="E13" s="302">
        <v>2</v>
      </c>
      <c r="G13" t="s">
        <v>1174</v>
      </c>
    </row>
    <row r="14" spans="1:7" x14ac:dyDescent="0.2">
      <c r="A14" s="17">
        <v>2</v>
      </c>
      <c r="B14" s="185" t="s">
        <v>469</v>
      </c>
      <c r="C14" s="302">
        <v>36</v>
      </c>
      <c r="D14" s="302">
        <v>4</v>
      </c>
      <c r="E14" s="302">
        <v>3</v>
      </c>
    </row>
    <row r="15" spans="1:7" x14ac:dyDescent="0.2">
      <c r="A15" s="17">
        <v>4</v>
      </c>
      <c r="B15" s="185" t="s">
        <v>352</v>
      </c>
      <c r="C15" s="302">
        <v>26</v>
      </c>
      <c r="D15" s="302">
        <v>5</v>
      </c>
      <c r="E15" s="345">
        <v>4</v>
      </c>
    </row>
    <row r="16" spans="1:7" x14ac:dyDescent="0.2">
      <c r="A16" s="4">
        <v>5</v>
      </c>
      <c r="B16" s="185" t="s">
        <v>472</v>
      </c>
      <c r="C16" s="302">
        <v>16</v>
      </c>
      <c r="D16" s="302">
        <v>5</v>
      </c>
      <c r="E16" s="302">
        <v>5</v>
      </c>
    </row>
    <row r="19" spans="1:9" ht="13.5" thickBot="1" x14ac:dyDescent="0.25">
      <c r="A19" s="19" t="s">
        <v>467</v>
      </c>
      <c r="B19" s="20"/>
      <c r="C19" s="20"/>
      <c r="D19" s="20"/>
      <c r="E19" s="20"/>
    </row>
    <row r="20" spans="1:9" ht="13.5" thickBot="1" x14ac:dyDescent="0.25">
      <c r="A20" s="5" t="s">
        <v>350</v>
      </c>
      <c r="B20" s="211" t="s">
        <v>901</v>
      </c>
      <c r="C20" s="211" t="s">
        <v>902</v>
      </c>
      <c r="D20" s="211" t="s">
        <v>903</v>
      </c>
      <c r="E20" s="212" t="s">
        <v>904</v>
      </c>
    </row>
    <row r="21" spans="1:9" x14ac:dyDescent="0.2">
      <c r="A21" s="17">
        <v>1</v>
      </c>
      <c r="B21" s="316">
        <v>11</v>
      </c>
      <c r="C21" s="317">
        <v>16</v>
      </c>
      <c r="D21" s="318">
        <v>22</v>
      </c>
      <c r="E21" s="343">
        <v>29</v>
      </c>
    </row>
    <row r="22" spans="1:9" x14ac:dyDescent="0.2">
      <c r="A22" s="17">
        <v>2</v>
      </c>
      <c r="B22" s="319">
        <v>7</v>
      </c>
      <c r="C22" s="320">
        <v>11</v>
      </c>
      <c r="D22" s="302">
        <v>16</v>
      </c>
      <c r="E22" s="328">
        <v>22</v>
      </c>
    </row>
    <row r="23" spans="1:9" x14ac:dyDescent="0.2">
      <c r="A23" s="17">
        <v>3</v>
      </c>
      <c r="B23" s="319">
        <v>4</v>
      </c>
      <c r="C23" s="320">
        <v>7</v>
      </c>
      <c r="D23" s="302">
        <v>11</v>
      </c>
      <c r="E23" s="328">
        <v>16</v>
      </c>
    </row>
    <row r="24" spans="1:9" x14ac:dyDescent="0.2">
      <c r="A24" s="17">
        <v>4</v>
      </c>
      <c r="B24" s="319">
        <v>2</v>
      </c>
      <c r="C24" s="320">
        <v>4</v>
      </c>
      <c r="D24" s="302">
        <v>7</v>
      </c>
      <c r="E24" s="328">
        <v>11</v>
      </c>
      <c r="F24" s="102"/>
      <c r="G24" s="102"/>
    </row>
    <row r="25" spans="1:9" ht="13.5" thickBot="1" x14ac:dyDescent="0.25">
      <c r="A25" s="17">
        <v>5</v>
      </c>
      <c r="B25" s="321">
        <v>1</v>
      </c>
      <c r="C25" s="322">
        <v>2</v>
      </c>
      <c r="D25" s="323">
        <v>4</v>
      </c>
      <c r="E25" s="344">
        <v>7</v>
      </c>
      <c r="F25" s="102"/>
      <c r="I25" s="102"/>
    </row>
    <row r="26" spans="1:9" x14ac:dyDescent="0.2">
      <c r="I26" s="102"/>
    </row>
    <row r="27" spans="1:9" x14ac:dyDescent="0.2">
      <c r="A27" t="s">
        <v>477</v>
      </c>
    </row>
    <row r="28" spans="1:9" x14ac:dyDescent="0.2">
      <c r="A28" t="s">
        <v>349</v>
      </c>
    </row>
    <row r="31" spans="1:9" x14ac:dyDescent="0.2">
      <c r="A31" s="3" t="s">
        <v>503</v>
      </c>
      <c r="B31" s="3" t="s">
        <v>169</v>
      </c>
    </row>
    <row r="32" spans="1:9" x14ac:dyDescent="0.2">
      <c r="B32" t="s">
        <v>352</v>
      </c>
      <c r="C32" s="21">
        <v>5</v>
      </c>
      <c r="D32" t="s">
        <v>1175</v>
      </c>
    </row>
    <row r="33" spans="2:4" x14ac:dyDescent="0.2">
      <c r="B33" t="s">
        <v>472</v>
      </c>
      <c r="C33" s="21">
        <v>8</v>
      </c>
      <c r="D33" s="102" t="s">
        <v>1176</v>
      </c>
    </row>
    <row r="34" spans="2:4" x14ac:dyDescent="0.2">
      <c r="B34" t="s">
        <v>469</v>
      </c>
      <c r="C34" s="21">
        <v>1</v>
      </c>
      <c r="D34" t="s">
        <v>1002</v>
      </c>
    </row>
    <row r="35" spans="2:4" x14ac:dyDescent="0.2">
      <c r="B35" t="s">
        <v>475</v>
      </c>
      <c r="C35" s="21">
        <v>5</v>
      </c>
      <c r="D35" t="s">
        <v>1177</v>
      </c>
    </row>
    <row r="36" spans="2:4" x14ac:dyDescent="0.2">
      <c r="B36" t="s">
        <v>340</v>
      </c>
      <c r="C36" s="21">
        <v>0</v>
      </c>
    </row>
    <row r="37" spans="2:4" x14ac:dyDescent="0.2">
      <c r="B37" s="104" t="s">
        <v>505</v>
      </c>
      <c r="C37" s="326">
        <f>SUM(C32:C36)</f>
        <v>19</v>
      </c>
    </row>
    <row r="40" spans="2:4" x14ac:dyDescent="0.2">
      <c r="B40" s="85"/>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30"/>
  <sheetViews>
    <sheetView workbookViewId="0">
      <selection activeCell="F39" sqref="F39"/>
    </sheetView>
  </sheetViews>
  <sheetFormatPr defaultRowHeight="12.75" x14ac:dyDescent="0.2"/>
  <sheetData>
    <row r="1" spans="1:16" ht="13.5" thickBot="1" x14ac:dyDescent="0.25">
      <c r="A1" s="31"/>
      <c r="B1" s="32"/>
      <c r="C1" s="32"/>
      <c r="D1" s="32" t="s">
        <v>1128</v>
      </c>
      <c r="E1" s="32"/>
      <c r="F1" s="32"/>
      <c r="G1" s="32"/>
      <c r="H1" s="32"/>
      <c r="I1" s="32"/>
      <c r="J1" s="32"/>
      <c r="K1" s="32"/>
      <c r="L1" s="32"/>
      <c r="M1" s="32"/>
      <c r="N1" s="32"/>
      <c r="O1" s="32"/>
      <c r="P1" s="68" t="s">
        <v>416</v>
      </c>
    </row>
    <row r="2" spans="1:16" x14ac:dyDescent="0.2">
      <c r="A2" s="40"/>
      <c r="B2" s="41"/>
      <c r="C2" s="41"/>
      <c r="D2" s="474" t="s">
        <v>475</v>
      </c>
      <c r="E2" s="475"/>
      <c r="F2" s="476"/>
      <c r="G2" s="477" t="s">
        <v>340</v>
      </c>
      <c r="H2" s="478"/>
      <c r="I2" s="479"/>
      <c r="J2" s="474" t="s">
        <v>352</v>
      </c>
      <c r="K2" s="475"/>
      <c r="L2" s="476"/>
      <c r="M2" s="477" t="s">
        <v>472</v>
      </c>
      <c r="N2" s="478"/>
      <c r="O2" s="479"/>
      <c r="P2" s="21"/>
    </row>
    <row r="3" spans="1:16" x14ac:dyDescent="0.2">
      <c r="A3" s="57"/>
      <c r="B3" s="69"/>
      <c r="C3" s="69" t="s">
        <v>538</v>
      </c>
      <c r="D3" s="480">
        <v>23</v>
      </c>
      <c r="E3" s="481"/>
      <c r="F3" s="482"/>
      <c r="G3" s="483">
        <v>26</v>
      </c>
      <c r="H3" s="484"/>
      <c r="I3" s="485"/>
      <c r="J3" s="480">
        <v>27</v>
      </c>
      <c r="K3" s="481"/>
      <c r="L3" s="482"/>
      <c r="M3" s="483">
        <v>32</v>
      </c>
      <c r="N3" s="484"/>
      <c r="O3" s="485"/>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14</v>
      </c>
      <c r="C5" s="50">
        <v>4</v>
      </c>
      <c r="D5" s="37">
        <v>6</v>
      </c>
      <c r="E5" s="37">
        <v>2</v>
      </c>
      <c r="F5" s="37">
        <f t="shared" ref="F5:F13" si="0">IF(($C5+INT(D$3/18)+IF(((D$3-INT(D$3/18)*18)-$B5)&gt;=0,1,0)-D5+2)&lt;0, 0, $C5+INT(D$3/18)+IF(((D$3-INT(D$3/18)*18)-$B5)&gt;=0,1,0)-D5+2)</f>
        <v>1</v>
      </c>
      <c r="G5" s="38">
        <v>5</v>
      </c>
      <c r="H5" s="38">
        <v>1</v>
      </c>
      <c r="I5" s="78">
        <f t="shared" ref="I5:I13" si="1">IF(($C5+INT(G$3/18)+IF(((G$3-INT(G$3/18)*18)-$B5)&gt;=0,1,0)-G5+2)&lt;0, 0, $C5+INT(G$3/18)+IF(((G$3-INT(G$3/18)*18)-$B5)&gt;=0,1,0)-G5+2)</f>
        <v>2</v>
      </c>
      <c r="J5" s="37">
        <v>6</v>
      </c>
      <c r="K5" s="37">
        <v>1</v>
      </c>
      <c r="L5" s="37">
        <f t="shared" ref="L5:L13" si="2">IF(($C5+INT(J$3/18)+IF(((J$3-INT(J$3/18)*18)-$B5)&gt;=0,1,0)-J5+2)&lt;0, 0, $C5+INT(J$3/18)+IF(((J$3-INT(J$3/18)*18)-$B5)&gt;=0,1,0)-J5+2)</f>
        <v>1</v>
      </c>
      <c r="M5" s="38">
        <v>4</v>
      </c>
      <c r="N5" s="38">
        <v>1</v>
      </c>
      <c r="O5" s="78">
        <f t="shared" ref="O5:O13" si="3">IF(($C5+INT(M$3/18)+IF(((M$3-INT(M$3/18)*18)-$B5)&gt;=0,1,0)-M5+2)&lt;0, 0, $C5+INT(M$3/18)+IF(((M$3-INT(M$3/18)*18)-$B5)&gt;=0,1,0)-M5+2)</f>
        <v>4</v>
      </c>
      <c r="P5" s="21"/>
    </row>
    <row r="6" spans="1:16" x14ac:dyDescent="0.2">
      <c r="A6" s="42" t="s">
        <v>391</v>
      </c>
      <c r="B6" s="50">
        <v>2</v>
      </c>
      <c r="C6" s="50">
        <v>5</v>
      </c>
      <c r="D6" s="37">
        <v>4</v>
      </c>
      <c r="E6" s="37">
        <v>1</v>
      </c>
      <c r="F6" s="37">
        <f t="shared" si="0"/>
        <v>5</v>
      </c>
      <c r="G6" s="38">
        <v>7</v>
      </c>
      <c r="H6" s="38">
        <v>0</v>
      </c>
      <c r="I6" s="78">
        <f t="shared" si="1"/>
        <v>2</v>
      </c>
      <c r="J6" s="37">
        <v>8</v>
      </c>
      <c r="K6" s="37">
        <v>1</v>
      </c>
      <c r="L6" s="37">
        <f t="shared" si="2"/>
        <v>1</v>
      </c>
      <c r="M6" s="38">
        <v>8</v>
      </c>
      <c r="N6" s="38">
        <v>2</v>
      </c>
      <c r="O6" s="78">
        <f t="shared" si="3"/>
        <v>1</v>
      </c>
      <c r="P6" s="21" t="s">
        <v>472</v>
      </c>
    </row>
    <row r="7" spans="1:16" x14ac:dyDescent="0.2">
      <c r="A7" s="42" t="s">
        <v>392</v>
      </c>
      <c r="B7" s="50">
        <v>16</v>
      </c>
      <c r="C7" s="50">
        <v>3</v>
      </c>
      <c r="D7" s="37">
        <v>9</v>
      </c>
      <c r="E7" s="37">
        <v>2</v>
      </c>
      <c r="F7" s="37">
        <f t="shared" si="0"/>
        <v>0</v>
      </c>
      <c r="G7" s="38">
        <v>5</v>
      </c>
      <c r="H7" s="38">
        <v>2</v>
      </c>
      <c r="I7" s="78">
        <f t="shared" si="1"/>
        <v>1</v>
      </c>
      <c r="J7" s="37">
        <v>9</v>
      </c>
      <c r="K7" s="37">
        <v>2</v>
      </c>
      <c r="L7" s="37">
        <f t="shared" si="2"/>
        <v>0</v>
      </c>
      <c r="M7" s="38">
        <v>9</v>
      </c>
      <c r="N7" s="38">
        <v>2</v>
      </c>
      <c r="O7" s="78">
        <f t="shared" si="3"/>
        <v>0</v>
      </c>
    </row>
    <row r="8" spans="1:16" x14ac:dyDescent="0.2">
      <c r="A8" s="42" t="s">
        <v>393</v>
      </c>
      <c r="B8" s="50">
        <v>6</v>
      </c>
      <c r="C8" s="50">
        <v>4</v>
      </c>
      <c r="D8" s="37">
        <v>5</v>
      </c>
      <c r="E8" s="37">
        <v>2</v>
      </c>
      <c r="F8" s="37">
        <f t="shared" si="0"/>
        <v>2</v>
      </c>
      <c r="G8" s="38">
        <v>6</v>
      </c>
      <c r="H8" s="38">
        <v>2</v>
      </c>
      <c r="I8" s="78">
        <f t="shared" si="1"/>
        <v>2</v>
      </c>
      <c r="J8" s="37">
        <v>7</v>
      </c>
      <c r="K8" s="37">
        <v>3</v>
      </c>
      <c r="L8" s="37">
        <f t="shared" si="2"/>
        <v>1</v>
      </c>
      <c r="M8" s="38">
        <v>8</v>
      </c>
      <c r="N8" s="38">
        <v>3</v>
      </c>
      <c r="O8" s="78">
        <f t="shared" si="3"/>
        <v>0</v>
      </c>
      <c r="P8" s="21"/>
    </row>
    <row r="9" spans="1:16" x14ac:dyDescent="0.2">
      <c r="A9" s="42" t="s">
        <v>394</v>
      </c>
      <c r="B9" s="50">
        <v>4</v>
      </c>
      <c r="C9" s="50">
        <v>4</v>
      </c>
      <c r="D9" s="37">
        <v>5</v>
      </c>
      <c r="E9" s="37">
        <v>2</v>
      </c>
      <c r="F9" s="37">
        <f t="shared" si="0"/>
        <v>3</v>
      </c>
      <c r="G9" s="38">
        <v>7</v>
      </c>
      <c r="H9" s="38">
        <v>2</v>
      </c>
      <c r="I9" s="78">
        <f t="shared" si="1"/>
        <v>1</v>
      </c>
      <c r="J9" s="37">
        <v>6</v>
      </c>
      <c r="K9" s="37">
        <v>1</v>
      </c>
      <c r="L9" s="37">
        <f t="shared" si="2"/>
        <v>2</v>
      </c>
      <c r="M9" s="38">
        <v>9</v>
      </c>
      <c r="N9" s="38">
        <v>2</v>
      </c>
      <c r="O9" s="78">
        <f t="shared" si="3"/>
        <v>0</v>
      </c>
      <c r="P9" s="21" t="s">
        <v>352</v>
      </c>
    </row>
    <row r="10" spans="1:16" x14ac:dyDescent="0.2">
      <c r="A10" s="42" t="s">
        <v>395</v>
      </c>
      <c r="B10" s="50">
        <v>10</v>
      </c>
      <c r="C10" s="50">
        <v>4</v>
      </c>
      <c r="D10" s="37">
        <v>9</v>
      </c>
      <c r="E10" s="37">
        <v>2</v>
      </c>
      <c r="F10" s="37">
        <f t="shared" si="0"/>
        <v>0</v>
      </c>
      <c r="G10" s="38">
        <v>5</v>
      </c>
      <c r="H10" s="38">
        <v>2</v>
      </c>
      <c r="I10" s="78">
        <f t="shared" si="1"/>
        <v>2</v>
      </c>
      <c r="J10" s="37">
        <v>9</v>
      </c>
      <c r="K10" s="37">
        <v>2</v>
      </c>
      <c r="L10" s="37">
        <f t="shared" si="2"/>
        <v>0</v>
      </c>
      <c r="M10" s="38">
        <v>5</v>
      </c>
      <c r="N10" s="38">
        <v>2</v>
      </c>
      <c r="O10" s="78">
        <f t="shared" si="3"/>
        <v>3</v>
      </c>
      <c r="P10" s="21"/>
    </row>
    <row r="11" spans="1:16" x14ac:dyDescent="0.2">
      <c r="A11" s="42" t="s">
        <v>396</v>
      </c>
      <c r="B11" s="50">
        <v>18</v>
      </c>
      <c r="C11" s="50">
        <v>4</v>
      </c>
      <c r="D11" s="37">
        <v>6</v>
      </c>
      <c r="E11" s="37">
        <v>2</v>
      </c>
      <c r="F11" s="37">
        <f t="shared" si="0"/>
        <v>1</v>
      </c>
      <c r="G11" s="38">
        <v>6</v>
      </c>
      <c r="H11" s="38">
        <v>2</v>
      </c>
      <c r="I11" s="78">
        <f t="shared" si="1"/>
        <v>1</v>
      </c>
      <c r="J11" s="37">
        <v>6</v>
      </c>
      <c r="K11" s="37">
        <v>2</v>
      </c>
      <c r="L11" s="37">
        <f t="shared" si="2"/>
        <v>1</v>
      </c>
      <c r="M11" s="38">
        <v>5</v>
      </c>
      <c r="N11" s="38">
        <v>2</v>
      </c>
      <c r="O11" s="78">
        <f t="shared" si="3"/>
        <v>2</v>
      </c>
      <c r="P11" s="21" t="s">
        <v>475</v>
      </c>
    </row>
    <row r="12" spans="1:16" x14ac:dyDescent="0.2">
      <c r="A12" s="42" t="s">
        <v>397</v>
      </c>
      <c r="B12" s="50">
        <v>8</v>
      </c>
      <c r="C12" s="50">
        <v>5</v>
      </c>
      <c r="D12" s="37">
        <v>5</v>
      </c>
      <c r="E12" s="37">
        <v>1</v>
      </c>
      <c r="F12" s="37">
        <f t="shared" si="0"/>
        <v>3</v>
      </c>
      <c r="G12" s="38">
        <v>7</v>
      </c>
      <c r="H12" s="38">
        <v>2</v>
      </c>
      <c r="I12" s="78">
        <f t="shared" si="1"/>
        <v>2</v>
      </c>
      <c r="J12" s="37">
        <v>9</v>
      </c>
      <c r="K12" s="37">
        <v>2</v>
      </c>
      <c r="L12" s="37">
        <f t="shared" si="2"/>
        <v>0</v>
      </c>
      <c r="M12" s="38">
        <v>7</v>
      </c>
      <c r="N12" s="38">
        <v>1</v>
      </c>
      <c r="O12" s="78">
        <f t="shared" si="3"/>
        <v>2</v>
      </c>
      <c r="P12" s="21"/>
    </row>
    <row r="13" spans="1:16" ht="13.5" thickBot="1" x14ac:dyDescent="0.25">
      <c r="A13" s="52" t="s">
        <v>398</v>
      </c>
      <c r="B13" s="53">
        <v>12</v>
      </c>
      <c r="C13" s="53">
        <v>3</v>
      </c>
      <c r="D13" s="37">
        <v>5</v>
      </c>
      <c r="E13" s="54">
        <v>1</v>
      </c>
      <c r="F13" s="37">
        <f t="shared" si="0"/>
        <v>1</v>
      </c>
      <c r="G13" s="38">
        <v>6</v>
      </c>
      <c r="H13" s="55">
        <v>2</v>
      </c>
      <c r="I13" s="77">
        <f t="shared" si="1"/>
        <v>0</v>
      </c>
      <c r="J13" s="37">
        <v>9</v>
      </c>
      <c r="K13" s="54">
        <v>2</v>
      </c>
      <c r="L13" s="37">
        <f t="shared" si="2"/>
        <v>0</v>
      </c>
      <c r="M13" s="38">
        <v>9</v>
      </c>
      <c r="N13" s="55">
        <v>2</v>
      </c>
      <c r="O13" s="77">
        <f t="shared" si="3"/>
        <v>0</v>
      </c>
      <c r="P13" s="21"/>
    </row>
    <row r="14" spans="1:16" ht="13.5" thickBot="1" x14ac:dyDescent="0.25">
      <c r="A14" s="61" t="s">
        <v>412</v>
      </c>
      <c r="B14" s="62"/>
      <c r="C14" s="74">
        <f t="shared" ref="C14:O14" si="4">SUM(C5:C13)</f>
        <v>36</v>
      </c>
      <c r="D14" s="63">
        <f t="shared" si="4"/>
        <v>54</v>
      </c>
      <c r="E14" s="63">
        <f t="shared" si="4"/>
        <v>15</v>
      </c>
      <c r="F14" s="63">
        <f t="shared" si="4"/>
        <v>16</v>
      </c>
      <c r="G14" s="64">
        <f t="shared" si="4"/>
        <v>54</v>
      </c>
      <c r="H14" s="64">
        <f t="shared" si="4"/>
        <v>15</v>
      </c>
      <c r="I14" s="89">
        <f t="shared" si="4"/>
        <v>13</v>
      </c>
      <c r="J14" s="63">
        <f t="shared" si="4"/>
        <v>69</v>
      </c>
      <c r="K14" s="63">
        <f t="shared" si="4"/>
        <v>16</v>
      </c>
      <c r="L14" s="88">
        <f t="shared" si="4"/>
        <v>6</v>
      </c>
      <c r="M14" s="64">
        <f t="shared" si="4"/>
        <v>64</v>
      </c>
      <c r="N14" s="64">
        <f t="shared" si="4"/>
        <v>17</v>
      </c>
      <c r="O14" s="89">
        <f t="shared" si="4"/>
        <v>12</v>
      </c>
      <c r="P14" s="21"/>
    </row>
    <row r="15" spans="1:16" x14ac:dyDescent="0.2">
      <c r="A15" s="57" t="s">
        <v>399</v>
      </c>
      <c r="B15" s="58">
        <v>9</v>
      </c>
      <c r="C15" s="58">
        <v>4</v>
      </c>
      <c r="D15" s="37">
        <v>5</v>
      </c>
      <c r="E15" s="39">
        <v>2</v>
      </c>
      <c r="F15" s="37">
        <f t="shared" ref="F15:F23" si="5">IF(($C15+INT(D$3/18)+IF(((D$3-INT(D$3/18)*18)-$B15)&gt;=0,1,0)-D15+2)&lt;0, 0, $C15+INT(D$3/18)+IF(((D$3-INT(D$3/18)*18)-$B15)&gt;=0,1,0)-D15+2)</f>
        <v>2</v>
      </c>
      <c r="G15" s="38">
        <v>7</v>
      </c>
      <c r="H15" s="59">
        <v>2</v>
      </c>
      <c r="I15" s="82">
        <f t="shared" ref="I15:I23" si="6">IF(($C15+INT(G$3/18)+IF(((G$3-INT(G$3/18)*18)-$B15)&gt;=0,1,0)-G15+2)&lt;0, 0, $C15+INT(G$3/18)+IF(((G$3-INT(G$3/18)*18)-$B15)&gt;=0,1,0)-G15+2)</f>
        <v>0</v>
      </c>
      <c r="J15" s="37">
        <v>6</v>
      </c>
      <c r="K15" s="39">
        <v>2</v>
      </c>
      <c r="L15" s="37">
        <f t="shared" ref="L15:L23" si="7">IF(($C15+INT(J$3/18)+IF(((J$3-INT(J$3/18)*18)-$B15)&gt;=0,1,0)-J15+2)&lt;0, 0, $C15+INT(J$3/18)+IF(((J$3-INT(J$3/18)*18)-$B15)&gt;=0,1,0)-J15+2)</f>
        <v>2</v>
      </c>
      <c r="M15" s="38">
        <v>6</v>
      </c>
      <c r="N15" s="59">
        <v>2</v>
      </c>
      <c r="O15" s="82">
        <f t="shared" ref="O15:O23" si="8">IF(($C15+INT(M$3/18)+IF(((M$3-INT(M$3/18)*18)-$B15)&gt;=0,1,0)-M15+2)&lt;0, 0, $C15+INT(M$3/18)+IF(((M$3-INT(M$3/18)*18)-$B15)&gt;=0,1,0)-M15+2)</f>
        <v>2</v>
      </c>
      <c r="P15" s="21"/>
    </row>
    <row r="16" spans="1:16" x14ac:dyDescent="0.2">
      <c r="A16" s="42" t="s">
        <v>400</v>
      </c>
      <c r="B16" s="50">
        <v>11</v>
      </c>
      <c r="C16" s="50">
        <v>4</v>
      </c>
      <c r="D16" s="37">
        <v>5</v>
      </c>
      <c r="E16" s="37">
        <v>2</v>
      </c>
      <c r="F16" s="37">
        <f t="shared" si="5"/>
        <v>2</v>
      </c>
      <c r="G16" s="38">
        <v>6</v>
      </c>
      <c r="H16" s="38">
        <v>1</v>
      </c>
      <c r="I16" s="78">
        <f t="shared" si="6"/>
        <v>1</v>
      </c>
      <c r="J16" s="37">
        <v>9</v>
      </c>
      <c r="K16" s="37">
        <v>2</v>
      </c>
      <c r="L16" s="37">
        <f t="shared" si="7"/>
        <v>0</v>
      </c>
      <c r="M16" s="38">
        <v>6</v>
      </c>
      <c r="N16" s="38">
        <v>2</v>
      </c>
      <c r="O16" s="78">
        <f t="shared" si="8"/>
        <v>2</v>
      </c>
      <c r="P16" s="21"/>
    </row>
    <row r="17" spans="1:16" x14ac:dyDescent="0.2">
      <c r="A17" s="42" t="s">
        <v>401</v>
      </c>
      <c r="B17" s="50">
        <v>17</v>
      </c>
      <c r="C17" s="50">
        <v>3</v>
      </c>
      <c r="D17" s="37">
        <v>5</v>
      </c>
      <c r="E17" s="37">
        <v>2</v>
      </c>
      <c r="F17" s="37">
        <f t="shared" si="5"/>
        <v>1</v>
      </c>
      <c r="G17" s="38">
        <v>5</v>
      </c>
      <c r="H17" s="38">
        <v>2</v>
      </c>
      <c r="I17" s="78">
        <f t="shared" si="6"/>
        <v>1</v>
      </c>
      <c r="J17" s="37">
        <v>5</v>
      </c>
      <c r="K17" s="37">
        <v>2</v>
      </c>
      <c r="L17" s="37">
        <f t="shared" si="7"/>
        <v>1</v>
      </c>
      <c r="M17" s="38">
        <v>5</v>
      </c>
      <c r="N17" s="38">
        <v>2</v>
      </c>
      <c r="O17" s="78">
        <f t="shared" si="8"/>
        <v>1</v>
      </c>
      <c r="P17" s="21"/>
    </row>
    <row r="18" spans="1:16" x14ac:dyDescent="0.2">
      <c r="A18" s="42" t="s">
        <v>402</v>
      </c>
      <c r="B18" s="50">
        <v>15</v>
      </c>
      <c r="C18" s="50">
        <v>4</v>
      </c>
      <c r="D18" s="37">
        <v>6</v>
      </c>
      <c r="E18" s="37">
        <v>2</v>
      </c>
      <c r="F18" s="37">
        <f t="shared" si="5"/>
        <v>1</v>
      </c>
      <c r="G18" s="38">
        <v>5</v>
      </c>
      <c r="H18" s="38">
        <v>2</v>
      </c>
      <c r="I18" s="78">
        <f t="shared" si="6"/>
        <v>2</v>
      </c>
      <c r="J18" s="37">
        <v>5</v>
      </c>
      <c r="K18" s="37">
        <v>2</v>
      </c>
      <c r="L18" s="37">
        <f t="shared" si="7"/>
        <v>2</v>
      </c>
      <c r="M18" s="38">
        <v>9</v>
      </c>
      <c r="N18" s="38">
        <v>2</v>
      </c>
      <c r="O18" s="78">
        <f t="shared" si="8"/>
        <v>0</v>
      </c>
      <c r="P18" s="21"/>
    </row>
    <row r="19" spans="1:16" x14ac:dyDescent="0.2">
      <c r="A19" s="42" t="s">
        <v>403</v>
      </c>
      <c r="B19" s="50">
        <v>5</v>
      </c>
      <c r="C19" s="50">
        <v>5</v>
      </c>
      <c r="D19" s="37">
        <v>9</v>
      </c>
      <c r="E19" s="37">
        <v>2</v>
      </c>
      <c r="F19" s="37">
        <f t="shared" si="5"/>
        <v>0</v>
      </c>
      <c r="G19" s="38">
        <v>8</v>
      </c>
      <c r="H19" s="38">
        <v>3</v>
      </c>
      <c r="I19" s="78">
        <f t="shared" si="6"/>
        <v>1</v>
      </c>
      <c r="J19" s="37">
        <v>8</v>
      </c>
      <c r="K19" s="37">
        <v>2</v>
      </c>
      <c r="L19" s="37">
        <f t="shared" si="7"/>
        <v>1</v>
      </c>
      <c r="M19" s="38">
        <v>5</v>
      </c>
      <c r="N19" s="38">
        <v>1</v>
      </c>
      <c r="O19" s="78">
        <f t="shared" si="8"/>
        <v>4</v>
      </c>
      <c r="P19" s="21"/>
    </row>
    <row r="20" spans="1:16" x14ac:dyDescent="0.2">
      <c r="A20" s="42" t="s">
        <v>404</v>
      </c>
      <c r="B20" s="50">
        <v>7</v>
      </c>
      <c r="C20" s="50">
        <v>4</v>
      </c>
      <c r="D20" s="37">
        <v>6</v>
      </c>
      <c r="E20" s="37">
        <v>2</v>
      </c>
      <c r="F20" s="37">
        <f t="shared" si="5"/>
        <v>1</v>
      </c>
      <c r="G20" s="38">
        <v>6</v>
      </c>
      <c r="H20" s="38">
        <v>2</v>
      </c>
      <c r="I20" s="78">
        <f t="shared" si="6"/>
        <v>2</v>
      </c>
      <c r="J20" s="37">
        <v>7</v>
      </c>
      <c r="K20" s="37">
        <v>3</v>
      </c>
      <c r="L20" s="37">
        <f t="shared" si="7"/>
        <v>1</v>
      </c>
      <c r="M20" s="38">
        <v>7</v>
      </c>
      <c r="N20" s="38">
        <v>2</v>
      </c>
      <c r="O20" s="78">
        <f t="shared" si="8"/>
        <v>1</v>
      </c>
      <c r="P20" s="21"/>
    </row>
    <row r="21" spans="1:16" x14ac:dyDescent="0.2">
      <c r="A21" s="42" t="s">
        <v>405</v>
      </c>
      <c r="B21" s="50">
        <v>3</v>
      </c>
      <c r="C21" s="50">
        <v>4</v>
      </c>
      <c r="D21" s="37">
        <v>5</v>
      </c>
      <c r="E21" s="37">
        <v>1</v>
      </c>
      <c r="F21" s="37">
        <f t="shared" si="5"/>
        <v>3</v>
      </c>
      <c r="G21" s="38">
        <v>6</v>
      </c>
      <c r="H21" s="38">
        <v>2</v>
      </c>
      <c r="I21" s="78">
        <f t="shared" si="6"/>
        <v>2</v>
      </c>
      <c r="J21" s="37">
        <v>6</v>
      </c>
      <c r="K21" s="37">
        <v>1</v>
      </c>
      <c r="L21" s="37">
        <f t="shared" si="7"/>
        <v>2</v>
      </c>
      <c r="M21" s="38">
        <v>7</v>
      </c>
      <c r="N21" s="38">
        <v>2</v>
      </c>
      <c r="O21" s="78">
        <f t="shared" si="8"/>
        <v>1</v>
      </c>
      <c r="P21" s="21"/>
    </row>
    <row r="22" spans="1:16" x14ac:dyDescent="0.2">
      <c r="A22" s="42" t="s">
        <v>406</v>
      </c>
      <c r="B22" s="50">
        <v>13</v>
      </c>
      <c r="C22" s="50">
        <v>3</v>
      </c>
      <c r="D22" s="37">
        <v>4</v>
      </c>
      <c r="E22" s="37">
        <v>2</v>
      </c>
      <c r="F22" s="37">
        <f t="shared" si="5"/>
        <v>2</v>
      </c>
      <c r="G22" s="38">
        <v>5</v>
      </c>
      <c r="H22" s="38">
        <v>2</v>
      </c>
      <c r="I22" s="78">
        <f t="shared" si="6"/>
        <v>1</v>
      </c>
      <c r="J22" s="37">
        <v>4</v>
      </c>
      <c r="K22" s="37">
        <v>2</v>
      </c>
      <c r="L22" s="37">
        <f t="shared" si="7"/>
        <v>2</v>
      </c>
      <c r="M22" s="38">
        <v>5</v>
      </c>
      <c r="N22" s="38">
        <v>2</v>
      </c>
      <c r="O22" s="78">
        <f t="shared" si="8"/>
        <v>2</v>
      </c>
      <c r="P22" s="21"/>
    </row>
    <row r="23" spans="1:16" ht="13.5" thickBot="1" x14ac:dyDescent="0.25">
      <c r="A23" s="45" t="s">
        <v>407</v>
      </c>
      <c r="B23" s="51">
        <v>1</v>
      </c>
      <c r="C23" s="51">
        <v>5</v>
      </c>
      <c r="D23" s="37">
        <v>9</v>
      </c>
      <c r="E23" s="46">
        <v>2</v>
      </c>
      <c r="F23" s="37">
        <f t="shared" si="5"/>
        <v>0</v>
      </c>
      <c r="G23" s="38">
        <v>8</v>
      </c>
      <c r="H23" s="47">
        <v>2</v>
      </c>
      <c r="I23" s="84">
        <f t="shared" si="6"/>
        <v>1</v>
      </c>
      <c r="J23" s="37">
        <v>9</v>
      </c>
      <c r="K23" s="46">
        <v>2</v>
      </c>
      <c r="L23" s="37">
        <f t="shared" si="7"/>
        <v>0</v>
      </c>
      <c r="M23" s="38">
        <v>7</v>
      </c>
      <c r="N23" s="47">
        <v>2</v>
      </c>
      <c r="O23" s="84">
        <f t="shared" si="8"/>
        <v>2</v>
      </c>
      <c r="P23" s="21"/>
    </row>
    <row r="24" spans="1:16" ht="13.5" thickBot="1" x14ac:dyDescent="0.25">
      <c r="A24" s="66" t="s">
        <v>413</v>
      </c>
      <c r="B24" s="63"/>
      <c r="C24" s="63">
        <f t="shared" ref="C24:O24" si="9">SUM(C15:C23)</f>
        <v>36</v>
      </c>
      <c r="D24" s="63">
        <f t="shared" si="9"/>
        <v>54</v>
      </c>
      <c r="E24" s="63">
        <f t="shared" si="9"/>
        <v>17</v>
      </c>
      <c r="F24" s="63">
        <f t="shared" si="9"/>
        <v>12</v>
      </c>
      <c r="G24" s="64">
        <f t="shared" si="9"/>
        <v>56</v>
      </c>
      <c r="H24" s="64">
        <f t="shared" si="9"/>
        <v>18</v>
      </c>
      <c r="I24" s="64">
        <f t="shared" si="9"/>
        <v>11</v>
      </c>
      <c r="J24" s="63">
        <f t="shared" si="9"/>
        <v>59</v>
      </c>
      <c r="K24" s="63">
        <f t="shared" si="9"/>
        <v>18</v>
      </c>
      <c r="L24" s="63">
        <f t="shared" si="9"/>
        <v>11</v>
      </c>
      <c r="M24" s="64">
        <f t="shared" si="9"/>
        <v>57</v>
      </c>
      <c r="N24" s="64">
        <f t="shared" si="9"/>
        <v>17</v>
      </c>
      <c r="O24" s="64">
        <f t="shared" si="9"/>
        <v>15</v>
      </c>
    </row>
    <row r="25" spans="1:16" ht="13.5" thickBot="1" x14ac:dyDescent="0.25">
      <c r="A25" s="70" t="s">
        <v>414</v>
      </c>
      <c r="B25" s="71"/>
      <c r="C25" s="71">
        <f t="shared" ref="C25:O25" si="10">C24+C14</f>
        <v>72</v>
      </c>
      <c r="D25" s="71">
        <f t="shared" si="10"/>
        <v>108</v>
      </c>
      <c r="E25" s="71">
        <f t="shared" si="10"/>
        <v>32</v>
      </c>
      <c r="F25" s="71">
        <f t="shared" si="10"/>
        <v>28</v>
      </c>
      <c r="G25" s="72">
        <f t="shared" si="10"/>
        <v>110</v>
      </c>
      <c r="H25" s="72">
        <f t="shared" si="10"/>
        <v>33</v>
      </c>
      <c r="I25" s="72">
        <f t="shared" si="10"/>
        <v>24</v>
      </c>
      <c r="J25" s="71">
        <f t="shared" si="10"/>
        <v>128</v>
      </c>
      <c r="K25" s="71">
        <f t="shared" si="10"/>
        <v>34</v>
      </c>
      <c r="L25" s="71">
        <f t="shared" si="10"/>
        <v>17</v>
      </c>
      <c r="M25" s="72">
        <f t="shared" si="10"/>
        <v>121</v>
      </c>
      <c r="N25" s="72">
        <f t="shared" si="10"/>
        <v>34</v>
      </c>
      <c r="O25" s="72">
        <f t="shared" si="10"/>
        <v>27</v>
      </c>
    </row>
    <row r="26" spans="1:16" x14ac:dyDescent="0.2">
      <c r="A26" s="67" t="s">
        <v>350</v>
      </c>
      <c r="B26" s="39"/>
      <c r="C26" s="39"/>
      <c r="D26" s="486">
        <v>1</v>
      </c>
      <c r="E26" s="487"/>
      <c r="F26" s="488"/>
      <c r="G26" s="489">
        <v>3</v>
      </c>
      <c r="H26" s="490"/>
      <c r="I26" s="491"/>
      <c r="J26" s="486">
        <v>4</v>
      </c>
      <c r="K26" s="487"/>
      <c r="L26" s="488"/>
      <c r="M26" s="489">
        <v>2</v>
      </c>
      <c r="N26" s="490"/>
      <c r="O26" s="491"/>
    </row>
    <row r="27" spans="1:16" ht="13.5" thickBot="1" x14ac:dyDescent="0.25">
      <c r="A27" s="49" t="s">
        <v>415</v>
      </c>
      <c r="B27" s="46"/>
      <c r="C27" s="46"/>
      <c r="D27" s="492">
        <v>11</v>
      </c>
      <c r="E27" s="493"/>
      <c r="F27" s="494"/>
      <c r="G27" s="495">
        <v>4</v>
      </c>
      <c r="H27" s="496"/>
      <c r="I27" s="497"/>
      <c r="J27" s="492">
        <v>2</v>
      </c>
      <c r="K27" s="493"/>
      <c r="L27" s="494"/>
      <c r="M27" s="495">
        <v>7</v>
      </c>
      <c r="N27" s="496"/>
      <c r="O27" s="497"/>
    </row>
    <row r="28" spans="1:16" x14ac:dyDescent="0.2">
      <c r="A28" s="30"/>
      <c r="B28" s="30"/>
      <c r="C28" s="30"/>
      <c r="D28" s="107"/>
      <c r="E28" s="107"/>
      <c r="F28" s="107"/>
      <c r="G28" s="30"/>
      <c r="H28" s="30"/>
      <c r="I28" s="30"/>
      <c r="J28" s="30"/>
      <c r="K28" s="30"/>
      <c r="L28" s="30"/>
      <c r="M28" s="30"/>
      <c r="N28" s="30"/>
      <c r="O28" s="30"/>
    </row>
    <row r="29" spans="1:16" x14ac:dyDescent="0.2">
      <c r="A29" s="92"/>
      <c r="B29" s="30" t="s">
        <v>450</v>
      </c>
      <c r="C29" s="30"/>
      <c r="D29" s="30"/>
      <c r="E29" s="30"/>
      <c r="F29" s="30"/>
      <c r="G29" s="30"/>
      <c r="H29" s="30"/>
      <c r="I29" s="30"/>
      <c r="J29" s="30"/>
      <c r="K29" s="30"/>
      <c r="L29" s="30"/>
      <c r="M29" s="30"/>
      <c r="N29" s="30"/>
      <c r="O29" s="30"/>
    </row>
    <row r="30" spans="1:16" x14ac:dyDescent="0.2">
      <c r="A30" s="97"/>
      <c r="B30" s="30" t="s">
        <v>603</v>
      </c>
      <c r="C30" s="30"/>
      <c r="D30" s="30"/>
      <c r="E30" s="30"/>
      <c r="F30" s="30"/>
      <c r="G30" s="30"/>
      <c r="H30" s="30"/>
      <c r="I30" s="30"/>
      <c r="J30" s="30"/>
      <c r="K30" s="30"/>
      <c r="L30" s="30"/>
      <c r="M30" s="30"/>
      <c r="N30" s="30"/>
      <c r="O30" s="30"/>
    </row>
  </sheetData>
  <mergeCells count="16">
    <mergeCell ref="D26:F26"/>
    <mergeCell ref="G26:I26"/>
    <mergeCell ref="J26:L26"/>
    <mergeCell ref="M26:O26"/>
    <mergeCell ref="D27:F27"/>
    <mergeCell ref="G27:I27"/>
    <mergeCell ref="J27:L27"/>
    <mergeCell ref="M27:O27"/>
    <mergeCell ref="D2:F2"/>
    <mergeCell ref="G2:I2"/>
    <mergeCell ref="J2:L2"/>
    <mergeCell ref="M2:O2"/>
    <mergeCell ref="D3:F3"/>
    <mergeCell ref="G3:I3"/>
    <mergeCell ref="J3:L3"/>
    <mergeCell ref="M3:O3"/>
  </mergeCells>
  <conditionalFormatting sqref="G5:G13 G15:G23 M5:M13 M15:M23 D5:D13 D15:D23 J5:J13 J15:J23">
    <cfRule type="cellIs" dxfId="397" priority="1" stopIfTrue="1" operator="equal">
      <formula>$C5</formula>
    </cfRule>
    <cfRule type="cellIs" dxfId="396" priority="2" stopIfTrue="1" operator="equal">
      <formula>$C5-1</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0A885-AB56-4E11-A06D-F709C0CFD139}">
  <dimension ref="A1:H58"/>
  <sheetViews>
    <sheetView workbookViewId="0">
      <selection activeCell="C7" sqref="C7"/>
    </sheetView>
  </sheetViews>
  <sheetFormatPr defaultColWidth="8.85546875" defaultRowHeight="12.75" x14ac:dyDescent="0.2"/>
  <cols>
    <col min="2" max="2" width="40.42578125" customWidth="1"/>
    <col min="3" max="3" width="30.42578125" customWidth="1"/>
    <col min="4" max="4" width="27.42578125" customWidth="1"/>
    <col min="5" max="5" width="28.85546875" customWidth="1"/>
    <col min="6" max="6" width="21.85546875" customWidth="1"/>
    <col min="7" max="7" width="21" customWidth="1"/>
    <col min="8" max="8" width="10.140625" customWidth="1"/>
    <col min="9" max="9" width="10.5703125" customWidth="1"/>
    <col min="10" max="10" width="16.42578125" customWidth="1"/>
  </cols>
  <sheetData>
    <row r="1" spans="1:8" x14ac:dyDescent="0.2">
      <c r="A1" s="19" t="s">
        <v>1276</v>
      </c>
      <c r="B1" s="20"/>
      <c r="C1" s="20"/>
      <c r="D1" s="20"/>
      <c r="E1" s="20"/>
    </row>
    <row r="2" spans="1:8" x14ac:dyDescent="0.2">
      <c r="C2" s="21"/>
      <c r="D2" s="21" t="s">
        <v>511</v>
      </c>
      <c r="E2" s="21" t="s">
        <v>721</v>
      </c>
      <c r="F2" s="187"/>
    </row>
    <row r="3" spans="1:8" x14ac:dyDescent="0.2">
      <c r="A3" t="s">
        <v>615</v>
      </c>
      <c r="B3" t="s">
        <v>469</v>
      </c>
      <c r="C3" s="324">
        <v>10</v>
      </c>
      <c r="D3" s="187" t="s">
        <v>1104</v>
      </c>
      <c r="E3" s="102" t="s">
        <v>210</v>
      </c>
      <c r="F3" s="364"/>
    </row>
    <row r="4" spans="1:8" x14ac:dyDescent="0.2">
      <c r="A4" t="s">
        <v>474</v>
      </c>
      <c r="B4" t="s">
        <v>475</v>
      </c>
      <c r="C4" s="324">
        <v>20.8</v>
      </c>
      <c r="D4" s="21" t="s">
        <v>722</v>
      </c>
      <c r="E4" t="s">
        <v>303</v>
      </c>
      <c r="F4" s="364"/>
    </row>
    <row r="5" spans="1:8" x14ac:dyDescent="0.2">
      <c r="A5" t="s">
        <v>473</v>
      </c>
      <c r="B5" t="s">
        <v>352</v>
      </c>
      <c r="C5" s="324">
        <v>28.2</v>
      </c>
      <c r="D5" s="187" t="s">
        <v>1105</v>
      </c>
      <c r="E5" s="102" t="s">
        <v>210</v>
      </c>
      <c r="F5" s="364"/>
    </row>
    <row r="6" spans="1:8" x14ac:dyDescent="0.2">
      <c r="A6" t="s">
        <v>470</v>
      </c>
      <c r="B6" t="s">
        <v>340</v>
      </c>
      <c r="C6" s="324">
        <v>29</v>
      </c>
      <c r="D6" s="187" t="s">
        <v>300</v>
      </c>
      <c r="E6" t="s">
        <v>302</v>
      </c>
      <c r="F6" s="364"/>
    </row>
    <row r="7" spans="1:8" x14ac:dyDescent="0.2">
      <c r="A7" t="s">
        <v>471</v>
      </c>
      <c r="B7" t="s">
        <v>472</v>
      </c>
      <c r="C7" s="324">
        <v>31</v>
      </c>
      <c r="D7" s="187" t="s">
        <v>1106</v>
      </c>
      <c r="E7" s="102" t="s">
        <v>210</v>
      </c>
      <c r="F7" s="364"/>
    </row>
    <row r="8" spans="1:8" x14ac:dyDescent="0.2">
      <c r="A8" s="102"/>
      <c r="B8" s="231"/>
      <c r="C8" s="101"/>
      <c r="D8" s="21"/>
    </row>
    <row r="9" spans="1:8" x14ac:dyDescent="0.2">
      <c r="A9" s="19" t="s">
        <v>1277</v>
      </c>
      <c r="B9" s="20"/>
      <c r="C9" s="20"/>
      <c r="D9" s="20"/>
      <c r="E9" s="20"/>
    </row>
    <row r="10" spans="1:8" x14ac:dyDescent="0.2">
      <c r="C10" t="s">
        <v>479</v>
      </c>
      <c r="D10" t="s">
        <v>481</v>
      </c>
      <c r="E10" t="s">
        <v>483</v>
      </c>
    </row>
    <row r="11" spans="1:8" x14ac:dyDescent="0.2">
      <c r="A11" s="187">
        <v>1</v>
      </c>
      <c r="B11" t="s">
        <v>271</v>
      </c>
      <c r="C11" s="363" t="s">
        <v>1280</v>
      </c>
      <c r="D11" s="85" t="s">
        <v>340</v>
      </c>
      <c r="E11" t="s">
        <v>1287</v>
      </c>
    </row>
    <row r="12" spans="1:8" x14ac:dyDescent="0.2">
      <c r="A12" s="187">
        <v>2</v>
      </c>
      <c r="B12" t="s">
        <v>1357</v>
      </c>
      <c r="C12" s="363" t="s">
        <v>1278</v>
      </c>
      <c r="D12" t="s">
        <v>475</v>
      </c>
      <c r="E12" t="s">
        <v>1279</v>
      </c>
      <c r="F12" s="151"/>
      <c r="G12" s="2"/>
      <c r="H12" s="103"/>
    </row>
    <row r="13" spans="1:8" x14ac:dyDescent="0.2">
      <c r="A13" s="187">
        <v>3</v>
      </c>
      <c r="B13" s="102" t="s">
        <v>1285</v>
      </c>
      <c r="C13" s="459">
        <v>44737</v>
      </c>
      <c r="D13" t="s">
        <v>472</v>
      </c>
      <c r="E13" s="102" t="s">
        <v>1345</v>
      </c>
    </row>
    <row r="14" spans="1:8" x14ac:dyDescent="0.2">
      <c r="A14" s="187">
        <v>4</v>
      </c>
      <c r="B14" s="102" t="s">
        <v>1350</v>
      </c>
      <c r="C14" s="363" t="s">
        <v>1282</v>
      </c>
      <c r="D14" t="s">
        <v>469</v>
      </c>
      <c r="E14" s="102" t="s">
        <v>1356</v>
      </c>
    </row>
    <row r="15" spans="1:8" x14ac:dyDescent="0.2">
      <c r="A15" s="21">
        <v>5</v>
      </c>
      <c r="B15" s="102" t="s">
        <v>1281</v>
      </c>
      <c r="C15" s="459">
        <v>44822</v>
      </c>
      <c r="D15" t="s">
        <v>352</v>
      </c>
      <c r="E15" s="102" t="s">
        <v>829</v>
      </c>
      <c r="F15" s="102"/>
    </row>
    <row r="17" spans="1:7" x14ac:dyDescent="0.2">
      <c r="A17" s="3" t="s">
        <v>482</v>
      </c>
      <c r="B17" s="1"/>
      <c r="C17" s="1"/>
      <c r="D17" s="1"/>
      <c r="E17" s="1"/>
    </row>
    <row r="19" spans="1:7" x14ac:dyDescent="0.2">
      <c r="A19" s="19" t="s">
        <v>356</v>
      </c>
      <c r="B19" s="20"/>
      <c r="C19" s="20"/>
      <c r="D19" s="20"/>
      <c r="E19" s="20"/>
    </row>
    <row r="21" spans="1:7" x14ac:dyDescent="0.2">
      <c r="A21" s="4">
        <v>1</v>
      </c>
      <c r="B21" s="1" t="s">
        <v>357</v>
      </c>
      <c r="C21" s="1"/>
      <c r="D21" s="1"/>
      <c r="E21" s="1"/>
    </row>
    <row r="22" spans="1:7" x14ac:dyDescent="0.2">
      <c r="A22" s="21">
        <v>2</v>
      </c>
      <c r="B22" t="s">
        <v>358</v>
      </c>
    </row>
    <row r="23" spans="1:7" x14ac:dyDescent="0.2">
      <c r="A23" s="4">
        <v>3</v>
      </c>
      <c r="B23" s="1" t="s">
        <v>359</v>
      </c>
      <c r="C23" s="1"/>
      <c r="D23" s="1"/>
      <c r="E23" s="1"/>
    </row>
    <row r="24" spans="1:7" x14ac:dyDescent="0.2">
      <c r="A24" s="21">
        <v>4</v>
      </c>
      <c r="B24" t="s">
        <v>360</v>
      </c>
    </row>
    <row r="25" spans="1:7" x14ac:dyDescent="0.2">
      <c r="A25" s="4">
        <v>5</v>
      </c>
      <c r="B25" s="1" t="s">
        <v>386</v>
      </c>
      <c r="C25" s="1"/>
      <c r="D25" s="1"/>
      <c r="E25" s="1"/>
    </row>
    <row r="26" spans="1:7" x14ac:dyDescent="0.2">
      <c r="A26" s="21">
        <v>6</v>
      </c>
      <c r="B26" t="s">
        <v>510</v>
      </c>
      <c r="G26" t="s">
        <v>801</v>
      </c>
    </row>
    <row r="27" spans="1:7" x14ac:dyDescent="0.2">
      <c r="A27" s="4">
        <v>7</v>
      </c>
      <c r="B27" s="1" t="s">
        <v>547</v>
      </c>
      <c r="C27" s="1"/>
      <c r="D27" s="1"/>
      <c r="E27" s="1"/>
    </row>
    <row r="28" spans="1:7" x14ac:dyDescent="0.2">
      <c r="A28" s="21">
        <v>8</v>
      </c>
      <c r="B28" s="102" t="s">
        <v>913</v>
      </c>
    </row>
    <row r="29" spans="1:7" x14ac:dyDescent="0.2">
      <c r="A29" s="4">
        <v>9</v>
      </c>
      <c r="B29" s="1" t="s">
        <v>892</v>
      </c>
      <c r="C29" s="1"/>
      <c r="D29" s="1"/>
      <c r="E29" s="1"/>
    </row>
    <row r="30" spans="1:7" x14ac:dyDescent="0.2">
      <c r="A30" s="21">
        <v>10</v>
      </c>
      <c r="B30" s="102" t="s">
        <v>900</v>
      </c>
      <c r="C30" s="103"/>
    </row>
    <row r="31" spans="1:7" x14ac:dyDescent="0.2">
      <c r="A31" s="292">
        <v>11</v>
      </c>
      <c r="B31" s="1" t="s">
        <v>165</v>
      </c>
      <c r="C31" s="293"/>
      <c r="D31" s="294"/>
      <c r="E31" s="294"/>
    </row>
    <row r="32" spans="1:7" x14ac:dyDescent="0.2">
      <c r="A32" s="21">
        <v>12</v>
      </c>
      <c r="B32" t="s">
        <v>297</v>
      </c>
    </row>
    <row r="33" spans="1:5" x14ac:dyDescent="0.2">
      <c r="A33" s="292">
        <v>13</v>
      </c>
      <c r="B33" s="299" t="s">
        <v>166</v>
      </c>
      <c r="C33" s="294"/>
      <c r="D33" s="294"/>
      <c r="E33" s="294"/>
    </row>
    <row r="34" spans="1:5" x14ac:dyDescent="0.2">
      <c r="A34" s="21"/>
      <c r="C34" s="103"/>
    </row>
    <row r="35" spans="1:5" x14ac:dyDescent="0.2">
      <c r="A35" s="21"/>
      <c r="B35" s="87" t="s">
        <v>736</v>
      </c>
      <c r="C35" s="86"/>
      <c r="D35" s="87"/>
      <c r="E35" s="87" t="s">
        <v>909</v>
      </c>
    </row>
    <row r="36" spans="1:5" x14ac:dyDescent="0.2">
      <c r="A36" s="21"/>
      <c r="B36" s="161" t="s">
        <v>737</v>
      </c>
      <c r="C36" s="103" t="s">
        <v>743</v>
      </c>
      <c r="D36" t="s">
        <v>745</v>
      </c>
    </row>
    <row r="37" spans="1:5" x14ac:dyDescent="0.2">
      <c r="A37" s="21"/>
      <c r="B37" s="161" t="s">
        <v>738</v>
      </c>
      <c r="C37" s="103" t="s">
        <v>663</v>
      </c>
      <c r="D37" t="s">
        <v>440</v>
      </c>
    </row>
    <row r="38" spans="1:5" x14ac:dyDescent="0.2">
      <c r="A38" s="21"/>
      <c r="B38" s="161" t="s">
        <v>739</v>
      </c>
      <c r="C38" s="103" t="s">
        <v>741</v>
      </c>
      <c r="D38" t="s">
        <v>616</v>
      </c>
    </row>
    <row r="39" spans="1:5" x14ac:dyDescent="0.2">
      <c r="A39" s="21"/>
      <c r="B39" s="161" t="s">
        <v>740</v>
      </c>
      <c r="C39" s="103" t="s">
        <v>663</v>
      </c>
      <c r="D39" t="s">
        <v>698</v>
      </c>
    </row>
    <row r="40" spans="1:5" x14ac:dyDescent="0.2">
      <c r="B40" s="21">
        <v>2004</v>
      </c>
      <c r="C40" t="s">
        <v>742</v>
      </c>
      <c r="D40" t="s">
        <v>424</v>
      </c>
      <c r="E40" s="102" t="s">
        <v>663</v>
      </c>
    </row>
    <row r="41" spans="1:5" x14ac:dyDescent="0.2">
      <c r="B41" s="21">
        <v>2005</v>
      </c>
      <c r="C41" t="s">
        <v>741</v>
      </c>
      <c r="D41" t="s">
        <v>616</v>
      </c>
      <c r="E41" t="s">
        <v>742</v>
      </c>
    </row>
    <row r="42" spans="1:5" x14ac:dyDescent="0.2">
      <c r="B42" s="21">
        <v>2006</v>
      </c>
      <c r="C42" t="s">
        <v>741</v>
      </c>
      <c r="D42" t="s">
        <v>747</v>
      </c>
      <c r="E42" t="s">
        <v>741</v>
      </c>
    </row>
    <row r="43" spans="1:5" x14ac:dyDescent="0.2">
      <c r="B43" s="21">
        <v>2007</v>
      </c>
      <c r="C43" s="103" t="s">
        <v>743</v>
      </c>
      <c r="D43" t="s">
        <v>746</v>
      </c>
      <c r="E43" s="231" t="s">
        <v>743</v>
      </c>
    </row>
    <row r="44" spans="1:5" x14ac:dyDescent="0.2">
      <c r="B44" s="21">
        <v>2008</v>
      </c>
      <c r="C44" t="s">
        <v>663</v>
      </c>
      <c r="D44" t="s">
        <v>857</v>
      </c>
      <c r="E44" t="s">
        <v>663</v>
      </c>
    </row>
    <row r="45" spans="1:5" x14ac:dyDescent="0.2">
      <c r="B45" s="21">
        <v>2009</v>
      </c>
      <c r="C45" t="s">
        <v>743</v>
      </c>
      <c r="D45" t="s">
        <v>284</v>
      </c>
      <c r="E45" t="s">
        <v>663</v>
      </c>
    </row>
    <row r="46" spans="1:5" x14ac:dyDescent="0.2">
      <c r="B46" s="21">
        <v>2010</v>
      </c>
      <c r="C46" s="102" t="s">
        <v>868</v>
      </c>
      <c r="D46" s="102" t="s">
        <v>869</v>
      </c>
      <c r="E46" t="s">
        <v>663</v>
      </c>
    </row>
    <row r="47" spans="1:5" x14ac:dyDescent="0.2">
      <c r="B47" s="21">
        <v>2011</v>
      </c>
      <c r="C47" t="s">
        <v>663</v>
      </c>
      <c r="D47" t="s">
        <v>283</v>
      </c>
      <c r="E47" t="s">
        <v>663</v>
      </c>
    </row>
    <row r="48" spans="1:5" x14ac:dyDescent="0.2">
      <c r="B48" s="21">
        <v>2012</v>
      </c>
      <c r="C48" s="231" t="s">
        <v>868</v>
      </c>
      <c r="D48" t="s">
        <v>284</v>
      </c>
      <c r="E48" t="s">
        <v>663</v>
      </c>
    </row>
    <row r="49" spans="2:5" x14ac:dyDescent="0.2">
      <c r="B49" s="21">
        <v>2013</v>
      </c>
      <c r="C49" s="231" t="s">
        <v>741</v>
      </c>
      <c r="D49" t="s">
        <v>153</v>
      </c>
      <c r="E49" t="s">
        <v>742</v>
      </c>
    </row>
    <row r="50" spans="2:5" x14ac:dyDescent="0.2">
      <c r="B50" s="21">
        <v>2014</v>
      </c>
      <c r="C50" s="231" t="s">
        <v>741</v>
      </c>
      <c r="D50" s="231" t="s">
        <v>204</v>
      </c>
      <c r="E50" t="s">
        <v>663</v>
      </c>
    </row>
    <row r="51" spans="2:5" x14ac:dyDescent="0.2">
      <c r="B51" s="21">
        <v>2015</v>
      </c>
      <c r="C51" s="231" t="s">
        <v>663</v>
      </c>
      <c r="D51" s="102" t="s">
        <v>1223</v>
      </c>
      <c r="E51" t="s">
        <v>663</v>
      </c>
    </row>
    <row r="52" spans="2:5" x14ac:dyDescent="0.2">
      <c r="B52" s="21">
        <v>2016</v>
      </c>
      <c r="C52" t="s">
        <v>743</v>
      </c>
      <c r="D52" s="231" t="s">
        <v>284</v>
      </c>
      <c r="E52" t="s">
        <v>663</v>
      </c>
    </row>
    <row r="53" spans="2:5" x14ac:dyDescent="0.2">
      <c r="B53" s="21">
        <v>2017</v>
      </c>
      <c r="C53" s="231" t="s">
        <v>663</v>
      </c>
      <c r="D53" s="102" t="s">
        <v>1005</v>
      </c>
      <c r="E53" t="s">
        <v>741</v>
      </c>
    </row>
    <row r="54" spans="2:5" x14ac:dyDescent="0.2">
      <c r="B54" s="21">
        <v>2018</v>
      </c>
      <c r="C54" s="231" t="s">
        <v>663</v>
      </c>
      <c r="D54" s="102" t="s">
        <v>284</v>
      </c>
      <c r="E54" t="s">
        <v>741</v>
      </c>
    </row>
    <row r="55" spans="2:5" x14ac:dyDescent="0.2">
      <c r="B55" s="21">
        <v>2019</v>
      </c>
      <c r="C55" s="231" t="s">
        <v>663</v>
      </c>
      <c r="D55" s="102" t="s">
        <v>210</v>
      </c>
      <c r="E55" t="s">
        <v>741</v>
      </c>
    </row>
    <row r="56" spans="2:5" x14ac:dyDescent="0.2">
      <c r="B56" s="21">
        <v>2020</v>
      </c>
      <c r="C56" s="231" t="s">
        <v>663</v>
      </c>
      <c r="D56" s="102" t="s">
        <v>1197</v>
      </c>
      <c r="E56" t="s">
        <v>663</v>
      </c>
    </row>
    <row r="57" spans="2:5" x14ac:dyDescent="0.2">
      <c r="B57" s="21">
        <v>2021</v>
      </c>
      <c r="C57" s="231" t="s">
        <v>663</v>
      </c>
      <c r="D57" s="102" t="s">
        <v>1273</v>
      </c>
      <c r="E57" t="s">
        <v>663</v>
      </c>
    </row>
    <row r="58" spans="2:5" x14ac:dyDescent="0.2">
      <c r="B58" s="21">
        <v>2022</v>
      </c>
      <c r="C58" t="s">
        <v>742</v>
      </c>
      <c r="D58" s="102" t="s">
        <v>284</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T91"/>
  <sheetViews>
    <sheetView topLeftCell="A47" workbookViewId="0">
      <selection activeCell="T83" sqref="T83"/>
    </sheetView>
  </sheetViews>
  <sheetFormatPr defaultRowHeight="12.75" x14ac:dyDescent="0.2"/>
  <cols>
    <col min="20" max="20" width="10.5703125" customWidth="1"/>
  </cols>
  <sheetData>
    <row r="1" spans="1:20" ht="13.5" thickBot="1" x14ac:dyDescent="0.25">
      <c r="A1" s="366"/>
      <c r="B1" s="257"/>
      <c r="C1" s="257"/>
      <c r="D1" s="257" t="s">
        <v>1117</v>
      </c>
      <c r="E1" s="257"/>
      <c r="F1" s="257"/>
      <c r="G1" s="257"/>
      <c r="H1" s="257"/>
      <c r="I1" s="257"/>
      <c r="J1" s="257"/>
      <c r="K1" s="257"/>
      <c r="L1" s="257"/>
      <c r="M1" s="257"/>
      <c r="N1" s="257"/>
      <c r="O1" s="257"/>
      <c r="P1" s="257"/>
      <c r="Q1" s="257"/>
      <c r="R1" s="257"/>
      <c r="S1" s="68" t="s">
        <v>416</v>
      </c>
      <c r="T1" t="s">
        <v>991</v>
      </c>
    </row>
    <row r="2" spans="1:20" x14ac:dyDescent="0.2">
      <c r="A2" s="258"/>
      <c r="B2" s="259"/>
      <c r="C2" s="259"/>
      <c r="D2" s="474" t="s">
        <v>475</v>
      </c>
      <c r="E2" s="475"/>
      <c r="F2" s="476"/>
      <c r="G2" s="477" t="s">
        <v>469</v>
      </c>
      <c r="H2" s="478"/>
      <c r="I2" s="479"/>
      <c r="J2" s="474" t="s">
        <v>352</v>
      </c>
      <c r="K2" s="475"/>
      <c r="L2" s="476"/>
      <c r="M2" s="477" t="s">
        <v>340</v>
      </c>
      <c r="N2" s="478"/>
      <c r="O2" s="479"/>
      <c r="P2" s="474" t="s">
        <v>472</v>
      </c>
      <c r="Q2" s="475"/>
      <c r="R2" s="476"/>
      <c r="S2" s="21"/>
    </row>
    <row r="3" spans="1:20" x14ac:dyDescent="0.2">
      <c r="A3" s="260"/>
      <c r="B3" s="261"/>
      <c r="C3" s="261" t="s">
        <v>538</v>
      </c>
      <c r="D3" s="480">
        <v>24</v>
      </c>
      <c r="E3" s="481"/>
      <c r="F3" s="482"/>
      <c r="G3" s="483">
        <v>10</v>
      </c>
      <c r="H3" s="484"/>
      <c r="I3" s="485"/>
      <c r="J3" s="480">
        <v>28</v>
      </c>
      <c r="K3" s="481"/>
      <c r="L3" s="482"/>
      <c r="M3" s="483">
        <v>27</v>
      </c>
      <c r="N3" s="484"/>
      <c r="O3" s="485"/>
      <c r="P3" s="480">
        <v>33</v>
      </c>
      <c r="Q3" s="481"/>
      <c r="R3" s="482"/>
      <c r="S3" s="21"/>
    </row>
    <row r="4" spans="1:20" x14ac:dyDescent="0.2">
      <c r="A4" s="262"/>
      <c r="B4" s="263" t="s">
        <v>355</v>
      </c>
      <c r="C4" s="263"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20" x14ac:dyDescent="0.2">
      <c r="A5" s="262" t="s">
        <v>390</v>
      </c>
      <c r="B5" s="269">
        <v>3</v>
      </c>
      <c r="C5" s="269">
        <v>5</v>
      </c>
      <c r="D5" s="37">
        <v>7</v>
      </c>
      <c r="E5" s="37">
        <v>2</v>
      </c>
      <c r="F5" s="37">
        <f t="shared" ref="F5:F13" si="0">IF(($C5+INT(D$3/18)+IF(((D$3-INT(D$3/18)*18)-$B5)&gt;=0,1,0)-D5+2)&lt;0, 0, $C5+INT(D$3/18)+IF(((D$3-INT(D$3/18)*18)-$B5)&gt;=0,1,0)-D5+2)</f>
        <v>2</v>
      </c>
      <c r="G5" s="38">
        <v>8</v>
      </c>
      <c r="H5" s="38">
        <v>2</v>
      </c>
      <c r="I5" s="78">
        <f t="shared" ref="I5:I23" si="1">IF(($C5+INT(G$3/18)+IF(((G$3-INT(G$3/18)*18)-$B5)&gt;=0,1,0)-G5+2)&lt;0, 0, $C5+INT(G$3/18)+IF(((G$3-INT(G$3/18)*18)-$B5)&gt;=0,1,0)-G5+2)</f>
        <v>0</v>
      </c>
      <c r="J5" s="37">
        <v>10</v>
      </c>
      <c r="K5" s="37">
        <v>2</v>
      </c>
      <c r="L5" s="37">
        <f t="shared" ref="L5:L13" si="2">IF(($C5+INT(J$3/18)+IF(((J$3-INT(J$3/18)*18)-$B5)&gt;=0,1,0)-J5+2)&lt;0, 0, $C5+INT(J$3/18)+IF(((J$3-INT(J$3/18)*18)-$B5)&gt;=0,1,0)-J5+2)</f>
        <v>0</v>
      </c>
      <c r="M5" s="38">
        <v>9</v>
      </c>
      <c r="N5" s="38">
        <v>1</v>
      </c>
      <c r="O5" s="78">
        <f t="shared" ref="O5:O13" si="3">IF(($C5+INT(M$3/18)+IF(((M$3-INT(M$3/18)*18)-$B5)&gt;=0,1,0)-M5+2)&lt;0, 0, $C5+INT(M$3/18)+IF(((M$3-INT(M$3/18)*18)-$B5)&gt;=0,1,0)-M5+2)</f>
        <v>0</v>
      </c>
      <c r="P5" s="37">
        <v>9</v>
      </c>
      <c r="Q5" s="37">
        <v>2</v>
      </c>
      <c r="R5" s="37">
        <f t="shared" ref="R5:R13" si="4">IF(($C5+INT(P$3/18)+IF(((P$3-INT(P$3/18)*18)-$B5)&gt;=0,1,0)-P5+2)&lt;0, 0, $C5+INT(P$3/18)+IF(((P$3-INT(P$3/18)*18)-$B5)&gt;=0,1,0)-P5+2)</f>
        <v>0</v>
      </c>
      <c r="S5" s="21"/>
    </row>
    <row r="6" spans="1:20" x14ac:dyDescent="0.2">
      <c r="A6" s="262" t="s">
        <v>391</v>
      </c>
      <c r="B6" s="264">
        <v>17</v>
      </c>
      <c r="C6" s="264">
        <v>3</v>
      </c>
      <c r="D6" s="37">
        <v>5</v>
      </c>
      <c r="E6" s="37">
        <v>2</v>
      </c>
      <c r="F6" s="37">
        <f t="shared" si="0"/>
        <v>1</v>
      </c>
      <c r="G6" s="38">
        <v>3</v>
      </c>
      <c r="H6" s="38">
        <v>1</v>
      </c>
      <c r="I6" s="78">
        <f t="shared" si="1"/>
        <v>2</v>
      </c>
      <c r="J6" s="37">
        <v>3</v>
      </c>
      <c r="K6" s="37">
        <v>2</v>
      </c>
      <c r="L6" s="37">
        <f t="shared" si="2"/>
        <v>3</v>
      </c>
      <c r="M6" s="38">
        <v>3</v>
      </c>
      <c r="N6" s="38">
        <v>1</v>
      </c>
      <c r="O6" s="78">
        <f t="shared" si="3"/>
        <v>3</v>
      </c>
      <c r="P6" s="37">
        <v>10</v>
      </c>
      <c r="Q6" s="37">
        <v>2</v>
      </c>
      <c r="R6" s="37">
        <f t="shared" si="4"/>
        <v>0</v>
      </c>
      <c r="S6" s="187"/>
    </row>
    <row r="7" spans="1:20" x14ac:dyDescent="0.2">
      <c r="A7" s="262" t="s">
        <v>392</v>
      </c>
      <c r="B7" s="264">
        <v>11</v>
      </c>
      <c r="C7" s="264">
        <v>4</v>
      </c>
      <c r="D7" s="37">
        <v>5</v>
      </c>
      <c r="E7" s="37">
        <v>1</v>
      </c>
      <c r="F7" s="37">
        <f t="shared" si="0"/>
        <v>2</v>
      </c>
      <c r="G7" s="38">
        <v>3</v>
      </c>
      <c r="H7" s="38">
        <v>1</v>
      </c>
      <c r="I7" s="78">
        <f t="shared" si="1"/>
        <v>3</v>
      </c>
      <c r="J7" s="37">
        <v>7</v>
      </c>
      <c r="K7" s="37">
        <v>3</v>
      </c>
      <c r="L7" s="37">
        <f t="shared" si="2"/>
        <v>0</v>
      </c>
      <c r="M7" s="38">
        <v>4</v>
      </c>
      <c r="N7" s="38">
        <v>2</v>
      </c>
      <c r="O7" s="78">
        <f t="shared" si="3"/>
        <v>3</v>
      </c>
      <c r="P7" s="37">
        <v>6</v>
      </c>
      <c r="Q7" s="37">
        <v>2</v>
      </c>
      <c r="R7" s="37">
        <f t="shared" si="4"/>
        <v>2</v>
      </c>
      <c r="S7" s="21"/>
    </row>
    <row r="8" spans="1:20" x14ac:dyDescent="0.2">
      <c r="A8" s="262" t="s">
        <v>393</v>
      </c>
      <c r="B8" s="264">
        <v>13</v>
      </c>
      <c r="C8" s="264">
        <v>3</v>
      </c>
      <c r="D8" s="37">
        <v>10</v>
      </c>
      <c r="E8" s="37">
        <v>2</v>
      </c>
      <c r="F8" s="37">
        <f t="shared" si="0"/>
        <v>0</v>
      </c>
      <c r="G8" s="38">
        <v>3</v>
      </c>
      <c r="H8" s="38">
        <v>2</v>
      </c>
      <c r="I8" s="78">
        <f t="shared" si="1"/>
        <v>2</v>
      </c>
      <c r="J8" s="37">
        <v>4</v>
      </c>
      <c r="K8" s="37">
        <v>2</v>
      </c>
      <c r="L8" s="37">
        <f t="shared" si="2"/>
        <v>2</v>
      </c>
      <c r="M8" s="38">
        <v>4</v>
      </c>
      <c r="N8" s="38">
        <v>2</v>
      </c>
      <c r="O8" s="78">
        <f t="shared" si="3"/>
        <v>2</v>
      </c>
      <c r="P8" s="37">
        <v>10</v>
      </c>
      <c r="Q8" s="37">
        <v>2</v>
      </c>
      <c r="R8" s="37">
        <f t="shared" si="4"/>
        <v>0</v>
      </c>
      <c r="S8" s="21"/>
      <c r="T8" t="s">
        <v>1118</v>
      </c>
    </row>
    <row r="9" spans="1:20" x14ac:dyDescent="0.2">
      <c r="A9" s="262" t="s">
        <v>394</v>
      </c>
      <c r="B9" s="264">
        <v>1</v>
      </c>
      <c r="C9" s="264">
        <v>5</v>
      </c>
      <c r="D9" s="37">
        <v>6</v>
      </c>
      <c r="E9" s="37">
        <v>1</v>
      </c>
      <c r="F9" s="37">
        <f t="shared" si="0"/>
        <v>3</v>
      </c>
      <c r="G9" s="38">
        <v>5</v>
      </c>
      <c r="H9" s="38">
        <v>1</v>
      </c>
      <c r="I9" s="78">
        <f t="shared" si="1"/>
        <v>3</v>
      </c>
      <c r="J9" s="37">
        <v>5</v>
      </c>
      <c r="K9" s="37">
        <v>2</v>
      </c>
      <c r="L9" s="37">
        <f t="shared" si="2"/>
        <v>4</v>
      </c>
      <c r="M9" s="38">
        <v>9</v>
      </c>
      <c r="N9" s="38">
        <v>3</v>
      </c>
      <c r="O9" s="78">
        <f t="shared" si="3"/>
        <v>0</v>
      </c>
      <c r="P9" s="37">
        <v>10</v>
      </c>
      <c r="Q9" s="37">
        <v>2</v>
      </c>
      <c r="R9" s="37">
        <f t="shared" si="4"/>
        <v>0</v>
      </c>
      <c r="S9" s="21"/>
    </row>
    <row r="10" spans="1:20" x14ac:dyDescent="0.2">
      <c r="A10" s="262" t="s">
        <v>395</v>
      </c>
      <c r="B10" s="264">
        <v>15</v>
      </c>
      <c r="C10" s="264">
        <v>3</v>
      </c>
      <c r="D10" s="37">
        <v>5</v>
      </c>
      <c r="E10" s="37">
        <v>2</v>
      </c>
      <c r="F10" s="37">
        <f t="shared" si="0"/>
        <v>1</v>
      </c>
      <c r="G10" s="38">
        <v>4</v>
      </c>
      <c r="H10" s="38">
        <v>1</v>
      </c>
      <c r="I10" s="78">
        <f t="shared" si="1"/>
        <v>1</v>
      </c>
      <c r="J10" s="37">
        <v>4</v>
      </c>
      <c r="K10" s="37">
        <v>2</v>
      </c>
      <c r="L10" s="37">
        <f t="shared" si="2"/>
        <v>2</v>
      </c>
      <c r="M10" s="38">
        <v>5</v>
      </c>
      <c r="N10" s="38">
        <v>3</v>
      </c>
      <c r="O10" s="78">
        <f t="shared" si="3"/>
        <v>1</v>
      </c>
      <c r="P10" s="37">
        <v>4</v>
      </c>
      <c r="Q10" s="37">
        <v>2</v>
      </c>
      <c r="R10" s="37">
        <f t="shared" si="4"/>
        <v>3</v>
      </c>
      <c r="S10" s="21"/>
    </row>
    <row r="11" spans="1:20" x14ac:dyDescent="0.2">
      <c r="A11" s="262" t="s">
        <v>396</v>
      </c>
      <c r="B11" s="264">
        <v>5</v>
      </c>
      <c r="C11" s="264">
        <v>4</v>
      </c>
      <c r="D11" s="37">
        <v>5</v>
      </c>
      <c r="E11" s="37">
        <v>2</v>
      </c>
      <c r="F11" s="37">
        <f t="shared" si="0"/>
        <v>3</v>
      </c>
      <c r="G11" s="38">
        <v>10</v>
      </c>
      <c r="H11" s="38">
        <v>2</v>
      </c>
      <c r="I11" s="78">
        <f t="shared" si="1"/>
        <v>0</v>
      </c>
      <c r="J11" s="37">
        <v>6</v>
      </c>
      <c r="K11" s="37">
        <v>2</v>
      </c>
      <c r="L11" s="37">
        <f t="shared" si="2"/>
        <v>2</v>
      </c>
      <c r="M11" s="38">
        <v>10</v>
      </c>
      <c r="N11" s="38">
        <v>2</v>
      </c>
      <c r="O11" s="78">
        <f t="shared" si="3"/>
        <v>0</v>
      </c>
      <c r="P11" s="37">
        <v>10</v>
      </c>
      <c r="Q11" s="37">
        <v>2</v>
      </c>
      <c r="R11" s="37">
        <f t="shared" si="4"/>
        <v>0</v>
      </c>
      <c r="S11" s="21"/>
    </row>
    <row r="12" spans="1:20" x14ac:dyDescent="0.2">
      <c r="A12" s="262" t="s">
        <v>397</v>
      </c>
      <c r="B12" s="264">
        <v>9</v>
      </c>
      <c r="C12" s="264">
        <v>5</v>
      </c>
      <c r="D12" s="37">
        <v>10</v>
      </c>
      <c r="E12" s="37">
        <v>2</v>
      </c>
      <c r="F12" s="37">
        <f t="shared" si="0"/>
        <v>0</v>
      </c>
      <c r="G12" s="38">
        <v>5</v>
      </c>
      <c r="H12" s="38">
        <v>2</v>
      </c>
      <c r="I12" s="78">
        <f t="shared" si="1"/>
        <v>3</v>
      </c>
      <c r="J12" s="37">
        <v>6</v>
      </c>
      <c r="K12" s="37">
        <v>2</v>
      </c>
      <c r="L12" s="37">
        <f t="shared" si="2"/>
        <v>3</v>
      </c>
      <c r="M12" s="38">
        <v>6</v>
      </c>
      <c r="N12" s="38">
        <v>2</v>
      </c>
      <c r="O12" s="78">
        <f t="shared" si="3"/>
        <v>3</v>
      </c>
      <c r="P12" s="37">
        <v>6</v>
      </c>
      <c r="Q12" s="37">
        <v>2</v>
      </c>
      <c r="R12" s="37">
        <f t="shared" si="4"/>
        <v>3</v>
      </c>
      <c r="S12" s="21"/>
    </row>
    <row r="13" spans="1:20" ht="13.5" thickBot="1" x14ac:dyDescent="0.25">
      <c r="A13" s="265" t="s">
        <v>398</v>
      </c>
      <c r="B13" s="271">
        <v>7</v>
      </c>
      <c r="C13" s="271">
        <v>4</v>
      </c>
      <c r="D13" s="37">
        <v>6</v>
      </c>
      <c r="E13" s="54">
        <v>1</v>
      </c>
      <c r="F13" s="37">
        <f t="shared" si="0"/>
        <v>1</v>
      </c>
      <c r="G13" s="38">
        <v>7</v>
      </c>
      <c r="H13" s="55">
        <v>2</v>
      </c>
      <c r="I13" s="77">
        <f t="shared" si="1"/>
        <v>0</v>
      </c>
      <c r="J13" s="37">
        <v>7</v>
      </c>
      <c r="K13" s="54">
        <v>1</v>
      </c>
      <c r="L13" s="37">
        <f t="shared" si="2"/>
        <v>1</v>
      </c>
      <c r="M13" s="38">
        <v>6</v>
      </c>
      <c r="N13" s="55">
        <v>2</v>
      </c>
      <c r="O13" s="77">
        <f t="shared" si="3"/>
        <v>2</v>
      </c>
      <c r="P13" s="37">
        <v>7</v>
      </c>
      <c r="Q13" s="54">
        <v>2</v>
      </c>
      <c r="R13" s="37">
        <f t="shared" si="4"/>
        <v>1</v>
      </c>
      <c r="S13" s="21"/>
    </row>
    <row r="14" spans="1:20" ht="13.5" thickBot="1" x14ac:dyDescent="0.25">
      <c r="A14" s="267" t="s">
        <v>412</v>
      </c>
      <c r="B14" s="268"/>
      <c r="C14" s="234">
        <f t="shared" ref="C14:O14" si="5">SUM(C5:C13)</f>
        <v>36</v>
      </c>
      <c r="D14" s="63">
        <f t="shared" si="5"/>
        <v>59</v>
      </c>
      <c r="E14" s="63">
        <f t="shared" si="5"/>
        <v>15</v>
      </c>
      <c r="F14" s="63">
        <f t="shared" si="5"/>
        <v>13</v>
      </c>
      <c r="G14" s="89">
        <f>SUM(G5:G13)</f>
        <v>48</v>
      </c>
      <c r="H14" s="89">
        <f>SUM(H5:H13)</f>
        <v>14</v>
      </c>
      <c r="I14" s="89">
        <f t="shared" si="5"/>
        <v>14</v>
      </c>
      <c r="J14" s="63">
        <f>SUM(J5:J13)</f>
        <v>52</v>
      </c>
      <c r="K14" s="63">
        <f>SUM(K5:K13)</f>
        <v>18</v>
      </c>
      <c r="L14" s="88">
        <f t="shared" si="5"/>
        <v>17</v>
      </c>
      <c r="M14" s="89">
        <f>SUM(M5:M13)</f>
        <v>56</v>
      </c>
      <c r="N14" s="89">
        <f>SUM(N5:N13)</f>
        <v>18</v>
      </c>
      <c r="O14" s="89">
        <f t="shared" si="5"/>
        <v>14</v>
      </c>
      <c r="P14" s="63">
        <f>SUM(P5:P13)</f>
        <v>72</v>
      </c>
      <c r="Q14" s="63">
        <f>SUM(Q5:Q13)</f>
        <v>18</v>
      </c>
      <c r="R14" s="88">
        <f>SUM(R5:R13)</f>
        <v>9</v>
      </c>
      <c r="S14" s="21"/>
    </row>
    <row r="15" spans="1:20" x14ac:dyDescent="0.2">
      <c r="A15" s="260" t="s">
        <v>399</v>
      </c>
      <c r="B15" s="264">
        <v>4</v>
      </c>
      <c r="C15" s="264">
        <v>5</v>
      </c>
      <c r="D15" s="37">
        <v>10</v>
      </c>
      <c r="E15" s="39">
        <v>2</v>
      </c>
      <c r="F15" s="37">
        <f t="shared" ref="F15:F23" si="6">IF(($C15+INT(D$3/18)+IF(((D$3-INT(D$3/18)*18)-$B15)&gt;=0,1,0)-D15+2)&lt;0, 0, $C15+INT(D$3/18)+IF(((D$3-INT(D$3/18)*18)-$B15)&gt;=0,1,0)-D15+2)</f>
        <v>0</v>
      </c>
      <c r="G15" s="38">
        <v>6</v>
      </c>
      <c r="H15" s="59">
        <v>2</v>
      </c>
      <c r="I15" s="78">
        <f t="shared" si="1"/>
        <v>2</v>
      </c>
      <c r="J15" s="37">
        <v>10</v>
      </c>
      <c r="K15" s="39">
        <v>2</v>
      </c>
      <c r="L15" s="37">
        <f t="shared" ref="L15:L23" si="7">IF(($C15+INT(J$3/18)+IF(((J$3-INT(J$3/18)*18)-$B15)&gt;=0,1,0)-J15+2)&lt;0, 0, $C15+INT(J$3/18)+IF(((J$3-INT(J$3/18)*18)-$B15)&gt;=0,1,0)-J15+2)</f>
        <v>0</v>
      </c>
      <c r="M15" s="38">
        <v>6</v>
      </c>
      <c r="N15" s="59">
        <v>2</v>
      </c>
      <c r="O15" s="82">
        <f t="shared" ref="O15:O23" si="8">IF(($C15+INT(M$3/18)+IF(((M$3-INT(M$3/18)*18)-$B15)&gt;=0,1,0)-M15+2)&lt;0, 0, $C15+INT(M$3/18)+IF(((M$3-INT(M$3/18)*18)-$B15)&gt;=0,1,0)-M15+2)</f>
        <v>3</v>
      </c>
      <c r="P15" s="37">
        <v>6</v>
      </c>
      <c r="Q15" s="39">
        <v>2</v>
      </c>
      <c r="R15" s="37">
        <f t="shared" ref="R15:R23" si="9">IF(($C15+INT(P$3/18)+IF(((P$3-INT(P$3/18)*18)-$B15)&gt;=0,1,0)-P15+2)&lt;0, 0, $C15+INT(P$3/18)+IF(((P$3-INT(P$3/18)*18)-$B15)&gt;=0,1,0)-P15+2)</f>
        <v>3</v>
      </c>
      <c r="S15" s="21"/>
    </row>
    <row r="16" spans="1:20" x14ac:dyDescent="0.2">
      <c r="A16" s="262" t="s">
        <v>400</v>
      </c>
      <c r="B16" s="264">
        <v>12</v>
      </c>
      <c r="C16" s="264">
        <v>4</v>
      </c>
      <c r="D16" s="37">
        <v>5</v>
      </c>
      <c r="E16" s="37">
        <v>2</v>
      </c>
      <c r="F16" s="37">
        <f t="shared" si="6"/>
        <v>2</v>
      </c>
      <c r="G16" s="38">
        <v>4</v>
      </c>
      <c r="H16" s="38">
        <v>2</v>
      </c>
      <c r="I16" s="78">
        <f t="shared" si="1"/>
        <v>2</v>
      </c>
      <c r="J16" s="37">
        <v>6</v>
      </c>
      <c r="K16" s="37">
        <v>2</v>
      </c>
      <c r="L16" s="37">
        <f t="shared" si="7"/>
        <v>1</v>
      </c>
      <c r="M16" s="38">
        <v>6</v>
      </c>
      <c r="N16" s="38">
        <v>3</v>
      </c>
      <c r="O16" s="78">
        <f t="shared" si="8"/>
        <v>1</v>
      </c>
      <c r="P16" s="37">
        <v>6</v>
      </c>
      <c r="Q16" s="37">
        <v>2</v>
      </c>
      <c r="R16" s="37">
        <f t="shared" si="9"/>
        <v>2</v>
      </c>
      <c r="S16" s="21"/>
    </row>
    <row r="17" spans="1:20" x14ac:dyDescent="0.2">
      <c r="A17" s="262" t="s">
        <v>401</v>
      </c>
      <c r="B17" s="264">
        <v>14</v>
      </c>
      <c r="C17" s="264">
        <v>4</v>
      </c>
      <c r="D17" s="37">
        <v>6</v>
      </c>
      <c r="E17" s="37">
        <v>2</v>
      </c>
      <c r="F17" s="37">
        <f t="shared" si="6"/>
        <v>1</v>
      </c>
      <c r="G17" s="38">
        <v>5</v>
      </c>
      <c r="H17" s="38">
        <v>3</v>
      </c>
      <c r="I17" s="78">
        <f t="shared" si="1"/>
        <v>1</v>
      </c>
      <c r="J17" s="37">
        <v>7</v>
      </c>
      <c r="K17" s="37">
        <v>1</v>
      </c>
      <c r="L17" s="37">
        <f t="shared" si="7"/>
        <v>0</v>
      </c>
      <c r="M17" s="38">
        <v>10</v>
      </c>
      <c r="N17" s="38">
        <v>2</v>
      </c>
      <c r="O17" s="78">
        <f t="shared" si="8"/>
        <v>0</v>
      </c>
      <c r="P17" s="37">
        <v>5</v>
      </c>
      <c r="Q17" s="37">
        <v>2</v>
      </c>
      <c r="R17" s="37">
        <f t="shared" si="9"/>
        <v>3</v>
      </c>
      <c r="S17" s="21"/>
    </row>
    <row r="18" spans="1:20" x14ac:dyDescent="0.2">
      <c r="A18" s="262" t="s">
        <v>402</v>
      </c>
      <c r="B18" s="264">
        <v>16</v>
      </c>
      <c r="C18" s="264">
        <v>3</v>
      </c>
      <c r="D18" s="37">
        <v>6</v>
      </c>
      <c r="E18" s="37">
        <v>3</v>
      </c>
      <c r="F18" s="37">
        <f t="shared" si="6"/>
        <v>0</v>
      </c>
      <c r="G18" s="38">
        <v>4</v>
      </c>
      <c r="H18" s="38">
        <v>2</v>
      </c>
      <c r="I18" s="78">
        <f t="shared" si="1"/>
        <v>1</v>
      </c>
      <c r="J18" s="37">
        <v>5</v>
      </c>
      <c r="K18" s="37">
        <v>2</v>
      </c>
      <c r="L18" s="37">
        <f t="shared" si="7"/>
        <v>1</v>
      </c>
      <c r="M18" s="38">
        <v>4</v>
      </c>
      <c r="N18" s="38">
        <v>1</v>
      </c>
      <c r="O18" s="78">
        <f t="shared" si="8"/>
        <v>2</v>
      </c>
      <c r="P18" s="37">
        <v>5</v>
      </c>
      <c r="Q18" s="37">
        <v>2</v>
      </c>
      <c r="R18" s="37">
        <f t="shared" si="9"/>
        <v>1</v>
      </c>
      <c r="S18" s="21"/>
    </row>
    <row r="19" spans="1:20" x14ac:dyDescent="0.2">
      <c r="A19" s="262" t="s">
        <v>403</v>
      </c>
      <c r="B19" s="264">
        <v>10</v>
      </c>
      <c r="C19" s="264">
        <v>4</v>
      </c>
      <c r="D19" s="37">
        <v>4</v>
      </c>
      <c r="E19" s="37">
        <v>2</v>
      </c>
      <c r="F19" s="37">
        <f t="shared" si="6"/>
        <v>3</v>
      </c>
      <c r="G19" s="38">
        <v>4</v>
      </c>
      <c r="H19" s="38">
        <v>2</v>
      </c>
      <c r="I19" s="78">
        <f t="shared" si="1"/>
        <v>3</v>
      </c>
      <c r="J19" s="37">
        <v>10</v>
      </c>
      <c r="K19" s="37">
        <v>2</v>
      </c>
      <c r="L19" s="37">
        <f t="shared" si="7"/>
        <v>0</v>
      </c>
      <c r="M19" s="38">
        <v>4</v>
      </c>
      <c r="N19" s="38">
        <v>2</v>
      </c>
      <c r="O19" s="78">
        <f t="shared" si="8"/>
        <v>3</v>
      </c>
      <c r="P19" s="37">
        <v>10</v>
      </c>
      <c r="Q19" s="37">
        <v>2</v>
      </c>
      <c r="R19" s="37">
        <f t="shared" si="9"/>
        <v>0</v>
      </c>
      <c r="S19" s="21" t="s">
        <v>472</v>
      </c>
    </row>
    <row r="20" spans="1:20" x14ac:dyDescent="0.2">
      <c r="A20" s="262" t="s">
        <v>404</v>
      </c>
      <c r="B20" s="264">
        <v>8</v>
      </c>
      <c r="C20" s="264">
        <v>4</v>
      </c>
      <c r="D20" s="37">
        <v>10</v>
      </c>
      <c r="E20" s="37">
        <v>2</v>
      </c>
      <c r="F20" s="37">
        <f t="shared" si="6"/>
        <v>0</v>
      </c>
      <c r="G20" s="38">
        <v>5</v>
      </c>
      <c r="H20" s="38">
        <v>1</v>
      </c>
      <c r="I20" s="78">
        <f t="shared" si="1"/>
        <v>2</v>
      </c>
      <c r="J20" s="37">
        <v>10</v>
      </c>
      <c r="K20" s="37">
        <v>2</v>
      </c>
      <c r="L20" s="37">
        <f t="shared" si="7"/>
        <v>0</v>
      </c>
      <c r="M20" s="38">
        <v>10</v>
      </c>
      <c r="N20" s="38">
        <v>2</v>
      </c>
      <c r="O20" s="78">
        <f t="shared" si="8"/>
        <v>0</v>
      </c>
      <c r="P20" s="37">
        <v>10</v>
      </c>
      <c r="Q20" s="37">
        <v>2</v>
      </c>
      <c r="R20" s="37">
        <f t="shared" si="9"/>
        <v>0</v>
      </c>
      <c r="S20" s="21"/>
    </row>
    <row r="21" spans="1:20" x14ac:dyDescent="0.2">
      <c r="A21" s="262" t="s">
        <v>405</v>
      </c>
      <c r="B21" s="264">
        <v>18</v>
      </c>
      <c r="C21" s="264">
        <v>3</v>
      </c>
      <c r="D21" s="37">
        <v>3</v>
      </c>
      <c r="E21" s="37">
        <v>1</v>
      </c>
      <c r="F21" s="37">
        <f t="shared" si="6"/>
        <v>3</v>
      </c>
      <c r="G21" s="38">
        <v>3</v>
      </c>
      <c r="H21" s="38">
        <v>2</v>
      </c>
      <c r="I21" s="78">
        <f t="shared" si="1"/>
        <v>2</v>
      </c>
      <c r="J21" s="37">
        <v>4</v>
      </c>
      <c r="K21" s="37">
        <v>3</v>
      </c>
      <c r="L21" s="37">
        <f t="shared" si="7"/>
        <v>2</v>
      </c>
      <c r="M21" s="38">
        <v>3</v>
      </c>
      <c r="N21" s="38">
        <v>2</v>
      </c>
      <c r="O21" s="78">
        <f t="shared" si="8"/>
        <v>3</v>
      </c>
      <c r="P21" s="37">
        <v>5</v>
      </c>
      <c r="Q21" s="37">
        <v>3</v>
      </c>
      <c r="R21" s="37">
        <f t="shared" si="9"/>
        <v>1</v>
      </c>
      <c r="S21" s="21"/>
      <c r="T21" s="102"/>
    </row>
    <row r="22" spans="1:20" x14ac:dyDescent="0.2">
      <c r="A22" s="262" t="s">
        <v>406</v>
      </c>
      <c r="B22" s="264">
        <v>6</v>
      </c>
      <c r="C22" s="264">
        <v>4</v>
      </c>
      <c r="D22" s="37">
        <v>6</v>
      </c>
      <c r="E22" s="37">
        <v>2</v>
      </c>
      <c r="F22" s="37">
        <f t="shared" si="6"/>
        <v>2</v>
      </c>
      <c r="G22" s="38">
        <v>5</v>
      </c>
      <c r="H22" s="38">
        <v>2</v>
      </c>
      <c r="I22" s="78">
        <f t="shared" si="1"/>
        <v>2</v>
      </c>
      <c r="J22" s="37">
        <v>7</v>
      </c>
      <c r="K22" s="37">
        <v>1</v>
      </c>
      <c r="L22" s="37">
        <f t="shared" si="7"/>
        <v>1</v>
      </c>
      <c r="M22" s="38">
        <v>8</v>
      </c>
      <c r="N22" s="38">
        <v>3</v>
      </c>
      <c r="O22" s="78">
        <f t="shared" si="8"/>
        <v>0</v>
      </c>
      <c r="P22" s="37">
        <v>7</v>
      </c>
      <c r="Q22" s="37">
        <v>3</v>
      </c>
      <c r="R22" s="37">
        <f t="shared" si="9"/>
        <v>1</v>
      </c>
      <c r="S22" s="21"/>
    </row>
    <row r="23" spans="1:20" ht="13.5" thickBot="1" x14ac:dyDescent="0.25">
      <c r="A23" s="270" t="s">
        <v>407</v>
      </c>
      <c r="B23" s="266">
        <v>2</v>
      </c>
      <c r="C23" s="266">
        <v>5</v>
      </c>
      <c r="D23" s="37">
        <v>6</v>
      </c>
      <c r="E23" s="46">
        <v>1</v>
      </c>
      <c r="F23" s="37">
        <f t="shared" si="6"/>
        <v>3</v>
      </c>
      <c r="G23" s="38">
        <v>6</v>
      </c>
      <c r="H23" s="47">
        <v>2</v>
      </c>
      <c r="I23" s="77">
        <f t="shared" si="1"/>
        <v>2</v>
      </c>
      <c r="J23" s="37">
        <v>10</v>
      </c>
      <c r="K23" s="46">
        <v>2</v>
      </c>
      <c r="L23" s="37">
        <f t="shared" si="7"/>
        <v>0</v>
      </c>
      <c r="M23" s="38">
        <v>9</v>
      </c>
      <c r="N23" s="47">
        <v>2</v>
      </c>
      <c r="O23" s="84">
        <f t="shared" si="8"/>
        <v>0</v>
      </c>
      <c r="P23" s="37">
        <v>10</v>
      </c>
      <c r="Q23" s="46">
        <v>2</v>
      </c>
      <c r="R23" s="37">
        <f t="shared" si="9"/>
        <v>0</v>
      </c>
      <c r="S23" s="21"/>
    </row>
    <row r="24" spans="1:20" ht="13.5" thickBot="1" x14ac:dyDescent="0.25">
      <c r="A24" s="66" t="s">
        <v>413</v>
      </c>
      <c r="B24" s="63"/>
      <c r="C24" s="63">
        <f t="shared" ref="C24:O24" si="10">SUM(C15:C23)</f>
        <v>36</v>
      </c>
      <c r="D24" s="63">
        <f t="shared" si="10"/>
        <v>56</v>
      </c>
      <c r="E24" s="63">
        <f t="shared" si="10"/>
        <v>17</v>
      </c>
      <c r="F24" s="63">
        <f t="shared" si="10"/>
        <v>14</v>
      </c>
      <c r="G24" s="89">
        <f t="shared" si="10"/>
        <v>42</v>
      </c>
      <c r="H24" s="89">
        <f t="shared" si="10"/>
        <v>18</v>
      </c>
      <c r="I24" s="89">
        <f t="shared" si="10"/>
        <v>17</v>
      </c>
      <c r="J24" s="63">
        <f t="shared" si="10"/>
        <v>69</v>
      </c>
      <c r="K24" s="63">
        <f t="shared" si="10"/>
        <v>17</v>
      </c>
      <c r="L24" s="63">
        <f t="shared" si="10"/>
        <v>5</v>
      </c>
      <c r="M24" s="89">
        <f t="shared" si="10"/>
        <v>60</v>
      </c>
      <c r="N24" s="89">
        <f t="shared" si="10"/>
        <v>19</v>
      </c>
      <c r="O24" s="89">
        <f t="shared" si="10"/>
        <v>12</v>
      </c>
      <c r="P24" s="63">
        <f>SUM(P15:P23)</f>
        <v>64</v>
      </c>
      <c r="Q24" s="63">
        <f>SUM(Q15:Q23)</f>
        <v>20</v>
      </c>
      <c r="R24" s="63">
        <f>SUM(R15:R23)</f>
        <v>11</v>
      </c>
    </row>
    <row r="25" spans="1:20" ht="13.5" thickBot="1" x14ac:dyDescent="0.25">
      <c r="A25" s="70" t="s">
        <v>414</v>
      </c>
      <c r="B25" s="71"/>
      <c r="C25" s="71">
        <f t="shared" ref="C25:O25" si="11">C24+C14</f>
        <v>72</v>
      </c>
      <c r="D25" s="71">
        <f t="shared" si="11"/>
        <v>115</v>
      </c>
      <c r="E25" s="71">
        <f t="shared" si="11"/>
        <v>32</v>
      </c>
      <c r="F25" s="71">
        <f t="shared" si="11"/>
        <v>27</v>
      </c>
      <c r="G25" s="72">
        <f t="shared" si="11"/>
        <v>90</v>
      </c>
      <c r="H25" s="72">
        <f t="shared" si="11"/>
        <v>32</v>
      </c>
      <c r="I25" s="72">
        <f t="shared" si="11"/>
        <v>31</v>
      </c>
      <c r="J25" s="71">
        <f t="shared" si="11"/>
        <v>121</v>
      </c>
      <c r="K25" s="71">
        <f t="shared" si="11"/>
        <v>35</v>
      </c>
      <c r="L25" s="71">
        <f t="shared" si="11"/>
        <v>22</v>
      </c>
      <c r="M25" s="72">
        <f t="shared" si="11"/>
        <v>116</v>
      </c>
      <c r="N25" s="72">
        <f t="shared" si="11"/>
        <v>37</v>
      </c>
      <c r="O25" s="72">
        <f t="shared" si="11"/>
        <v>26</v>
      </c>
      <c r="P25" s="71">
        <f>P24+P14</f>
        <v>136</v>
      </c>
      <c r="Q25" s="71">
        <f>Q24+Q14</f>
        <v>38</v>
      </c>
      <c r="R25" s="71">
        <f>R24+R14</f>
        <v>20</v>
      </c>
    </row>
    <row r="26" spans="1:20" x14ac:dyDescent="0.2">
      <c r="A26" s="30"/>
      <c r="B26" s="30"/>
      <c r="C26" s="30"/>
      <c r="D26" s="30"/>
      <c r="E26" s="30"/>
      <c r="F26" s="30"/>
      <c r="G26" s="30"/>
      <c r="H26" s="30"/>
      <c r="I26" s="30"/>
      <c r="J26" s="30"/>
      <c r="K26" s="30"/>
      <c r="L26" s="30"/>
      <c r="M26" s="30"/>
      <c r="N26" s="30"/>
      <c r="O26" s="30"/>
      <c r="P26" s="30"/>
      <c r="Q26" s="30"/>
      <c r="R26" s="30"/>
    </row>
    <row r="27" spans="1:20" ht="13.5" thickBot="1" x14ac:dyDescent="0.25"/>
    <row r="28" spans="1:20" ht="13.5" thickBot="1" x14ac:dyDescent="0.25">
      <c r="A28" s="366"/>
      <c r="B28" s="257"/>
      <c r="C28" s="257"/>
      <c r="D28" s="257" t="s">
        <v>1119</v>
      </c>
      <c r="E28" s="257"/>
      <c r="F28" s="257"/>
      <c r="G28" s="257"/>
      <c r="H28" s="257"/>
      <c r="I28" s="257"/>
      <c r="J28" s="257"/>
      <c r="K28" s="257"/>
      <c r="L28" s="257"/>
      <c r="M28" s="257"/>
      <c r="N28" s="257"/>
      <c r="O28" s="257"/>
      <c r="P28" s="257"/>
      <c r="Q28" s="257"/>
      <c r="R28" s="257"/>
      <c r="S28" s="68" t="s">
        <v>416</v>
      </c>
      <c r="T28" t="s">
        <v>991</v>
      </c>
    </row>
    <row r="29" spans="1:20" x14ac:dyDescent="0.2">
      <c r="A29" s="258"/>
      <c r="B29" s="259"/>
      <c r="C29" s="259"/>
      <c r="D29" s="474" t="s">
        <v>475</v>
      </c>
      <c r="E29" s="475"/>
      <c r="F29" s="476"/>
      <c r="G29" s="477" t="s">
        <v>469</v>
      </c>
      <c r="H29" s="478"/>
      <c r="I29" s="479"/>
      <c r="J29" s="474" t="s">
        <v>352</v>
      </c>
      <c r="K29" s="475"/>
      <c r="L29" s="476"/>
      <c r="M29" s="477" t="s">
        <v>340</v>
      </c>
      <c r="N29" s="478"/>
      <c r="O29" s="479"/>
      <c r="P29" s="474" t="s">
        <v>472</v>
      </c>
      <c r="Q29" s="475"/>
      <c r="R29" s="476"/>
      <c r="S29" s="21"/>
    </row>
    <row r="30" spans="1:20" x14ac:dyDescent="0.2">
      <c r="A30" s="260"/>
      <c r="B30" s="261"/>
      <c r="C30" s="261" t="s">
        <v>538</v>
      </c>
      <c r="D30" s="480">
        <v>24</v>
      </c>
      <c r="E30" s="481"/>
      <c r="F30" s="482"/>
      <c r="G30" s="483">
        <v>10</v>
      </c>
      <c r="H30" s="484"/>
      <c r="I30" s="485"/>
      <c r="J30" s="480">
        <v>28</v>
      </c>
      <c r="K30" s="481"/>
      <c r="L30" s="482"/>
      <c r="M30" s="483">
        <v>27</v>
      </c>
      <c r="N30" s="484"/>
      <c r="O30" s="485"/>
      <c r="P30" s="480">
        <v>33</v>
      </c>
      <c r="Q30" s="481"/>
      <c r="R30" s="482"/>
      <c r="S30" s="21"/>
    </row>
    <row r="31" spans="1:20" x14ac:dyDescent="0.2">
      <c r="A31" s="262"/>
      <c r="B31" s="263" t="s">
        <v>355</v>
      </c>
      <c r="C31" s="263" t="s">
        <v>408</v>
      </c>
      <c r="D31" s="35" t="s">
        <v>409</v>
      </c>
      <c r="E31" s="35" t="s">
        <v>410</v>
      </c>
      <c r="F31" s="35" t="s">
        <v>363</v>
      </c>
      <c r="G31" s="36" t="s">
        <v>409</v>
      </c>
      <c r="H31" s="36" t="s">
        <v>410</v>
      </c>
      <c r="I31" s="36" t="s">
        <v>363</v>
      </c>
      <c r="J31" s="35" t="s">
        <v>409</v>
      </c>
      <c r="K31" s="35" t="s">
        <v>410</v>
      </c>
      <c r="L31" s="35" t="s">
        <v>363</v>
      </c>
      <c r="M31" s="36" t="s">
        <v>409</v>
      </c>
      <c r="N31" s="36" t="s">
        <v>410</v>
      </c>
      <c r="O31" s="36" t="s">
        <v>363</v>
      </c>
      <c r="P31" s="35" t="s">
        <v>409</v>
      </c>
      <c r="Q31" s="35" t="s">
        <v>410</v>
      </c>
      <c r="R31" s="35" t="s">
        <v>363</v>
      </c>
      <c r="S31" s="21"/>
    </row>
    <row r="32" spans="1:20" x14ac:dyDescent="0.2">
      <c r="A32" s="262" t="s">
        <v>390</v>
      </c>
      <c r="B32" s="269">
        <v>3</v>
      </c>
      <c r="C32" s="269">
        <v>5</v>
      </c>
      <c r="D32" s="37">
        <v>6</v>
      </c>
      <c r="E32" s="37">
        <v>1</v>
      </c>
      <c r="F32" s="37">
        <f t="shared" ref="F32:F40" si="12">IF(($C32+INT(D$30/18)+IF(((D$30-INT(D$30/18)*18)-$B32)&gt;=0,1,0)-D32+2)&lt;0, 0, $C32+INT(D$30/18)+IF(((D$30-INT(D$30/18)*18)-$B32)&gt;=0,1,0)-D32+2)</f>
        <v>3</v>
      </c>
      <c r="G32" s="38">
        <v>7</v>
      </c>
      <c r="H32" s="38">
        <v>1</v>
      </c>
      <c r="I32" s="78">
        <f t="shared" ref="I32:I40" si="13">IF(($C32+INT(G$30/18)+IF(((G$30-INT(G$30/18)*18)-$B32)&gt;=0,1,0)-G32+2)&lt;0, 0, $C32+INT(G$30/18)+IF(((G$30-INT(G$30/18)*18)-$B32)&gt;=0,1,0)-G32+2)</f>
        <v>1</v>
      </c>
      <c r="J32" s="37">
        <v>10</v>
      </c>
      <c r="K32" s="37">
        <v>2</v>
      </c>
      <c r="L32" s="37">
        <f t="shared" ref="L32:L40" si="14">IF(($C32+INT(J$30/18)+IF(((J$30-INT(J$30/18)*18)-$B32)&gt;=0,1,0)-J32+2)&lt;0, 0, $C32+INT(J$30/18)+IF(((J$30-INT(J$30/18)*18)-$B32)&gt;=0,1,0)-J32+2)</f>
        <v>0</v>
      </c>
      <c r="M32" s="38">
        <v>8</v>
      </c>
      <c r="N32" s="38">
        <v>2</v>
      </c>
      <c r="O32" s="78">
        <f t="shared" ref="O32:O40" si="15">IF(($C32+INT(M$30/18)+IF(((M$30-INT(M$30/18)*18)-$B32)&gt;=0,1,0)-M32+2)&lt;0, 0, $C32+INT(M$30/18)+IF(((M$30-INT(M$30/18)*18)-$B32)&gt;=0,1,0)-M32+2)</f>
        <v>1</v>
      </c>
      <c r="P32" s="37">
        <v>10</v>
      </c>
      <c r="Q32" s="37">
        <v>2</v>
      </c>
      <c r="R32" s="37">
        <f t="shared" ref="R32:R40" si="16">IF(($C32+INT(P$30/18)+IF(((P$30-INT(P$30/18)*18)-$B32)&gt;=0,1,0)-P32+2)&lt;0, 0, $C32+INT(P$30/18)+IF(((P$30-INT(P$30/18)*18)-$B32)&gt;=0,1,0)-P32+2)</f>
        <v>0</v>
      </c>
      <c r="S32" s="21"/>
    </row>
    <row r="33" spans="1:20" x14ac:dyDescent="0.2">
      <c r="A33" s="262" t="s">
        <v>391</v>
      </c>
      <c r="B33" s="264">
        <v>17</v>
      </c>
      <c r="C33" s="264">
        <v>3</v>
      </c>
      <c r="D33" s="37">
        <v>10</v>
      </c>
      <c r="E33" s="37">
        <v>2</v>
      </c>
      <c r="F33" s="37">
        <f t="shared" si="12"/>
        <v>0</v>
      </c>
      <c r="G33" s="38">
        <v>3</v>
      </c>
      <c r="H33" s="38">
        <v>1</v>
      </c>
      <c r="I33" s="78">
        <f t="shared" si="13"/>
        <v>2</v>
      </c>
      <c r="J33" s="37">
        <v>3</v>
      </c>
      <c r="K33" s="37">
        <v>2</v>
      </c>
      <c r="L33" s="37">
        <f t="shared" si="14"/>
        <v>3</v>
      </c>
      <c r="M33" s="38">
        <v>4</v>
      </c>
      <c r="N33" s="38">
        <v>2</v>
      </c>
      <c r="O33" s="78">
        <f t="shared" si="15"/>
        <v>2</v>
      </c>
      <c r="P33" s="37">
        <v>10</v>
      </c>
      <c r="Q33" s="37">
        <v>2</v>
      </c>
      <c r="R33" s="37">
        <f t="shared" si="16"/>
        <v>0</v>
      </c>
      <c r="S33" s="21"/>
    </row>
    <row r="34" spans="1:20" x14ac:dyDescent="0.2">
      <c r="A34" s="262" t="s">
        <v>392</v>
      </c>
      <c r="B34" s="264">
        <v>11</v>
      </c>
      <c r="C34" s="264">
        <v>4</v>
      </c>
      <c r="D34" s="37">
        <v>3</v>
      </c>
      <c r="E34" s="37">
        <v>1</v>
      </c>
      <c r="F34" s="37">
        <f t="shared" si="12"/>
        <v>4</v>
      </c>
      <c r="G34" s="38">
        <v>5</v>
      </c>
      <c r="H34" s="38">
        <v>2</v>
      </c>
      <c r="I34" s="78">
        <f t="shared" si="13"/>
        <v>1</v>
      </c>
      <c r="J34" s="37">
        <v>5</v>
      </c>
      <c r="K34" s="37">
        <v>2</v>
      </c>
      <c r="L34" s="37">
        <f t="shared" si="14"/>
        <v>2</v>
      </c>
      <c r="M34" s="38">
        <v>5</v>
      </c>
      <c r="N34" s="38">
        <v>2</v>
      </c>
      <c r="O34" s="78">
        <f t="shared" si="15"/>
        <v>2</v>
      </c>
      <c r="P34" s="37">
        <v>5</v>
      </c>
      <c r="Q34" s="37">
        <v>2</v>
      </c>
      <c r="R34" s="37">
        <f t="shared" si="16"/>
        <v>3</v>
      </c>
      <c r="S34" s="21"/>
    </row>
    <row r="35" spans="1:20" x14ac:dyDescent="0.2">
      <c r="A35" s="262" t="s">
        <v>393</v>
      </c>
      <c r="B35" s="264">
        <v>13</v>
      </c>
      <c r="C35" s="264">
        <v>3</v>
      </c>
      <c r="D35" s="37">
        <v>10</v>
      </c>
      <c r="E35" s="37">
        <v>2</v>
      </c>
      <c r="F35" s="37">
        <f t="shared" si="12"/>
        <v>0</v>
      </c>
      <c r="G35" s="38">
        <v>6</v>
      </c>
      <c r="H35" s="38">
        <v>2</v>
      </c>
      <c r="I35" s="78">
        <f t="shared" si="13"/>
        <v>0</v>
      </c>
      <c r="J35" s="37">
        <v>4</v>
      </c>
      <c r="K35" s="37">
        <v>1</v>
      </c>
      <c r="L35" s="37">
        <f t="shared" si="14"/>
        <v>2</v>
      </c>
      <c r="M35" s="38">
        <v>5</v>
      </c>
      <c r="N35" s="38">
        <v>2</v>
      </c>
      <c r="O35" s="78">
        <f t="shared" si="15"/>
        <v>1</v>
      </c>
      <c r="P35" s="37">
        <v>10</v>
      </c>
      <c r="Q35" s="37">
        <v>2</v>
      </c>
      <c r="R35" s="37">
        <f t="shared" si="16"/>
        <v>0</v>
      </c>
      <c r="S35" s="21"/>
    </row>
    <row r="36" spans="1:20" x14ac:dyDescent="0.2">
      <c r="A36" s="262" t="s">
        <v>394</v>
      </c>
      <c r="B36" s="264">
        <v>1</v>
      </c>
      <c r="C36" s="264">
        <v>5</v>
      </c>
      <c r="D36" s="37">
        <v>6</v>
      </c>
      <c r="E36" s="37">
        <v>2</v>
      </c>
      <c r="F36" s="37">
        <f t="shared" si="12"/>
        <v>3</v>
      </c>
      <c r="G36" s="38">
        <v>7</v>
      </c>
      <c r="H36" s="38">
        <v>2</v>
      </c>
      <c r="I36" s="78">
        <f t="shared" si="13"/>
        <v>1</v>
      </c>
      <c r="J36" s="37">
        <v>8</v>
      </c>
      <c r="K36" s="37">
        <v>2</v>
      </c>
      <c r="L36" s="37">
        <f t="shared" si="14"/>
        <v>1</v>
      </c>
      <c r="M36" s="38">
        <v>7</v>
      </c>
      <c r="N36" s="38">
        <v>2</v>
      </c>
      <c r="O36" s="78">
        <f t="shared" si="15"/>
        <v>2</v>
      </c>
      <c r="P36" s="37">
        <v>9</v>
      </c>
      <c r="Q36" s="37">
        <v>2</v>
      </c>
      <c r="R36" s="37">
        <f t="shared" si="16"/>
        <v>0</v>
      </c>
      <c r="S36" s="21"/>
    </row>
    <row r="37" spans="1:20" x14ac:dyDescent="0.2">
      <c r="A37" s="262" t="s">
        <v>395</v>
      </c>
      <c r="B37" s="264">
        <v>15</v>
      </c>
      <c r="C37" s="264">
        <v>3</v>
      </c>
      <c r="D37" s="37">
        <v>3</v>
      </c>
      <c r="E37" s="37">
        <v>2</v>
      </c>
      <c r="F37" s="37">
        <f t="shared" si="12"/>
        <v>3</v>
      </c>
      <c r="G37" s="38">
        <v>4</v>
      </c>
      <c r="H37" s="38">
        <v>2</v>
      </c>
      <c r="I37" s="78">
        <f t="shared" si="13"/>
        <v>1</v>
      </c>
      <c r="J37" s="37">
        <v>5</v>
      </c>
      <c r="K37" s="37">
        <v>2</v>
      </c>
      <c r="L37" s="37">
        <f t="shared" si="14"/>
        <v>1</v>
      </c>
      <c r="M37" s="38">
        <v>4</v>
      </c>
      <c r="N37" s="38">
        <v>1</v>
      </c>
      <c r="O37" s="78">
        <f t="shared" si="15"/>
        <v>2</v>
      </c>
      <c r="P37" s="37">
        <v>5</v>
      </c>
      <c r="Q37" s="37">
        <v>3</v>
      </c>
      <c r="R37" s="37">
        <f t="shared" si="16"/>
        <v>2</v>
      </c>
      <c r="S37" s="21"/>
      <c r="T37" t="s">
        <v>1125</v>
      </c>
    </row>
    <row r="38" spans="1:20" x14ac:dyDescent="0.2">
      <c r="A38" s="262" t="s">
        <v>396</v>
      </c>
      <c r="B38" s="264">
        <v>5</v>
      </c>
      <c r="C38" s="264">
        <v>4</v>
      </c>
      <c r="D38" s="37">
        <v>5</v>
      </c>
      <c r="E38" s="37">
        <v>2</v>
      </c>
      <c r="F38" s="37">
        <f t="shared" si="12"/>
        <v>3</v>
      </c>
      <c r="G38" s="38">
        <v>5</v>
      </c>
      <c r="H38" s="38">
        <v>1</v>
      </c>
      <c r="I38" s="78">
        <f t="shared" si="13"/>
        <v>2</v>
      </c>
      <c r="J38" s="37">
        <v>8</v>
      </c>
      <c r="K38" s="37">
        <v>2</v>
      </c>
      <c r="L38" s="37">
        <f t="shared" si="14"/>
        <v>0</v>
      </c>
      <c r="M38" s="38">
        <v>8</v>
      </c>
      <c r="N38" s="38">
        <v>3</v>
      </c>
      <c r="O38" s="78">
        <f t="shared" si="15"/>
        <v>0</v>
      </c>
      <c r="P38" s="37">
        <v>7</v>
      </c>
      <c r="Q38" s="37">
        <v>2</v>
      </c>
      <c r="R38" s="37">
        <f t="shared" si="16"/>
        <v>1</v>
      </c>
      <c r="S38" s="21"/>
    </row>
    <row r="39" spans="1:20" x14ac:dyDescent="0.2">
      <c r="A39" s="262" t="s">
        <v>397</v>
      </c>
      <c r="B39" s="264">
        <v>9</v>
      </c>
      <c r="C39" s="264">
        <v>5</v>
      </c>
      <c r="D39" s="37">
        <v>6</v>
      </c>
      <c r="E39" s="37">
        <v>2</v>
      </c>
      <c r="F39" s="37">
        <f t="shared" si="12"/>
        <v>2</v>
      </c>
      <c r="G39" s="38">
        <v>5</v>
      </c>
      <c r="H39" s="38">
        <v>1</v>
      </c>
      <c r="I39" s="78">
        <f t="shared" si="13"/>
        <v>3</v>
      </c>
      <c r="J39" s="37">
        <v>7</v>
      </c>
      <c r="K39" s="37">
        <v>1</v>
      </c>
      <c r="L39" s="37">
        <f t="shared" si="14"/>
        <v>2</v>
      </c>
      <c r="M39" s="38">
        <v>6</v>
      </c>
      <c r="N39" s="38">
        <v>1</v>
      </c>
      <c r="O39" s="78">
        <f t="shared" si="15"/>
        <v>3</v>
      </c>
      <c r="P39" s="37">
        <v>7</v>
      </c>
      <c r="Q39" s="37">
        <v>2</v>
      </c>
      <c r="R39" s="37">
        <f t="shared" si="16"/>
        <v>2</v>
      </c>
      <c r="S39" s="21"/>
    </row>
    <row r="40" spans="1:20" ht="13.5" thickBot="1" x14ac:dyDescent="0.25">
      <c r="A40" s="265" t="s">
        <v>398</v>
      </c>
      <c r="B40" s="271">
        <v>7</v>
      </c>
      <c r="C40" s="271">
        <v>4</v>
      </c>
      <c r="D40" s="37">
        <v>6</v>
      </c>
      <c r="E40" s="54">
        <v>2</v>
      </c>
      <c r="F40" s="37">
        <f t="shared" si="12"/>
        <v>1</v>
      </c>
      <c r="G40" s="38">
        <v>8</v>
      </c>
      <c r="H40" s="55">
        <v>2</v>
      </c>
      <c r="I40" s="77">
        <f t="shared" si="13"/>
        <v>0</v>
      </c>
      <c r="J40" s="37">
        <v>4</v>
      </c>
      <c r="K40" s="54">
        <v>1</v>
      </c>
      <c r="L40" s="37">
        <f t="shared" si="14"/>
        <v>4</v>
      </c>
      <c r="M40" s="38">
        <v>8</v>
      </c>
      <c r="N40" s="55">
        <v>2</v>
      </c>
      <c r="O40" s="77">
        <f t="shared" si="15"/>
        <v>0</v>
      </c>
      <c r="P40" s="37">
        <v>10</v>
      </c>
      <c r="Q40" s="54">
        <v>2</v>
      </c>
      <c r="R40" s="37">
        <f t="shared" si="16"/>
        <v>0</v>
      </c>
      <c r="S40" s="21" t="s">
        <v>590</v>
      </c>
    </row>
    <row r="41" spans="1:20" ht="13.5" thickBot="1" x14ac:dyDescent="0.25">
      <c r="A41" s="267" t="s">
        <v>412</v>
      </c>
      <c r="B41" s="268"/>
      <c r="C41" s="234">
        <f t="shared" ref="C41:F41" si="17">SUM(C32:C40)</f>
        <v>36</v>
      </c>
      <c r="D41" s="63">
        <f t="shared" si="17"/>
        <v>55</v>
      </c>
      <c r="E41" s="63">
        <f t="shared" si="17"/>
        <v>16</v>
      </c>
      <c r="F41" s="63">
        <f t="shared" si="17"/>
        <v>19</v>
      </c>
      <c r="G41" s="89">
        <f>SUM(G32:G40)</f>
        <v>50</v>
      </c>
      <c r="H41" s="89">
        <f>SUM(H32:H40)</f>
        <v>14</v>
      </c>
      <c r="I41" s="89">
        <f t="shared" ref="I41" si="18">SUM(I32:I40)</f>
        <v>11</v>
      </c>
      <c r="J41" s="63">
        <f>SUM(J32:J40)</f>
        <v>54</v>
      </c>
      <c r="K41" s="63">
        <f>SUM(K32:K40)</f>
        <v>15</v>
      </c>
      <c r="L41" s="88">
        <f t="shared" ref="L41" si="19">SUM(L32:L40)</f>
        <v>15</v>
      </c>
      <c r="M41" s="89">
        <f>SUM(M32:M40)</f>
        <v>55</v>
      </c>
      <c r="N41" s="89">
        <f>SUM(N32:N40)</f>
        <v>17</v>
      </c>
      <c r="O41" s="89">
        <f t="shared" ref="O41" si="20">SUM(O32:O40)</f>
        <v>13</v>
      </c>
      <c r="P41" s="63">
        <f>SUM(P32:P40)</f>
        <v>73</v>
      </c>
      <c r="Q41" s="63">
        <f>SUM(Q32:Q40)</f>
        <v>19</v>
      </c>
      <c r="R41" s="88">
        <f>SUM(R32:R40)</f>
        <v>8</v>
      </c>
      <c r="S41" s="21"/>
    </row>
    <row r="42" spans="1:20" x14ac:dyDescent="0.2">
      <c r="A42" s="260" t="s">
        <v>399</v>
      </c>
      <c r="B42" s="264">
        <v>4</v>
      </c>
      <c r="C42" s="264">
        <v>5</v>
      </c>
      <c r="D42" s="37">
        <v>10</v>
      </c>
      <c r="E42" s="39">
        <v>2</v>
      </c>
      <c r="F42" s="37">
        <f t="shared" ref="F42:F50" si="21">IF(($C42+INT(D$30/18)+IF(((D$30-INT(D$30/18)*18)-$B42)&gt;=0,1,0)-D42+2)&lt;0, 0, $C42+INT(D$30/18)+IF(((D$30-INT(D$30/18)*18)-$B42)&gt;=0,1,0)-D42+2)</f>
        <v>0</v>
      </c>
      <c r="G42" s="38">
        <v>5</v>
      </c>
      <c r="H42" s="59">
        <v>1</v>
      </c>
      <c r="I42" s="78">
        <f t="shared" ref="I42:I50" si="22">IF(($C42+INT(G$30/18)+IF(((G$30-INT(G$30/18)*18)-$B42)&gt;=0,1,0)-G42+2)&lt;0, 0, $C42+INT(G$30/18)+IF(((G$30-INT(G$30/18)*18)-$B42)&gt;=0,1,0)-G42+2)</f>
        <v>3</v>
      </c>
      <c r="J42" s="37">
        <v>7</v>
      </c>
      <c r="K42" s="39">
        <v>2</v>
      </c>
      <c r="L42" s="37">
        <f t="shared" ref="L42:L50" si="23">IF(($C42+INT(J$30/18)+IF(((J$30-INT(J$30/18)*18)-$B42)&gt;=0,1,0)-J42+2)&lt;0, 0, $C42+INT(J$30/18)+IF(((J$30-INT(J$30/18)*18)-$B42)&gt;=0,1,0)-J42+2)</f>
        <v>2</v>
      </c>
      <c r="M42" s="38">
        <v>10</v>
      </c>
      <c r="N42" s="59">
        <v>2</v>
      </c>
      <c r="O42" s="82">
        <f t="shared" ref="O42:O50" si="24">IF(($C42+INT(M$30/18)+IF(((M$30-INT(M$30/18)*18)-$B42)&gt;=0,1,0)-M42+2)&lt;0, 0, $C42+INT(M$30/18)+IF(((M$30-INT(M$30/18)*18)-$B42)&gt;=0,1,0)-M42+2)</f>
        <v>0</v>
      </c>
      <c r="P42" s="37">
        <v>7</v>
      </c>
      <c r="Q42" s="39">
        <v>2</v>
      </c>
      <c r="R42" s="37">
        <f t="shared" ref="R42:R50" si="25">IF(($C42+INT(P$30/18)+IF(((P$30-INT(P$30/18)*18)-$B42)&gt;=0,1,0)-P42+2)&lt;0, 0, $C42+INT(P$30/18)+IF(((P$30-INT(P$30/18)*18)-$B42)&gt;=0,1,0)-P42+2)</f>
        <v>2</v>
      </c>
      <c r="S42" s="21"/>
    </row>
    <row r="43" spans="1:20" x14ac:dyDescent="0.2">
      <c r="A43" s="262" t="s">
        <v>400</v>
      </c>
      <c r="B43" s="264">
        <v>12</v>
      </c>
      <c r="C43" s="264">
        <v>4</v>
      </c>
      <c r="D43" s="37">
        <v>10</v>
      </c>
      <c r="E43" s="37">
        <v>2</v>
      </c>
      <c r="F43" s="37">
        <f t="shared" si="21"/>
        <v>0</v>
      </c>
      <c r="G43" s="38">
        <v>5</v>
      </c>
      <c r="H43" s="38">
        <v>1</v>
      </c>
      <c r="I43" s="78">
        <f t="shared" si="22"/>
        <v>1</v>
      </c>
      <c r="J43" s="37">
        <v>7</v>
      </c>
      <c r="K43" s="37">
        <v>2</v>
      </c>
      <c r="L43" s="37">
        <f t="shared" si="23"/>
        <v>0</v>
      </c>
      <c r="M43" s="38">
        <v>6</v>
      </c>
      <c r="N43" s="38">
        <v>2</v>
      </c>
      <c r="O43" s="78">
        <f t="shared" si="24"/>
        <v>1</v>
      </c>
      <c r="P43" s="37">
        <v>10</v>
      </c>
      <c r="Q43" s="37">
        <v>2</v>
      </c>
      <c r="R43" s="37">
        <f t="shared" si="25"/>
        <v>0</v>
      </c>
      <c r="S43" s="21"/>
    </row>
    <row r="44" spans="1:20" x14ac:dyDescent="0.2">
      <c r="A44" s="262" t="s">
        <v>401</v>
      </c>
      <c r="B44" s="264">
        <v>14</v>
      </c>
      <c r="C44" s="264">
        <v>4</v>
      </c>
      <c r="D44" s="37">
        <v>5</v>
      </c>
      <c r="E44" s="37">
        <v>2</v>
      </c>
      <c r="F44" s="37">
        <f t="shared" si="21"/>
        <v>2</v>
      </c>
      <c r="G44" s="38">
        <v>5</v>
      </c>
      <c r="H44" s="38">
        <v>2</v>
      </c>
      <c r="I44" s="78">
        <f t="shared" si="22"/>
        <v>1</v>
      </c>
      <c r="J44" s="37">
        <v>6</v>
      </c>
      <c r="K44" s="37">
        <v>2</v>
      </c>
      <c r="L44" s="37">
        <f t="shared" si="23"/>
        <v>1</v>
      </c>
      <c r="M44" s="38">
        <v>10</v>
      </c>
      <c r="N44" s="38">
        <v>2</v>
      </c>
      <c r="O44" s="78">
        <f t="shared" si="24"/>
        <v>0</v>
      </c>
      <c r="P44" s="37">
        <v>10</v>
      </c>
      <c r="Q44" s="37">
        <v>2</v>
      </c>
      <c r="R44" s="37">
        <f t="shared" si="25"/>
        <v>0</v>
      </c>
      <c r="S44" s="21"/>
    </row>
    <row r="45" spans="1:20" x14ac:dyDescent="0.2">
      <c r="A45" s="262" t="s">
        <v>402</v>
      </c>
      <c r="B45" s="264">
        <v>16</v>
      </c>
      <c r="C45" s="264">
        <v>3</v>
      </c>
      <c r="D45" s="37">
        <v>3</v>
      </c>
      <c r="E45" s="37">
        <v>2</v>
      </c>
      <c r="F45" s="37">
        <f t="shared" si="21"/>
        <v>3</v>
      </c>
      <c r="G45" s="38">
        <v>3</v>
      </c>
      <c r="H45" s="38">
        <v>2</v>
      </c>
      <c r="I45" s="78">
        <f t="shared" si="22"/>
        <v>2</v>
      </c>
      <c r="J45" s="37">
        <v>10</v>
      </c>
      <c r="K45" s="37">
        <v>2</v>
      </c>
      <c r="L45" s="37">
        <f t="shared" si="23"/>
        <v>0</v>
      </c>
      <c r="M45" s="38">
        <v>5</v>
      </c>
      <c r="N45" s="38">
        <v>2</v>
      </c>
      <c r="O45" s="78">
        <f t="shared" si="24"/>
        <v>1</v>
      </c>
      <c r="P45" s="37">
        <v>10</v>
      </c>
      <c r="Q45" s="37">
        <v>2</v>
      </c>
      <c r="R45" s="37">
        <f t="shared" si="25"/>
        <v>0</v>
      </c>
      <c r="S45" s="21"/>
    </row>
    <row r="46" spans="1:20" x14ac:dyDescent="0.2">
      <c r="A46" s="262" t="s">
        <v>403</v>
      </c>
      <c r="B46" s="264">
        <v>10</v>
      </c>
      <c r="C46" s="264">
        <v>4</v>
      </c>
      <c r="D46" s="37">
        <v>10</v>
      </c>
      <c r="E46" s="37">
        <v>2</v>
      </c>
      <c r="F46" s="37">
        <f t="shared" si="21"/>
        <v>0</v>
      </c>
      <c r="G46" s="38">
        <v>4</v>
      </c>
      <c r="H46" s="38">
        <v>1</v>
      </c>
      <c r="I46" s="78">
        <f t="shared" si="22"/>
        <v>3</v>
      </c>
      <c r="J46" s="37">
        <v>5</v>
      </c>
      <c r="K46" s="37">
        <v>2</v>
      </c>
      <c r="L46" s="37">
        <f t="shared" si="23"/>
        <v>3</v>
      </c>
      <c r="M46" s="38">
        <v>9</v>
      </c>
      <c r="N46" s="38">
        <v>3</v>
      </c>
      <c r="O46" s="78">
        <f t="shared" si="24"/>
        <v>0</v>
      </c>
      <c r="P46" s="37">
        <v>7</v>
      </c>
      <c r="Q46" s="37">
        <v>2</v>
      </c>
      <c r="R46" s="37">
        <f t="shared" si="25"/>
        <v>1</v>
      </c>
      <c r="S46" s="21"/>
    </row>
    <row r="47" spans="1:20" x14ac:dyDescent="0.2">
      <c r="A47" s="262" t="s">
        <v>404</v>
      </c>
      <c r="B47" s="264">
        <v>8</v>
      </c>
      <c r="C47" s="264">
        <v>4</v>
      </c>
      <c r="D47" s="37">
        <v>10</v>
      </c>
      <c r="E47" s="37">
        <v>2</v>
      </c>
      <c r="F47" s="37">
        <f t="shared" si="21"/>
        <v>0</v>
      </c>
      <c r="G47" s="38">
        <v>5</v>
      </c>
      <c r="H47" s="38">
        <v>3</v>
      </c>
      <c r="I47" s="78">
        <f t="shared" si="22"/>
        <v>2</v>
      </c>
      <c r="J47" s="37">
        <v>10</v>
      </c>
      <c r="K47" s="37">
        <v>2</v>
      </c>
      <c r="L47" s="37">
        <f t="shared" si="23"/>
        <v>0</v>
      </c>
      <c r="M47" s="38">
        <v>8</v>
      </c>
      <c r="N47" s="38">
        <v>3</v>
      </c>
      <c r="O47" s="78">
        <f t="shared" si="24"/>
        <v>0</v>
      </c>
      <c r="P47" s="37">
        <v>4</v>
      </c>
      <c r="Q47" s="37">
        <v>1</v>
      </c>
      <c r="R47" s="37">
        <f t="shared" si="25"/>
        <v>4</v>
      </c>
      <c r="S47" s="21"/>
    </row>
    <row r="48" spans="1:20" x14ac:dyDescent="0.2">
      <c r="A48" s="262" t="s">
        <v>405</v>
      </c>
      <c r="B48" s="264">
        <v>18</v>
      </c>
      <c r="C48" s="264">
        <v>3</v>
      </c>
      <c r="D48" s="37">
        <v>5</v>
      </c>
      <c r="E48" s="37">
        <v>2</v>
      </c>
      <c r="F48" s="37">
        <f t="shared" si="21"/>
        <v>1</v>
      </c>
      <c r="G48" s="38">
        <v>2</v>
      </c>
      <c r="H48" s="38">
        <v>1</v>
      </c>
      <c r="I48" s="78">
        <f t="shared" si="22"/>
        <v>3</v>
      </c>
      <c r="J48" s="37">
        <v>5</v>
      </c>
      <c r="K48" s="37">
        <v>1</v>
      </c>
      <c r="L48" s="37">
        <f t="shared" si="23"/>
        <v>1</v>
      </c>
      <c r="M48" s="38">
        <v>3</v>
      </c>
      <c r="N48" s="38">
        <v>2</v>
      </c>
      <c r="O48" s="78">
        <f t="shared" si="24"/>
        <v>3</v>
      </c>
      <c r="P48" s="37">
        <v>3</v>
      </c>
      <c r="Q48" s="37">
        <v>2</v>
      </c>
      <c r="R48" s="37">
        <f t="shared" si="25"/>
        <v>3</v>
      </c>
      <c r="S48" s="21"/>
      <c r="T48" t="s">
        <v>1126</v>
      </c>
    </row>
    <row r="49" spans="1:20" x14ac:dyDescent="0.2">
      <c r="A49" s="262" t="s">
        <v>406</v>
      </c>
      <c r="B49" s="264">
        <v>6</v>
      </c>
      <c r="C49" s="264">
        <v>4</v>
      </c>
      <c r="D49" s="37">
        <v>5</v>
      </c>
      <c r="E49" s="37">
        <v>2</v>
      </c>
      <c r="F49" s="37">
        <f t="shared" si="21"/>
        <v>3</v>
      </c>
      <c r="G49" s="38">
        <v>6</v>
      </c>
      <c r="H49" s="38">
        <v>1</v>
      </c>
      <c r="I49" s="78">
        <f t="shared" si="22"/>
        <v>1</v>
      </c>
      <c r="J49" s="37">
        <v>7</v>
      </c>
      <c r="K49" s="37">
        <v>2</v>
      </c>
      <c r="L49" s="37">
        <f t="shared" si="23"/>
        <v>1</v>
      </c>
      <c r="M49" s="38">
        <v>6</v>
      </c>
      <c r="N49" s="38">
        <v>1</v>
      </c>
      <c r="O49" s="78">
        <f t="shared" si="24"/>
        <v>2</v>
      </c>
      <c r="P49" s="37">
        <v>7</v>
      </c>
      <c r="Q49" s="37">
        <v>1</v>
      </c>
      <c r="R49" s="37">
        <f t="shared" si="25"/>
        <v>1</v>
      </c>
      <c r="S49" s="21"/>
    </row>
    <row r="50" spans="1:20" ht="13.5" thickBot="1" x14ac:dyDescent="0.25">
      <c r="A50" s="270" t="s">
        <v>407</v>
      </c>
      <c r="B50" s="266">
        <v>2</v>
      </c>
      <c r="C50" s="266">
        <v>5</v>
      </c>
      <c r="D50" s="37">
        <v>10</v>
      </c>
      <c r="E50" s="46">
        <v>2</v>
      </c>
      <c r="F50" s="37">
        <f t="shared" si="21"/>
        <v>0</v>
      </c>
      <c r="G50" s="38">
        <v>6</v>
      </c>
      <c r="H50" s="47">
        <v>1</v>
      </c>
      <c r="I50" s="77">
        <f t="shared" si="22"/>
        <v>2</v>
      </c>
      <c r="J50" s="37">
        <v>10</v>
      </c>
      <c r="K50" s="46">
        <v>2</v>
      </c>
      <c r="L50" s="37">
        <f t="shared" si="23"/>
        <v>0</v>
      </c>
      <c r="M50" s="38">
        <v>8</v>
      </c>
      <c r="N50" s="47">
        <v>2</v>
      </c>
      <c r="O50" s="84">
        <f t="shared" si="24"/>
        <v>1</v>
      </c>
      <c r="P50" s="37">
        <v>7</v>
      </c>
      <c r="Q50" s="46">
        <v>1</v>
      </c>
      <c r="R50" s="37">
        <f t="shared" si="25"/>
        <v>2</v>
      </c>
      <c r="S50" s="85"/>
    </row>
    <row r="51" spans="1:20" ht="13.5" thickBot="1" x14ac:dyDescent="0.25">
      <c r="A51" s="66" t="s">
        <v>413</v>
      </c>
      <c r="B51" s="63"/>
      <c r="C51" s="63">
        <f t="shared" ref="C51:F51" si="26">SUM(C42:C50)</f>
        <v>36</v>
      </c>
      <c r="D51" s="63">
        <f t="shared" si="26"/>
        <v>68</v>
      </c>
      <c r="E51" s="63">
        <f t="shared" si="26"/>
        <v>18</v>
      </c>
      <c r="F51" s="63">
        <f t="shared" si="26"/>
        <v>9</v>
      </c>
      <c r="G51" s="89">
        <f t="shared" ref="G51:O51" si="27">SUM(G42:G50)</f>
        <v>41</v>
      </c>
      <c r="H51" s="89">
        <f t="shared" si="27"/>
        <v>13</v>
      </c>
      <c r="I51" s="89">
        <f t="shared" si="27"/>
        <v>18</v>
      </c>
      <c r="J51" s="63">
        <f t="shared" si="27"/>
        <v>67</v>
      </c>
      <c r="K51" s="63">
        <f t="shared" si="27"/>
        <v>17</v>
      </c>
      <c r="L51" s="63">
        <f t="shared" si="27"/>
        <v>8</v>
      </c>
      <c r="M51" s="89">
        <f t="shared" si="27"/>
        <v>65</v>
      </c>
      <c r="N51" s="89">
        <f t="shared" si="27"/>
        <v>19</v>
      </c>
      <c r="O51" s="89">
        <f t="shared" si="27"/>
        <v>8</v>
      </c>
      <c r="P51" s="63">
        <f>SUM(P42:P50)</f>
        <v>65</v>
      </c>
      <c r="Q51" s="63">
        <f>SUM(Q42:Q50)</f>
        <v>15</v>
      </c>
      <c r="R51" s="63">
        <f>SUM(R42:R50)</f>
        <v>13</v>
      </c>
    </row>
    <row r="52" spans="1:20" ht="13.5" thickBot="1" x14ac:dyDescent="0.25">
      <c r="A52" s="70" t="s">
        <v>414</v>
      </c>
      <c r="B52" s="71"/>
      <c r="C52" s="71">
        <f t="shared" ref="C52:O52" si="28">C51+C41</f>
        <v>72</v>
      </c>
      <c r="D52" s="71">
        <f t="shared" si="28"/>
        <v>123</v>
      </c>
      <c r="E52" s="71">
        <f t="shared" si="28"/>
        <v>34</v>
      </c>
      <c r="F52" s="71">
        <f t="shared" si="28"/>
        <v>28</v>
      </c>
      <c r="G52" s="72">
        <f t="shared" si="28"/>
        <v>91</v>
      </c>
      <c r="H52" s="72">
        <f t="shared" si="28"/>
        <v>27</v>
      </c>
      <c r="I52" s="72">
        <f t="shared" si="28"/>
        <v>29</v>
      </c>
      <c r="J52" s="71">
        <f t="shared" si="28"/>
        <v>121</v>
      </c>
      <c r="K52" s="71">
        <f t="shared" si="28"/>
        <v>32</v>
      </c>
      <c r="L52" s="71">
        <f t="shared" si="28"/>
        <v>23</v>
      </c>
      <c r="M52" s="72">
        <f t="shared" si="28"/>
        <v>120</v>
      </c>
      <c r="N52" s="72">
        <f t="shared" si="28"/>
        <v>36</v>
      </c>
      <c r="O52" s="72">
        <f t="shared" si="28"/>
        <v>21</v>
      </c>
      <c r="P52" s="71">
        <f>P51+P41</f>
        <v>138</v>
      </c>
      <c r="Q52" s="71">
        <f>Q51+Q41</f>
        <v>34</v>
      </c>
      <c r="R52" s="71">
        <f>R51+R41</f>
        <v>21</v>
      </c>
    </row>
    <row r="53" spans="1:20" ht="13.5" thickBot="1" x14ac:dyDescent="0.25"/>
    <row r="54" spans="1:20" ht="13.5" thickBot="1" x14ac:dyDescent="0.25">
      <c r="A54" s="366"/>
      <c r="B54" s="257"/>
      <c r="C54" s="257"/>
      <c r="D54" s="257" t="s">
        <v>1122</v>
      </c>
      <c r="E54" s="257"/>
      <c r="F54" s="257"/>
      <c r="G54" s="257"/>
      <c r="H54" s="257"/>
      <c r="I54" s="257"/>
      <c r="J54" s="257"/>
      <c r="K54" s="257"/>
      <c r="L54" s="257"/>
      <c r="M54" s="257"/>
      <c r="N54" s="257"/>
      <c r="O54" s="257"/>
      <c r="P54" s="257"/>
      <c r="Q54" s="257"/>
      <c r="R54" s="257"/>
      <c r="S54" s="68" t="s">
        <v>416</v>
      </c>
      <c r="T54" t="s">
        <v>991</v>
      </c>
    </row>
    <row r="55" spans="1:20" x14ac:dyDescent="0.2">
      <c r="A55" s="258"/>
      <c r="B55" s="259"/>
      <c r="C55" s="259"/>
      <c r="D55" s="474" t="s">
        <v>475</v>
      </c>
      <c r="E55" s="475"/>
      <c r="F55" s="476"/>
      <c r="G55" s="477" t="s">
        <v>469</v>
      </c>
      <c r="H55" s="478"/>
      <c r="I55" s="479"/>
      <c r="J55" s="474" t="s">
        <v>352</v>
      </c>
      <c r="K55" s="475"/>
      <c r="L55" s="476"/>
      <c r="M55" s="477" t="s">
        <v>340</v>
      </c>
      <c r="N55" s="478"/>
      <c r="O55" s="479"/>
      <c r="P55" s="474" t="s">
        <v>472</v>
      </c>
      <c r="Q55" s="475"/>
      <c r="R55" s="476"/>
      <c r="S55" s="21"/>
    </row>
    <row r="56" spans="1:20" x14ac:dyDescent="0.2">
      <c r="A56" s="260"/>
      <c r="B56" s="261"/>
      <c r="C56" s="261" t="s">
        <v>538</v>
      </c>
      <c r="D56" s="480">
        <v>22</v>
      </c>
      <c r="E56" s="481"/>
      <c r="F56" s="482"/>
      <c r="G56" s="483">
        <v>9</v>
      </c>
      <c r="H56" s="484"/>
      <c r="I56" s="485"/>
      <c r="J56" s="480">
        <v>26</v>
      </c>
      <c r="K56" s="481"/>
      <c r="L56" s="482"/>
      <c r="M56" s="483">
        <v>26</v>
      </c>
      <c r="N56" s="484"/>
      <c r="O56" s="485"/>
      <c r="P56" s="480">
        <v>31</v>
      </c>
      <c r="Q56" s="481"/>
      <c r="R56" s="482"/>
      <c r="S56" s="21"/>
    </row>
    <row r="57" spans="1:20" x14ac:dyDescent="0.2">
      <c r="A57" s="262"/>
      <c r="B57" s="263" t="s">
        <v>355</v>
      </c>
      <c r="C57" s="263" t="s">
        <v>408</v>
      </c>
      <c r="D57" s="35" t="s">
        <v>409</v>
      </c>
      <c r="E57" s="35" t="s">
        <v>410</v>
      </c>
      <c r="F57" s="35" t="s">
        <v>363</v>
      </c>
      <c r="G57" s="36" t="s">
        <v>409</v>
      </c>
      <c r="H57" s="36" t="s">
        <v>410</v>
      </c>
      <c r="I57" s="36" t="s">
        <v>363</v>
      </c>
      <c r="J57" s="35" t="s">
        <v>409</v>
      </c>
      <c r="K57" s="35" t="s">
        <v>410</v>
      </c>
      <c r="L57" s="35" t="s">
        <v>363</v>
      </c>
      <c r="M57" s="36" t="s">
        <v>409</v>
      </c>
      <c r="N57" s="36" t="s">
        <v>410</v>
      </c>
      <c r="O57" s="36" t="s">
        <v>363</v>
      </c>
      <c r="P57" s="35" t="s">
        <v>409</v>
      </c>
      <c r="Q57" s="35" t="s">
        <v>410</v>
      </c>
      <c r="R57" s="35" t="s">
        <v>363</v>
      </c>
      <c r="S57" s="21"/>
    </row>
    <row r="58" spans="1:20" x14ac:dyDescent="0.2">
      <c r="A58" s="262" t="s">
        <v>390</v>
      </c>
      <c r="B58" s="376">
        <v>2</v>
      </c>
      <c r="C58" s="372">
        <v>5</v>
      </c>
      <c r="D58" s="222">
        <v>8</v>
      </c>
      <c r="E58" s="222">
        <v>2</v>
      </c>
      <c r="F58" s="222">
        <f>IF(($C58+INT(D$56/18)+IF(((D$56-INT(D$56/18)*18)-$B58)&gt;=0,1,0)-D58+2)&lt;0, 0, $C58+INT(D$56/18)+IF(((D$56-INT(D$56/18)*18)-$B58)&gt;=0,1,0)-D58+2)</f>
        <v>1</v>
      </c>
      <c r="G58" s="226">
        <v>6</v>
      </c>
      <c r="H58" s="226">
        <v>3</v>
      </c>
      <c r="I58" s="447">
        <f>IF(($C58+INT(G$56/18)+IF(((G$56-INT(G$56/18)*18)-$B58)&gt;=0,1,0)-G58+2)&lt;0, 0, $C58+INT(G$56/18)+IF(((G$56-INT(G$56/18)*18)-$B58)&gt;=0,1,0)-G58+2)</f>
        <v>2</v>
      </c>
      <c r="J58" s="222">
        <v>8</v>
      </c>
      <c r="K58" s="222">
        <v>3</v>
      </c>
      <c r="L58" s="222">
        <f>IF(($C58+INT(J$56/18)+IF(((J$56-INT(J$56/18)*18)-$B58)&gt;=0,1,0)-J58+2)&lt;0, 0, $C58+INT(J$56/18)+IF(((J$56-INT(J$56/18)*18)-$B58)&gt;=0,1,0)-J58+2)</f>
        <v>1</v>
      </c>
      <c r="M58" s="226">
        <v>5</v>
      </c>
      <c r="N58" s="226">
        <v>1</v>
      </c>
      <c r="O58" s="447">
        <f>IF(($C58+INT(M$56/18)+IF(((M$56-INT(M$56/18)*18)-$B58)&gt;=0,1,0)-M58+2)&lt;0, 0, $C58+INT(M$56/18)+IF(((M$56-INT(M$56/18)*18)-$B58)&gt;=0,1,0)-M58+2)</f>
        <v>4</v>
      </c>
      <c r="P58" s="222">
        <v>7</v>
      </c>
      <c r="Q58" s="222">
        <v>3</v>
      </c>
      <c r="R58" s="222">
        <f>IF(($C58+INT(P$56/18)+IF(((P$56-INT(P$56/18)*18)-$B58)&gt;=0,1,0)-P58+2)&lt;0, 0, $C58+INT(P$56/18)+IF(((P$56-INT(P$56/18)*18)-$B58)&gt;=0,1,0)-P58+2)</f>
        <v>2</v>
      </c>
      <c r="S58" s="21"/>
    </row>
    <row r="59" spans="1:20" x14ac:dyDescent="0.2">
      <c r="A59" s="262" t="s">
        <v>391</v>
      </c>
      <c r="B59" s="372">
        <v>12</v>
      </c>
      <c r="C59" s="372">
        <v>4</v>
      </c>
      <c r="D59" s="222">
        <v>6</v>
      </c>
      <c r="E59" s="222">
        <v>3</v>
      </c>
      <c r="F59" s="222">
        <f t="shared" ref="F59:F66" si="29">IF(($C59+INT(D$56/18)+IF(((D$56-INT(D$56/18)*18)-$B59)&gt;=0,1,0)-D59+2)&lt;0, 0, $C59+INT(D$56/18)+IF(((D$56-INT(D$56/18)*18)-$B59)&gt;=0,1,0)-D59+2)</f>
        <v>1</v>
      </c>
      <c r="G59" s="226">
        <v>5</v>
      </c>
      <c r="H59" s="226">
        <v>1</v>
      </c>
      <c r="I59" s="447">
        <f t="shared" ref="I59:I66" si="30">IF(($C59+INT(G$56/18)+IF(((G$56-INT(G$56/18)*18)-$B59)&gt;=0,1,0)-G59+2)&lt;0, 0, $C59+INT(G$56/18)+IF(((G$56-INT(G$56/18)*18)-$B59)&gt;=0,1,0)-G59+2)</f>
        <v>1</v>
      </c>
      <c r="J59" s="222">
        <v>6</v>
      </c>
      <c r="K59" s="222">
        <v>2</v>
      </c>
      <c r="L59" s="222">
        <f t="shared" ref="L59:L66" si="31">IF(($C59+INT(J$56/18)+IF(((J$56-INT(J$56/18)*18)-$B59)&gt;=0,1,0)-J59+2)&lt;0, 0, $C59+INT(J$56/18)+IF(((J$56-INT(J$56/18)*18)-$B59)&gt;=0,1,0)-J59+2)</f>
        <v>1</v>
      </c>
      <c r="M59" s="226">
        <v>7</v>
      </c>
      <c r="N59" s="226">
        <v>2</v>
      </c>
      <c r="O59" s="447">
        <f t="shared" ref="O59:O66" si="32">IF(($C59+INT(M$56/18)+IF(((M$56-INT(M$56/18)*18)-$B59)&gt;=0,1,0)-M59+2)&lt;0, 0, $C59+INT(M$56/18)+IF(((M$56-INT(M$56/18)*18)-$B59)&gt;=0,1,0)-M59+2)</f>
        <v>0</v>
      </c>
      <c r="P59" s="222">
        <v>5</v>
      </c>
      <c r="Q59" s="222">
        <v>1</v>
      </c>
      <c r="R59" s="222">
        <f t="shared" ref="R59:R66" si="33">IF(($C59+INT(P$56/18)+IF(((P$56-INT(P$56/18)*18)-$B59)&gt;=0,1,0)-P59+2)&lt;0, 0, $C59+INT(P$56/18)+IF(((P$56-INT(P$56/18)*18)-$B59)&gt;=0,1,0)-P59+2)</f>
        <v>3</v>
      </c>
      <c r="S59" s="21"/>
    </row>
    <row r="60" spans="1:20" x14ac:dyDescent="0.2">
      <c r="A60" s="262" t="s">
        <v>392</v>
      </c>
      <c r="B60" s="372">
        <v>14</v>
      </c>
      <c r="C60" s="372">
        <v>4</v>
      </c>
      <c r="D60" s="222">
        <v>10</v>
      </c>
      <c r="E60" s="222">
        <v>2</v>
      </c>
      <c r="F60" s="222">
        <f t="shared" si="29"/>
        <v>0</v>
      </c>
      <c r="G60" s="226">
        <v>5</v>
      </c>
      <c r="H60" s="226">
        <v>2</v>
      </c>
      <c r="I60" s="447">
        <f t="shared" si="30"/>
        <v>1</v>
      </c>
      <c r="J60" s="222">
        <v>6</v>
      </c>
      <c r="K60" s="222">
        <v>2</v>
      </c>
      <c r="L60" s="222">
        <f t="shared" si="31"/>
        <v>1</v>
      </c>
      <c r="M60" s="226">
        <v>6</v>
      </c>
      <c r="N60" s="226">
        <v>2</v>
      </c>
      <c r="O60" s="447">
        <f t="shared" si="32"/>
        <v>1</v>
      </c>
      <c r="P60" s="222">
        <v>10</v>
      </c>
      <c r="Q60" s="222">
        <v>2</v>
      </c>
      <c r="R60" s="222">
        <f t="shared" si="33"/>
        <v>0</v>
      </c>
      <c r="S60" s="21"/>
    </row>
    <row r="61" spans="1:20" x14ac:dyDescent="0.2">
      <c r="A61" s="262" t="s">
        <v>393</v>
      </c>
      <c r="B61" s="372">
        <v>16</v>
      </c>
      <c r="C61" s="372">
        <v>3</v>
      </c>
      <c r="D61" s="222">
        <v>6</v>
      </c>
      <c r="E61" s="222">
        <v>1</v>
      </c>
      <c r="F61" s="222">
        <f t="shared" si="29"/>
        <v>0</v>
      </c>
      <c r="G61" s="226">
        <v>4</v>
      </c>
      <c r="H61" s="226">
        <v>3</v>
      </c>
      <c r="I61" s="447">
        <f t="shared" si="30"/>
        <v>1</v>
      </c>
      <c r="J61" s="222">
        <v>4</v>
      </c>
      <c r="K61" s="222">
        <v>2</v>
      </c>
      <c r="L61" s="222">
        <f t="shared" si="31"/>
        <v>2</v>
      </c>
      <c r="M61" s="226">
        <v>4</v>
      </c>
      <c r="N61" s="226">
        <v>2</v>
      </c>
      <c r="O61" s="447">
        <f t="shared" si="32"/>
        <v>2</v>
      </c>
      <c r="P61" s="222">
        <v>4</v>
      </c>
      <c r="Q61" s="222">
        <v>2</v>
      </c>
      <c r="R61" s="222">
        <f t="shared" si="33"/>
        <v>2</v>
      </c>
      <c r="S61" s="21"/>
    </row>
    <row r="62" spans="1:20" x14ac:dyDescent="0.2">
      <c r="A62" s="262" t="s">
        <v>394</v>
      </c>
      <c r="B62" s="372">
        <v>10</v>
      </c>
      <c r="C62" s="372">
        <v>4</v>
      </c>
      <c r="D62" s="222">
        <v>6</v>
      </c>
      <c r="E62" s="222">
        <v>3</v>
      </c>
      <c r="F62" s="222">
        <f t="shared" si="29"/>
        <v>1</v>
      </c>
      <c r="G62" s="226">
        <v>4</v>
      </c>
      <c r="H62" s="226">
        <v>2</v>
      </c>
      <c r="I62" s="447">
        <f t="shared" si="30"/>
        <v>2</v>
      </c>
      <c r="J62" s="222">
        <v>7</v>
      </c>
      <c r="K62" s="222">
        <v>2</v>
      </c>
      <c r="L62" s="222">
        <f t="shared" si="31"/>
        <v>0</v>
      </c>
      <c r="M62" s="226">
        <v>6</v>
      </c>
      <c r="N62" s="226">
        <v>3</v>
      </c>
      <c r="O62" s="447">
        <f t="shared" si="32"/>
        <v>1</v>
      </c>
      <c r="P62" s="222">
        <v>5</v>
      </c>
      <c r="Q62" s="222">
        <v>2</v>
      </c>
      <c r="R62" s="222">
        <f t="shared" si="33"/>
        <v>3</v>
      </c>
      <c r="S62" s="21"/>
    </row>
    <row r="63" spans="1:20" x14ac:dyDescent="0.2">
      <c r="A63" s="262" t="s">
        <v>395</v>
      </c>
      <c r="B63" s="372">
        <v>8</v>
      </c>
      <c r="C63" s="372">
        <v>4</v>
      </c>
      <c r="D63" s="222">
        <v>10</v>
      </c>
      <c r="E63" s="222">
        <v>2</v>
      </c>
      <c r="F63" s="222">
        <f t="shared" si="29"/>
        <v>0</v>
      </c>
      <c r="G63" s="226">
        <v>4</v>
      </c>
      <c r="H63" s="226">
        <v>1</v>
      </c>
      <c r="I63" s="447">
        <f t="shared" si="30"/>
        <v>3</v>
      </c>
      <c r="J63" s="222">
        <v>7</v>
      </c>
      <c r="K63" s="222">
        <v>2</v>
      </c>
      <c r="L63" s="222">
        <f t="shared" si="31"/>
        <v>1</v>
      </c>
      <c r="M63" s="226">
        <v>6</v>
      </c>
      <c r="N63" s="226">
        <v>2</v>
      </c>
      <c r="O63" s="447">
        <f t="shared" si="32"/>
        <v>2</v>
      </c>
      <c r="P63" s="222">
        <v>8</v>
      </c>
      <c r="Q63" s="222">
        <v>3</v>
      </c>
      <c r="R63" s="222">
        <f t="shared" si="33"/>
        <v>0</v>
      </c>
      <c r="S63" s="21"/>
    </row>
    <row r="64" spans="1:20" x14ac:dyDescent="0.2">
      <c r="A64" s="262" t="s">
        <v>396</v>
      </c>
      <c r="B64" s="372">
        <v>18</v>
      </c>
      <c r="C64" s="372">
        <v>3</v>
      </c>
      <c r="D64" s="222">
        <v>5</v>
      </c>
      <c r="E64" s="222">
        <v>1</v>
      </c>
      <c r="F64" s="222">
        <f t="shared" si="29"/>
        <v>1</v>
      </c>
      <c r="G64" s="226">
        <v>3</v>
      </c>
      <c r="H64" s="226">
        <v>2</v>
      </c>
      <c r="I64" s="447">
        <f t="shared" si="30"/>
        <v>2</v>
      </c>
      <c r="J64" s="222">
        <v>4</v>
      </c>
      <c r="K64" s="222">
        <v>2</v>
      </c>
      <c r="L64" s="222">
        <f t="shared" si="31"/>
        <v>2</v>
      </c>
      <c r="M64" s="226">
        <v>3</v>
      </c>
      <c r="N64" s="226">
        <v>2</v>
      </c>
      <c r="O64" s="447">
        <f t="shared" si="32"/>
        <v>3</v>
      </c>
      <c r="P64" s="222">
        <v>4</v>
      </c>
      <c r="Q64" s="222">
        <v>3</v>
      </c>
      <c r="R64" s="222">
        <f t="shared" si="33"/>
        <v>2</v>
      </c>
      <c r="S64" s="21"/>
    </row>
    <row r="65" spans="1:19" x14ac:dyDescent="0.2">
      <c r="A65" s="262" t="s">
        <v>397</v>
      </c>
      <c r="B65" s="372">
        <v>6</v>
      </c>
      <c r="C65" s="372">
        <v>4</v>
      </c>
      <c r="D65" s="222">
        <v>8</v>
      </c>
      <c r="E65" s="222">
        <v>3</v>
      </c>
      <c r="F65" s="222">
        <f t="shared" si="29"/>
        <v>0</v>
      </c>
      <c r="G65" s="226">
        <v>6</v>
      </c>
      <c r="H65" s="226">
        <v>2</v>
      </c>
      <c r="I65" s="447">
        <f t="shared" si="30"/>
        <v>1</v>
      </c>
      <c r="J65" s="222">
        <v>6</v>
      </c>
      <c r="K65" s="222">
        <v>2</v>
      </c>
      <c r="L65" s="222">
        <f t="shared" si="31"/>
        <v>2</v>
      </c>
      <c r="M65" s="226">
        <v>6</v>
      </c>
      <c r="N65" s="226">
        <v>3</v>
      </c>
      <c r="O65" s="447">
        <f t="shared" si="32"/>
        <v>2</v>
      </c>
      <c r="P65" s="222">
        <v>6</v>
      </c>
      <c r="Q65" s="222">
        <v>2</v>
      </c>
      <c r="R65" s="222">
        <f t="shared" si="33"/>
        <v>2</v>
      </c>
      <c r="S65" s="21"/>
    </row>
    <row r="66" spans="1:19" ht="13.5" thickBot="1" x14ac:dyDescent="0.25">
      <c r="A66" s="265" t="s">
        <v>398</v>
      </c>
      <c r="B66" s="378">
        <v>4</v>
      </c>
      <c r="C66" s="375">
        <v>5</v>
      </c>
      <c r="D66" s="222">
        <v>10</v>
      </c>
      <c r="E66" s="223">
        <v>2</v>
      </c>
      <c r="F66" s="222">
        <f t="shared" si="29"/>
        <v>0</v>
      </c>
      <c r="G66" s="226">
        <v>6</v>
      </c>
      <c r="H66" s="227">
        <v>3</v>
      </c>
      <c r="I66" s="448">
        <f t="shared" si="30"/>
        <v>2</v>
      </c>
      <c r="J66" s="222">
        <v>9</v>
      </c>
      <c r="K66" s="223">
        <v>2</v>
      </c>
      <c r="L66" s="222">
        <f t="shared" si="31"/>
        <v>0</v>
      </c>
      <c r="M66" s="226">
        <v>8</v>
      </c>
      <c r="N66" s="227">
        <v>2</v>
      </c>
      <c r="O66" s="448">
        <f t="shared" si="32"/>
        <v>1</v>
      </c>
      <c r="P66" s="222">
        <v>10</v>
      </c>
      <c r="Q66" s="223">
        <v>2</v>
      </c>
      <c r="R66" s="222">
        <f t="shared" si="33"/>
        <v>0</v>
      </c>
      <c r="S66" s="21"/>
    </row>
    <row r="67" spans="1:19" ht="13.5" thickBot="1" x14ac:dyDescent="0.25">
      <c r="A67" s="267" t="s">
        <v>412</v>
      </c>
      <c r="B67" s="268"/>
      <c r="C67" s="234">
        <f t="shared" ref="C67:F67" si="34">SUM(C58:C66)</f>
        <v>36</v>
      </c>
      <c r="D67" s="63">
        <f t="shared" si="34"/>
        <v>69</v>
      </c>
      <c r="E67" s="63">
        <f t="shared" si="34"/>
        <v>19</v>
      </c>
      <c r="F67" s="63">
        <f t="shared" si="34"/>
        <v>4</v>
      </c>
      <c r="G67" s="89">
        <f>SUM(G58:G66)</f>
        <v>43</v>
      </c>
      <c r="H67" s="89">
        <f>SUM(H58:H66)</f>
        <v>19</v>
      </c>
      <c r="I67" s="89">
        <f t="shared" ref="I67" si="35">SUM(I58:I66)</f>
        <v>15</v>
      </c>
      <c r="J67" s="63">
        <f>SUM(J58:J66)</f>
        <v>57</v>
      </c>
      <c r="K67" s="63">
        <f>SUM(K58:K66)</f>
        <v>19</v>
      </c>
      <c r="L67" s="88">
        <f t="shared" ref="L67" si="36">SUM(L58:L66)</f>
        <v>10</v>
      </c>
      <c r="M67" s="89">
        <f>SUM(M58:M66)</f>
        <v>51</v>
      </c>
      <c r="N67" s="89">
        <f>SUM(N58:N66)</f>
        <v>19</v>
      </c>
      <c r="O67" s="89">
        <f t="shared" ref="O67" si="37">SUM(O58:O66)</f>
        <v>16</v>
      </c>
      <c r="P67" s="63">
        <f>SUM(P58:P66)</f>
        <v>59</v>
      </c>
      <c r="Q67" s="63">
        <f>SUM(Q58:Q66)</f>
        <v>20</v>
      </c>
      <c r="R67" s="88">
        <f>SUM(R58:R66)</f>
        <v>14</v>
      </c>
      <c r="S67" s="21"/>
    </row>
    <row r="68" spans="1:19" x14ac:dyDescent="0.2">
      <c r="A68" s="260" t="s">
        <v>399</v>
      </c>
      <c r="B68" s="376">
        <v>1</v>
      </c>
      <c r="C68" s="376">
        <v>5</v>
      </c>
      <c r="D68" s="222">
        <v>10</v>
      </c>
      <c r="E68" s="224">
        <v>2</v>
      </c>
      <c r="F68" s="222">
        <f>IF(($C68+INT(D$56/18)+IF(((D$56-INT(D$56/18)*18)-$B68)&gt;=0,1,0)-D68+2)&lt;0, 0, $C68+INT(D$56/18)+IF(((D$56-INT(D$56/18)*18)-$B68)&gt;=0,1,0)-D68+2)</f>
        <v>0</v>
      </c>
      <c r="G68" s="226">
        <v>10</v>
      </c>
      <c r="H68" s="228">
        <v>2</v>
      </c>
      <c r="I68" s="449">
        <f>IF(($C68+INT(G$56/18)+IF(((G$56-INT(G$56/18)*18)-$B68)&gt;=0,1,0)-G68+2)&lt;0, 0, $C68+INT(G$56/18)+IF(((G$56-INT(G$56/18)*18)-$B68)&gt;=0,1,0)-G68+2)</f>
        <v>0</v>
      </c>
      <c r="J68" s="222">
        <v>10</v>
      </c>
      <c r="K68" s="224">
        <v>2</v>
      </c>
      <c r="L68" s="222">
        <f>IF(($C68+INT(J$56/18)+IF(((J$56-INT(J$56/18)*18)-$B68)&gt;=0,1,0)-J68+2)&lt;0, 0, $C68+INT(J$56/18)+IF(((J$56-INT(J$56/18)*18)-$B68)&gt;=0,1,0)-J68+2)</f>
        <v>0</v>
      </c>
      <c r="M68" s="226">
        <v>8</v>
      </c>
      <c r="N68" s="228">
        <v>2</v>
      </c>
      <c r="O68" s="449">
        <f>IF(($C68+INT(M$56/18)+IF(((M$56-INT(M$56/18)*18)-$B68)&gt;=0,1,0)-M68+2)&lt;0, 0, $C68+INT(M$56/18)+IF(((M$56-INT(M$56/18)*18)-$B68)&gt;=0,1,0)-M68+2)</f>
        <v>1</v>
      </c>
      <c r="P68" s="222">
        <v>10</v>
      </c>
      <c r="Q68" s="224">
        <v>2</v>
      </c>
      <c r="R68" s="222">
        <f>IF(($C68+INT(P$56/18)+IF(((P$56-INT(P$56/18)*18)-$B68)&gt;=0,1,0)-P68+2)&lt;0, 0, $C68+INT(P$56/18)+IF(((P$56-INT(P$56/18)*18)-$B68)&gt;=0,1,0)-P68+2)</f>
        <v>0</v>
      </c>
      <c r="S68" s="21"/>
    </row>
    <row r="69" spans="1:19" x14ac:dyDescent="0.2">
      <c r="A69" s="262" t="s">
        <v>400</v>
      </c>
      <c r="B69" s="372">
        <v>5</v>
      </c>
      <c r="C69" s="372">
        <v>4</v>
      </c>
      <c r="D69" s="222">
        <v>5</v>
      </c>
      <c r="E69" s="222">
        <v>1</v>
      </c>
      <c r="F69" s="222">
        <f t="shared" ref="F69:F76" si="38">IF(($C69+INT(D$56/18)+IF(((D$56-INT(D$56/18)*18)-$B69)&gt;=0,1,0)-D69+2)&lt;0, 0, $C69+INT(D$56/18)+IF(((D$56-INT(D$56/18)*18)-$B69)&gt;=0,1,0)-D69+2)</f>
        <v>2</v>
      </c>
      <c r="G69" s="226">
        <v>5</v>
      </c>
      <c r="H69" s="226">
        <v>1</v>
      </c>
      <c r="I69" s="447">
        <f t="shared" ref="I69:I76" si="39">IF(($C69+INT(G$56/18)+IF(((G$56-INT(G$56/18)*18)-$B69)&gt;=0,1,0)-G69+2)&lt;0, 0, $C69+INT(G$56/18)+IF(((G$56-INT(G$56/18)*18)-$B69)&gt;=0,1,0)-G69+2)</f>
        <v>2</v>
      </c>
      <c r="J69" s="222">
        <v>5</v>
      </c>
      <c r="K69" s="222">
        <v>1</v>
      </c>
      <c r="L69" s="222">
        <f t="shared" ref="L69:L76" si="40">IF(($C69+INT(J$56/18)+IF(((J$56-INT(J$56/18)*18)-$B69)&gt;=0,1,0)-J69+2)&lt;0, 0, $C69+INT(J$56/18)+IF(((J$56-INT(J$56/18)*18)-$B69)&gt;=0,1,0)-J69+2)</f>
        <v>3</v>
      </c>
      <c r="M69" s="226">
        <v>10</v>
      </c>
      <c r="N69" s="226">
        <v>2</v>
      </c>
      <c r="O69" s="447">
        <f t="shared" ref="O69:O76" si="41">IF(($C69+INT(M$56/18)+IF(((M$56-INT(M$56/18)*18)-$B69)&gt;=0,1,0)-M69+2)&lt;0, 0, $C69+INT(M$56/18)+IF(((M$56-INT(M$56/18)*18)-$B69)&gt;=0,1,0)-M69+2)</f>
        <v>0</v>
      </c>
      <c r="P69" s="222">
        <v>10</v>
      </c>
      <c r="Q69" s="222">
        <v>2</v>
      </c>
      <c r="R69" s="222">
        <f t="shared" ref="R69:R76" si="42">IF(($C69+INT(P$56/18)+IF(((P$56-INT(P$56/18)*18)-$B69)&gt;=0,1,0)-P69+2)&lt;0, 0, $C69+INT(P$56/18)+IF(((P$56-INT(P$56/18)*18)-$B69)&gt;=0,1,0)-P69+2)</f>
        <v>0</v>
      </c>
      <c r="S69" s="21"/>
    </row>
    <row r="70" spans="1:19" x14ac:dyDescent="0.2">
      <c r="A70" s="262" t="s">
        <v>401</v>
      </c>
      <c r="B70" s="372">
        <v>3</v>
      </c>
      <c r="C70" s="372">
        <v>5</v>
      </c>
      <c r="D70" s="222">
        <v>7</v>
      </c>
      <c r="E70" s="222">
        <v>1</v>
      </c>
      <c r="F70" s="222">
        <f t="shared" si="38"/>
        <v>2</v>
      </c>
      <c r="G70" s="226">
        <v>10</v>
      </c>
      <c r="H70" s="226">
        <v>2</v>
      </c>
      <c r="I70" s="447">
        <f t="shared" si="39"/>
        <v>0</v>
      </c>
      <c r="J70" s="222">
        <v>6</v>
      </c>
      <c r="K70" s="222">
        <v>2</v>
      </c>
      <c r="L70" s="222">
        <f t="shared" si="40"/>
        <v>3</v>
      </c>
      <c r="M70" s="226">
        <v>7</v>
      </c>
      <c r="N70" s="226">
        <v>2</v>
      </c>
      <c r="O70" s="447">
        <f t="shared" si="41"/>
        <v>2</v>
      </c>
      <c r="P70" s="222">
        <v>8</v>
      </c>
      <c r="Q70" s="222">
        <v>1</v>
      </c>
      <c r="R70" s="222">
        <f t="shared" si="42"/>
        <v>1</v>
      </c>
      <c r="S70" s="21"/>
    </row>
    <row r="71" spans="1:19" x14ac:dyDescent="0.2">
      <c r="A71" s="262" t="s">
        <v>402</v>
      </c>
      <c r="B71" s="372">
        <v>7</v>
      </c>
      <c r="C71" s="372">
        <v>4</v>
      </c>
      <c r="D71" s="222">
        <v>6</v>
      </c>
      <c r="E71" s="222">
        <v>2</v>
      </c>
      <c r="F71" s="222">
        <f t="shared" si="38"/>
        <v>1</v>
      </c>
      <c r="G71" s="226">
        <v>4</v>
      </c>
      <c r="H71" s="226">
        <v>2</v>
      </c>
      <c r="I71" s="447">
        <f t="shared" si="39"/>
        <v>3</v>
      </c>
      <c r="J71" s="222">
        <v>3</v>
      </c>
      <c r="K71" s="222">
        <v>1</v>
      </c>
      <c r="L71" s="222">
        <f t="shared" si="40"/>
        <v>5</v>
      </c>
      <c r="M71" s="226">
        <v>10</v>
      </c>
      <c r="N71" s="226">
        <v>2</v>
      </c>
      <c r="O71" s="447">
        <f t="shared" si="41"/>
        <v>0</v>
      </c>
      <c r="P71" s="222">
        <v>10</v>
      </c>
      <c r="Q71" s="222">
        <v>2</v>
      </c>
      <c r="R71" s="222">
        <f t="shared" si="42"/>
        <v>0</v>
      </c>
      <c r="S71" s="21"/>
    </row>
    <row r="72" spans="1:19" x14ac:dyDescent="0.2">
      <c r="A72" s="262" t="s">
        <v>403</v>
      </c>
      <c r="B72" s="372">
        <v>17</v>
      </c>
      <c r="C72" s="372">
        <v>3</v>
      </c>
      <c r="D72" s="222">
        <v>10</v>
      </c>
      <c r="E72" s="222">
        <v>2</v>
      </c>
      <c r="F72" s="222">
        <f t="shared" si="38"/>
        <v>0</v>
      </c>
      <c r="G72" s="226">
        <v>4</v>
      </c>
      <c r="H72" s="226">
        <v>2</v>
      </c>
      <c r="I72" s="447">
        <f t="shared" si="39"/>
        <v>1</v>
      </c>
      <c r="J72" s="222">
        <v>4</v>
      </c>
      <c r="K72" s="222">
        <v>3</v>
      </c>
      <c r="L72" s="222">
        <f t="shared" si="40"/>
        <v>2</v>
      </c>
      <c r="M72" s="226">
        <v>3</v>
      </c>
      <c r="N72" s="226">
        <v>2</v>
      </c>
      <c r="O72" s="447">
        <f t="shared" si="41"/>
        <v>3</v>
      </c>
      <c r="P72" s="222">
        <v>4</v>
      </c>
      <c r="Q72" s="222">
        <v>2</v>
      </c>
      <c r="R72" s="222">
        <f t="shared" si="42"/>
        <v>2</v>
      </c>
      <c r="S72" s="21"/>
    </row>
    <row r="73" spans="1:19" x14ac:dyDescent="0.2">
      <c r="A73" s="262" t="s">
        <v>404</v>
      </c>
      <c r="B73" s="372">
        <v>11</v>
      </c>
      <c r="C73" s="372">
        <v>4</v>
      </c>
      <c r="D73" s="222">
        <v>6</v>
      </c>
      <c r="E73" s="222">
        <v>2</v>
      </c>
      <c r="F73" s="222">
        <f t="shared" si="38"/>
        <v>1</v>
      </c>
      <c r="G73" s="226">
        <v>5</v>
      </c>
      <c r="H73" s="226">
        <v>2</v>
      </c>
      <c r="I73" s="447">
        <f t="shared" si="39"/>
        <v>1</v>
      </c>
      <c r="J73" s="222">
        <v>10</v>
      </c>
      <c r="K73" s="222">
        <v>2</v>
      </c>
      <c r="L73" s="222">
        <f t="shared" si="40"/>
        <v>0</v>
      </c>
      <c r="M73" s="226">
        <v>10</v>
      </c>
      <c r="N73" s="226">
        <v>2</v>
      </c>
      <c r="O73" s="447">
        <f t="shared" si="41"/>
        <v>0</v>
      </c>
      <c r="P73" s="222">
        <v>10</v>
      </c>
      <c r="Q73" s="222">
        <v>2</v>
      </c>
      <c r="R73" s="222">
        <f t="shared" si="42"/>
        <v>0</v>
      </c>
      <c r="S73" s="21"/>
    </row>
    <row r="74" spans="1:19" x14ac:dyDescent="0.2">
      <c r="A74" s="262" t="s">
        <v>405</v>
      </c>
      <c r="B74" s="372">
        <v>15</v>
      </c>
      <c r="C74" s="372">
        <v>3</v>
      </c>
      <c r="D74" s="222">
        <v>4</v>
      </c>
      <c r="E74" s="222">
        <v>2</v>
      </c>
      <c r="F74" s="222">
        <f t="shared" si="38"/>
        <v>2</v>
      </c>
      <c r="G74" s="226">
        <v>4</v>
      </c>
      <c r="H74" s="226">
        <v>1</v>
      </c>
      <c r="I74" s="447">
        <f t="shared" si="39"/>
        <v>1</v>
      </c>
      <c r="J74" s="222">
        <v>3</v>
      </c>
      <c r="K74" s="222">
        <v>2</v>
      </c>
      <c r="L74" s="222">
        <f t="shared" si="40"/>
        <v>3</v>
      </c>
      <c r="M74" s="226">
        <v>5</v>
      </c>
      <c r="N74" s="226">
        <v>2</v>
      </c>
      <c r="O74" s="447">
        <f t="shared" si="41"/>
        <v>1</v>
      </c>
      <c r="P74" s="222">
        <v>10</v>
      </c>
      <c r="Q74" s="222">
        <v>2</v>
      </c>
      <c r="R74" s="222">
        <f t="shared" si="42"/>
        <v>0</v>
      </c>
      <c r="S74" s="21"/>
    </row>
    <row r="75" spans="1:19" x14ac:dyDescent="0.2">
      <c r="A75" s="262" t="s">
        <v>406</v>
      </c>
      <c r="B75" s="372">
        <v>13</v>
      </c>
      <c r="C75" s="372">
        <v>4</v>
      </c>
      <c r="D75" s="222">
        <v>4</v>
      </c>
      <c r="E75" s="222">
        <v>1</v>
      </c>
      <c r="F75" s="222">
        <f t="shared" si="38"/>
        <v>3</v>
      </c>
      <c r="G75" s="226">
        <v>5</v>
      </c>
      <c r="H75" s="226">
        <v>2</v>
      </c>
      <c r="I75" s="447">
        <f t="shared" si="39"/>
        <v>1</v>
      </c>
      <c r="J75" s="222">
        <v>6</v>
      </c>
      <c r="K75" s="222">
        <v>1</v>
      </c>
      <c r="L75" s="222">
        <f t="shared" si="40"/>
        <v>1</v>
      </c>
      <c r="M75" s="226">
        <v>6</v>
      </c>
      <c r="N75" s="226">
        <v>2</v>
      </c>
      <c r="O75" s="447">
        <f t="shared" si="41"/>
        <v>1</v>
      </c>
      <c r="P75" s="222">
        <v>6</v>
      </c>
      <c r="Q75" s="222">
        <v>2</v>
      </c>
      <c r="R75" s="222">
        <f t="shared" si="42"/>
        <v>2</v>
      </c>
      <c r="S75" s="21"/>
    </row>
    <row r="76" spans="1:19" ht="13.5" thickBot="1" x14ac:dyDescent="0.25">
      <c r="A76" s="270" t="s">
        <v>407</v>
      </c>
      <c r="B76" s="378">
        <v>9</v>
      </c>
      <c r="C76" s="378">
        <v>4</v>
      </c>
      <c r="D76" s="222">
        <v>5</v>
      </c>
      <c r="E76" s="225">
        <v>1</v>
      </c>
      <c r="F76" s="222">
        <f t="shared" si="38"/>
        <v>2</v>
      </c>
      <c r="G76" s="226">
        <v>6</v>
      </c>
      <c r="H76" s="229">
        <v>3</v>
      </c>
      <c r="I76" s="450">
        <f t="shared" si="39"/>
        <v>1</v>
      </c>
      <c r="J76" s="222">
        <v>5</v>
      </c>
      <c r="K76" s="225">
        <v>2</v>
      </c>
      <c r="L76" s="222">
        <f t="shared" si="40"/>
        <v>2</v>
      </c>
      <c r="M76" s="226">
        <v>7</v>
      </c>
      <c r="N76" s="229">
        <v>2</v>
      </c>
      <c r="O76" s="450">
        <f t="shared" si="41"/>
        <v>0</v>
      </c>
      <c r="P76" s="222">
        <v>5</v>
      </c>
      <c r="Q76" s="225">
        <v>2</v>
      </c>
      <c r="R76" s="222">
        <f t="shared" si="42"/>
        <v>3</v>
      </c>
      <c r="S76" s="85"/>
    </row>
    <row r="77" spans="1:19" ht="13.5" thickBot="1" x14ac:dyDescent="0.25">
      <c r="A77" s="66" t="s">
        <v>413</v>
      </c>
      <c r="B77" s="63"/>
      <c r="C77" s="63">
        <f t="shared" ref="C77:F77" si="43">SUM(C68:C76)</f>
        <v>36</v>
      </c>
      <c r="D77" s="63">
        <f t="shared" si="43"/>
        <v>57</v>
      </c>
      <c r="E77" s="63">
        <f t="shared" si="43"/>
        <v>14</v>
      </c>
      <c r="F77" s="63">
        <f t="shared" si="43"/>
        <v>13</v>
      </c>
      <c r="G77" s="89">
        <f t="shared" ref="G77:O77" si="44">SUM(G68:G76)</f>
        <v>53</v>
      </c>
      <c r="H77" s="89">
        <f t="shared" si="44"/>
        <v>17</v>
      </c>
      <c r="I77" s="89">
        <f t="shared" si="44"/>
        <v>10</v>
      </c>
      <c r="J77" s="63">
        <f t="shared" si="44"/>
        <v>52</v>
      </c>
      <c r="K77" s="63">
        <f t="shared" si="44"/>
        <v>16</v>
      </c>
      <c r="L77" s="63">
        <f t="shared" si="44"/>
        <v>19</v>
      </c>
      <c r="M77" s="89">
        <f t="shared" si="44"/>
        <v>66</v>
      </c>
      <c r="N77" s="89">
        <f t="shared" si="44"/>
        <v>18</v>
      </c>
      <c r="O77" s="89">
        <f t="shared" si="44"/>
        <v>8</v>
      </c>
      <c r="P77" s="63">
        <f>SUM(P68:P76)</f>
        <v>73</v>
      </c>
      <c r="Q77" s="63">
        <f>SUM(Q68:Q76)</f>
        <v>17</v>
      </c>
      <c r="R77" s="63">
        <f>SUM(R68:R76)</f>
        <v>8</v>
      </c>
    </row>
    <row r="78" spans="1:19" ht="13.5" thickBot="1" x14ac:dyDescent="0.25">
      <c r="A78" s="70" t="s">
        <v>414</v>
      </c>
      <c r="B78" s="71"/>
      <c r="C78" s="71">
        <f t="shared" ref="C78:O78" si="45">C77+C67</f>
        <v>72</v>
      </c>
      <c r="D78" s="71">
        <f t="shared" si="45"/>
        <v>126</v>
      </c>
      <c r="E78" s="71">
        <f t="shared" si="45"/>
        <v>33</v>
      </c>
      <c r="F78" s="71">
        <f t="shared" si="45"/>
        <v>17</v>
      </c>
      <c r="G78" s="72">
        <f t="shared" si="45"/>
        <v>96</v>
      </c>
      <c r="H78" s="72">
        <f t="shared" si="45"/>
        <v>36</v>
      </c>
      <c r="I78" s="72">
        <f t="shared" si="45"/>
        <v>25</v>
      </c>
      <c r="J78" s="71">
        <f t="shared" si="45"/>
        <v>109</v>
      </c>
      <c r="K78" s="71">
        <f t="shared" si="45"/>
        <v>35</v>
      </c>
      <c r="L78" s="71">
        <f t="shared" si="45"/>
        <v>29</v>
      </c>
      <c r="M78" s="72">
        <f t="shared" si="45"/>
        <v>117</v>
      </c>
      <c r="N78" s="72">
        <f t="shared" si="45"/>
        <v>37</v>
      </c>
      <c r="O78" s="72">
        <f t="shared" si="45"/>
        <v>24</v>
      </c>
      <c r="P78" s="71">
        <f>P77+P67</f>
        <v>132</v>
      </c>
      <c r="Q78" s="71">
        <f>Q77+Q67</f>
        <v>37</v>
      </c>
      <c r="R78" s="71">
        <f>R77+R67</f>
        <v>22</v>
      </c>
    </row>
    <row r="80" spans="1:19" ht="13.5" thickBot="1" x14ac:dyDescent="0.25"/>
    <row r="81" spans="1:18" ht="13.5" thickBot="1" x14ac:dyDescent="0.25">
      <c r="A81" s="162"/>
      <c r="B81" s="163"/>
      <c r="C81" s="204"/>
      <c r="D81" s="385" t="s">
        <v>1120</v>
      </c>
      <c r="E81" s="164"/>
      <c r="F81" s="164"/>
      <c r="G81" s="164"/>
      <c r="H81" s="164"/>
      <c r="I81" s="164"/>
      <c r="J81" s="164"/>
      <c r="K81" s="164"/>
      <c r="L81" s="164"/>
      <c r="M81" s="164"/>
      <c r="N81" s="164"/>
      <c r="O81" s="164"/>
      <c r="P81" s="165"/>
      <c r="Q81" s="165"/>
      <c r="R81" s="166"/>
    </row>
    <row r="82" spans="1:18" x14ac:dyDescent="0.2">
      <c r="A82" s="42"/>
      <c r="B82" s="149"/>
      <c r="C82" s="205"/>
      <c r="D82" s="501" t="s">
        <v>475</v>
      </c>
      <c r="E82" s="475"/>
      <c r="F82" s="502"/>
      <c r="G82" s="503" t="s">
        <v>469</v>
      </c>
      <c r="H82" s="478"/>
      <c r="I82" s="504"/>
      <c r="J82" s="501" t="s">
        <v>352</v>
      </c>
      <c r="K82" s="475"/>
      <c r="L82" s="502"/>
      <c r="M82" s="503" t="s">
        <v>340</v>
      </c>
      <c r="N82" s="478"/>
      <c r="O82" s="504"/>
      <c r="P82" s="475" t="s">
        <v>472</v>
      </c>
      <c r="Q82" s="475"/>
      <c r="R82" s="502"/>
    </row>
    <row r="83" spans="1:18" x14ac:dyDescent="0.2">
      <c r="A83" s="167"/>
      <c r="B83" s="37"/>
      <c r="C83" s="44"/>
      <c r="D83" s="386" t="s">
        <v>409</v>
      </c>
      <c r="E83" s="388" t="s">
        <v>410</v>
      </c>
      <c r="F83" s="43" t="s">
        <v>363</v>
      </c>
      <c r="G83" s="393" t="s">
        <v>409</v>
      </c>
      <c r="H83" s="394" t="s">
        <v>410</v>
      </c>
      <c r="I83" s="395" t="s">
        <v>363</v>
      </c>
      <c r="J83" s="206" t="s">
        <v>409</v>
      </c>
      <c r="K83" s="35" t="s">
        <v>410</v>
      </c>
      <c r="L83" s="43" t="s">
        <v>363</v>
      </c>
      <c r="M83" s="207" t="s">
        <v>409</v>
      </c>
      <c r="N83" s="36" t="s">
        <v>410</v>
      </c>
      <c r="O83" s="123" t="s">
        <v>363</v>
      </c>
      <c r="P83" s="202" t="s">
        <v>409</v>
      </c>
      <c r="Q83" s="35" t="s">
        <v>410</v>
      </c>
      <c r="R83" s="43" t="s">
        <v>363</v>
      </c>
    </row>
    <row r="84" spans="1:18" x14ac:dyDescent="0.2">
      <c r="A84" s="272" t="s">
        <v>1121</v>
      </c>
      <c r="B84" s="37"/>
      <c r="C84" s="44"/>
      <c r="D84" s="387">
        <f t="shared" ref="D84:R84" si="46">D52</f>
        <v>123</v>
      </c>
      <c r="E84" s="389">
        <f t="shared" si="46"/>
        <v>34</v>
      </c>
      <c r="F84" s="391">
        <f t="shared" si="46"/>
        <v>28</v>
      </c>
      <c r="G84" s="397">
        <f t="shared" si="46"/>
        <v>91</v>
      </c>
      <c r="H84" s="396">
        <f t="shared" si="46"/>
        <v>27</v>
      </c>
      <c r="I84" s="398">
        <f t="shared" si="46"/>
        <v>29</v>
      </c>
      <c r="J84" s="392">
        <f t="shared" si="46"/>
        <v>121</v>
      </c>
      <c r="K84" s="389">
        <f t="shared" si="46"/>
        <v>32</v>
      </c>
      <c r="L84" s="389">
        <f t="shared" si="46"/>
        <v>23</v>
      </c>
      <c r="M84" s="397">
        <f t="shared" si="46"/>
        <v>120</v>
      </c>
      <c r="N84" s="396">
        <f t="shared" si="46"/>
        <v>36</v>
      </c>
      <c r="O84" s="398">
        <f t="shared" si="46"/>
        <v>21</v>
      </c>
      <c r="P84" s="387">
        <f t="shared" si="46"/>
        <v>138</v>
      </c>
      <c r="Q84" s="389">
        <f t="shared" si="46"/>
        <v>34</v>
      </c>
      <c r="R84" s="390">
        <f t="shared" si="46"/>
        <v>21</v>
      </c>
    </row>
    <row r="85" spans="1:18" x14ac:dyDescent="0.2">
      <c r="A85" s="272" t="s">
        <v>1123</v>
      </c>
      <c r="B85" s="37"/>
      <c r="C85" s="44"/>
      <c r="D85" s="387">
        <f t="shared" ref="D85:R85" si="47">D78</f>
        <v>126</v>
      </c>
      <c r="E85" s="389">
        <f t="shared" si="47"/>
        <v>33</v>
      </c>
      <c r="F85" s="391">
        <f t="shared" si="47"/>
        <v>17</v>
      </c>
      <c r="G85" s="207">
        <f t="shared" si="47"/>
        <v>96</v>
      </c>
      <c r="H85" s="36">
        <f t="shared" si="47"/>
        <v>36</v>
      </c>
      <c r="I85" s="123">
        <f t="shared" si="47"/>
        <v>25</v>
      </c>
      <c r="J85" s="392">
        <f t="shared" si="47"/>
        <v>109</v>
      </c>
      <c r="K85" s="389">
        <f t="shared" si="47"/>
        <v>35</v>
      </c>
      <c r="L85" s="389">
        <f t="shared" si="47"/>
        <v>29</v>
      </c>
      <c r="M85" s="207">
        <f t="shared" si="47"/>
        <v>117</v>
      </c>
      <c r="N85" s="36">
        <f t="shared" si="47"/>
        <v>37</v>
      </c>
      <c r="O85" s="123">
        <f t="shared" si="47"/>
        <v>24</v>
      </c>
      <c r="P85" s="387">
        <f t="shared" si="47"/>
        <v>132</v>
      </c>
      <c r="Q85" s="389">
        <f t="shared" si="47"/>
        <v>37</v>
      </c>
      <c r="R85" s="390">
        <f t="shared" si="47"/>
        <v>22</v>
      </c>
    </row>
    <row r="86" spans="1:18" x14ac:dyDescent="0.2">
      <c r="A86" s="168" t="s">
        <v>562</v>
      </c>
      <c r="B86" s="150"/>
      <c r="C86" s="44"/>
      <c r="D86" s="168">
        <f t="shared" ref="D86:R86" si="48">SUM(D84:D85)</f>
        <v>249</v>
      </c>
      <c r="E86" s="150">
        <f t="shared" si="48"/>
        <v>67</v>
      </c>
      <c r="F86" s="169">
        <f t="shared" si="48"/>
        <v>45</v>
      </c>
      <c r="G86" s="208">
        <f>SUM(G84:G85)</f>
        <v>187</v>
      </c>
      <c r="H86" s="170">
        <f>SUM(H84:H85)</f>
        <v>63</v>
      </c>
      <c r="I86" s="209">
        <f>SUM(I84:I85)</f>
        <v>54</v>
      </c>
      <c r="J86" s="168">
        <f t="shared" ref="J86:L86" si="49">SUM(J84:J85)</f>
        <v>230</v>
      </c>
      <c r="K86" s="150">
        <f t="shared" si="49"/>
        <v>67</v>
      </c>
      <c r="L86" s="169">
        <f t="shared" si="49"/>
        <v>52</v>
      </c>
      <c r="M86" s="208">
        <f>SUM(M84:M85)</f>
        <v>237</v>
      </c>
      <c r="N86" s="170">
        <f>SUM(N84:N85)</f>
        <v>73</v>
      </c>
      <c r="O86" s="209">
        <f>SUM(O84:O85)</f>
        <v>45</v>
      </c>
      <c r="P86" s="168">
        <f t="shared" si="48"/>
        <v>270</v>
      </c>
      <c r="Q86" s="150">
        <f t="shared" si="48"/>
        <v>71</v>
      </c>
      <c r="R86" s="169">
        <f t="shared" si="48"/>
        <v>43</v>
      </c>
    </row>
    <row r="87" spans="1:18" x14ac:dyDescent="0.2">
      <c r="A87" s="167" t="s">
        <v>350</v>
      </c>
      <c r="B87" s="37"/>
      <c r="C87" s="44"/>
      <c r="D87" s="509">
        <v>4</v>
      </c>
      <c r="E87" s="510"/>
      <c r="F87" s="511"/>
      <c r="G87" s="512">
        <v>1</v>
      </c>
      <c r="H87" s="513"/>
      <c r="I87" s="514"/>
      <c r="J87" s="509">
        <v>2</v>
      </c>
      <c r="K87" s="510"/>
      <c r="L87" s="511"/>
      <c r="M87" s="512">
        <v>3</v>
      </c>
      <c r="N87" s="513"/>
      <c r="O87" s="514"/>
      <c r="P87" s="524">
        <v>5</v>
      </c>
      <c r="Q87" s="510"/>
      <c r="R87" s="511"/>
    </row>
    <row r="88" spans="1:18" ht="13.5" thickBot="1" x14ac:dyDescent="0.25">
      <c r="A88" s="49" t="s">
        <v>415</v>
      </c>
      <c r="B88" s="46"/>
      <c r="C88" s="48"/>
      <c r="D88" s="505">
        <v>4</v>
      </c>
      <c r="E88" s="493"/>
      <c r="F88" s="506"/>
      <c r="G88" s="507">
        <v>16</v>
      </c>
      <c r="H88" s="496"/>
      <c r="I88" s="508"/>
      <c r="J88" s="505">
        <v>11</v>
      </c>
      <c r="K88" s="493"/>
      <c r="L88" s="506"/>
      <c r="M88" s="507">
        <v>7</v>
      </c>
      <c r="N88" s="496"/>
      <c r="O88" s="508"/>
      <c r="P88" s="493">
        <v>2</v>
      </c>
      <c r="Q88" s="493"/>
      <c r="R88" s="506"/>
    </row>
    <row r="90" spans="1:18" x14ac:dyDescent="0.2">
      <c r="A90" s="92"/>
      <c r="B90" s="30" t="s">
        <v>450</v>
      </c>
      <c r="C90" s="30"/>
      <c r="D90" s="230" t="s">
        <v>1127</v>
      </c>
      <c r="E90" s="30"/>
      <c r="F90" s="30"/>
      <c r="G90" s="30"/>
      <c r="H90" s="30"/>
      <c r="I90" s="30"/>
      <c r="J90" s="30"/>
      <c r="K90" s="30"/>
      <c r="L90" s="30"/>
      <c r="M90" s="30"/>
      <c r="N90" s="30"/>
      <c r="O90" s="30"/>
      <c r="P90" s="30"/>
      <c r="Q90" s="30"/>
      <c r="R90" s="30"/>
    </row>
    <row r="91" spans="1:18" x14ac:dyDescent="0.2">
      <c r="A91" s="97"/>
      <c r="B91" s="30" t="s">
        <v>603</v>
      </c>
      <c r="C91" s="30"/>
      <c r="D91" s="230"/>
      <c r="E91" s="230"/>
      <c r="F91" s="30"/>
      <c r="G91" s="30"/>
      <c r="H91" s="30"/>
      <c r="I91" s="30"/>
      <c r="J91" s="30"/>
      <c r="K91" s="30"/>
      <c r="L91" s="30"/>
      <c r="M91" s="30"/>
      <c r="N91" s="30"/>
      <c r="O91" s="30"/>
      <c r="P91" s="30"/>
      <c r="Q91" s="30"/>
      <c r="R91" s="30"/>
    </row>
  </sheetData>
  <mergeCells count="45">
    <mergeCell ref="D3:F3"/>
    <mergeCell ref="G3:I3"/>
    <mergeCell ref="J3:L3"/>
    <mergeCell ref="M3:O3"/>
    <mergeCell ref="P3:R3"/>
    <mergeCell ref="D2:F2"/>
    <mergeCell ref="G2:I2"/>
    <mergeCell ref="J2:L2"/>
    <mergeCell ref="M2:O2"/>
    <mergeCell ref="P2:R2"/>
    <mergeCell ref="D30:F30"/>
    <mergeCell ref="G30:I30"/>
    <mergeCell ref="J30:L30"/>
    <mergeCell ref="M30:O30"/>
    <mergeCell ref="P30:R30"/>
    <mergeCell ref="D29:F29"/>
    <mergeCell ref="G29:I29"/>
    <mergeCell ref="J29:L29"/>
    <mergeCell ref="M29:O29"/>
    <mergeCell ref="P29:R29"/>
    <mergeCell ref="D87:F87"/>
    <mergeCell ref="G87:I87"/>
    <mergeCell ref="J87:L87"/>
    <mergeCell ref="M87:O87"/>
    <mergeCell ref="P87:R87"/>
    <mergeCell ref="D82:F82"/>
    <mergeCell ref="G82:I82"/>
    <mergeCell ref="J82:L82"/>
    <mergeCell ref="M82:O82"/>
    <mergeCell ref="P82:R82"/>
    <mergeCell ref="D55:F55"/>
    <mergeCell ref="G55:I55"/>
    <mergeCell ref="J55:L55"/>
    <mergeCell ref="M55:O55"/>
    <mergeCell ref="P55:R55"/>
    <mergeCell ref="D88:F88"/>
    <mergeCell ref="G88:I88"/>
    <mergeCell ref="J88:L88"/>
    <mergeCell ref="M88:O88"/>
    <mergeCell ref="P88:R88"/>
    <mergeCell ref="D56:F56"/>
    <mergeCell ref="G56:I56"/>
    <mergeCell ref="J56:L56"/>
    <mergeCell ref="M56:O56"/>
    <mergeCell ref="P56:R56"/>
  </mergeCells>
  <conditionalFormatting sqref="G5:G13 G15:G23 M5:M13 M15:M23 D5:D13 D15:D23 J5:J13 P5:P13">
    <cfRule type="cellIs" dxfId="395" priority="25" stopIfTrue="1" operator="equal">
      <formula>$C5</formula>
    </cfRule>
    <cfRule type="cellIs" dxfId="394" priority="26" stopIfTrue="1" operator="equal">
      <formula>$C5-1</formula>
    </cfRule>
  </conditionalFormatting>
  <conditionalFormatting sqref="J15:J23">
    <cfRule type="cellIs" dxfId="393" priority="23" stopIfTrue="1" operator="equal">
      <formula>$C15</formula>
    </cfRule>
    <cfRule type="cellIs" dxfId="392" priority="24" stopIfTrue="1" operator="equal">
      <formula>$C15-1</formula>
    </cfRule>
  </conditionalFormatting>
  <conditionalFormatting sqref="P15:P23">
    <cfRule type="cellIs" dxfId="391" priority="21" stopIfTrue="1" operator="equal">
      <formula>$C15</formula>
    </cfRule>
    <cfRule type="cellIs" dxfId="390" priority="22" stopIfTrue="1" operator="equal">
      <formula>$C15-1</formula>
    </cfRule>
  </conditionalFormatting>
  <conditionalFormatting sqref="G32:G40 G42:G50 M32:M40 M42:M50 D32:D40 D42:D50 J32:J40 P32:P40">
    <cfRule type="cellIs" dxfId="389" priority="19" stopIfTrue="1" operator="equal">
      <formula>$C32</formula>
    </cfRule>
    <cfRule type="cellIs" dxfId="388" priority="20" stopIfTrue="1" operator="equal">
      <formula>$C32-1</formula>
    </cfRule>
  </conditionalFormatting>
  <conditionalFormatting sqref="J42:J50">
    <cfRule type="cellIs" dxfId="387" priority="17" stopIfTrue="1" operator="equal">
      <formula>$C42</formula>
    </cfRule>
    <cfRule type="cellIs" dxfId="386" priority="18" stopIfTrue="1" operator="equal">
      <formula>$C42-1</formula>
    </cfRule>
  </conditionalFormatting>
  <conditionalFormatting sqref="P42:P50">
    <cfRule type="cellIs" dxfId="385" priority="15" stopIfTrue="1" operator="equal">
      <formula>$C42</formula>
    </cfRule>
    <cfRule type="cellIs" dxfId="384" priority="16" stopIfTrue="1" operator="equal">
      <formula>$C42-1</formula>
    </cfRule>
  </conditionalFormatting>
  <conditionalFormatting sqref="G58:G66 G68:G76 M58:M66 M68:M76 D58:D66 D68:D76 J58:J66 P58:P66">
    <cfRule type="cellIs" dxfId="383" priority="5" stopIfTrue="1" operator="equal">
      <formula>$C58</formula>
    </cfRule>
    <cfRule type="cellIs" dxfId="382" priority="6" stopIfTrue="1" operator="equal">
      <formula>$C58-1</formula>
    </cfRule>
  </conditionalFormatting>
  <conditionalFormatting sqref="J68:J76">
    <cfRule type="cellIs" dxfId="381" priority="3" stopIfTrue="1" operator="equal">
      <formula>$C68</formula>
    </cfRule>
    <cfRule type="cellIs" dxfId="380" priority="4" stopIfTrue="1" operator="equal">
      <formula>$C68-1</formula>
    </cfRule>
  </conditionalFormatting>
  <conditionalFormatting sqref="P68:P76">
    <cfRule type="cellIs" dxfId="379" priority="1" stopIfTrue="1" operator="equal">
      <formula>$C68</formula>
    </cfRule>
    <cfRule type="cellIs" dxfId="378" priority="2" stopIfTrue="1" operator="equal">
      <formula>$C68-1</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30"/>
  <sheetViews>
    <sheetView workbookViewId="0">
      <selection activeCell="A2" sqref="A2"/>
    </sheetView>
  </sheetViews>
  <sheetFormatPr defaultColWidth="8.85546875" defaultRowHeight="12.75" x14ac:dyDescent="0.2"/>
  <cols>
    <col min="1" max="1" width="8.5703125" style="30" customWidth="1"/>
    <col min="2" max="2" width="5.42578125" style="30" customWidth="1"/>
    <col min="3" max="3" width="5.5703125" style="30" customWidth="1"/>
    <col min="4" max="4" width="7.5703125" style="30" customWidth="1"/>
    <col min="5" max="6" width="5.5703125" style="30" customWidth="1"/>
    <col min="7" max="7" width="7.5703125" style="30" customWidth="1"/>
    <col min="8" max="9" width="5.5703125" style="30" customWidth="1"/>
    <col min="10" max="10" width="7.5703125" style="30" customWidth="1"/>
    <col min="11" max="11" width="5.85546875" style="30" customWidth="1"/>
    <col min="12" max="12" width="5.5703125" style="30" customWidth="1"/>
    <col min="13" max="13" width="7.5703125" style="30" customWidth="1"/>
    <col min="14" max="15" width="5.5703125" style="30" customWidth="1"/>
    <col min="16" max="16" width="7.5703125" style="30" customWidth="1"/>
    <col min="17" max="18" width="5.5703125" style="30" customWidth="1"/>
    <col min="19" max="19" width="11" customWidth="1"/>
  </cols>
  <sheetData>
    <row r="1" spans="1:19" ht="13.5" thickBot="1" x14ac:dyDescent="0.25">
      <c r="A1" s="31"/>
      <c r="B1" s="32"/>
      <c r="C1" s="32"/>
      <c r="D1" s="32" t="s">
        <v>1115</v>
      </c>
      <c r="E1" s="32"/>
      <c r="F1" s="32"/>
      <c r="G1" s="32"/>
      <c r="H1" s="32"/>
      <c r="I1" s="32"/>
      <c r="J1" s="32"/>
      <c r="K1" s="32"/>
      <c r="L1" s="32"/>
      <c r="M1" s="32"/>
      <c r="N1" s="32"/>
      <c r="O1" s="32"/>
      <c r="P1" s="32"/>
      <c r="Q1" s="32"/>
      <c r="R1" s="32"/>
      <c r="S1" s="68" t="s">
        <v>416</v>
      </c>
    </row>
    <row r="2" spans="1:19" x14ac:dyDescent="0.2">
      <c r="A2" s="40"/>
      <c r="B2" s="41"/>
      <c r="C2" s="41"/>
      <c r="D2" s="474" t="s">
        <v>469</v>
      </c>
      <c r="E2" s="475"/>
      <c r="F2" s="476"/>
      <c r="G2" s="477" t="s">
        <v>475</v>
      </c>
      <c r="H2" s="478"/>
      <c r="I2" s="479"/>
      <c r="J2" s="474" t="s">
        <v>352</v>
      </c>
      <c r="K2" s="475"/>
      <c r="L2" s="476"/>
      <c r="M2" s="477" t="s">
        <v>340</v>
      </c>
      <c r="N2" s="478"/>
      <c r="O2" s="479"/>
      <c r="P2" s="474" t="s">
        <v>472</v>
      </c>
      <c r="Q2" s="475"/>
      <c r="R2" s="476"/>
      <c r="S2" s="21"/>
    </row>
    <row r="3" spans="1:19" x14ac:dyDescent="0.2">
      <c r="A3" s="57"/>
      <c r="B3" s="69"/>
      <c r="C3" s="69" t="s">
        <v>538</v>
      </c>
      <c r="D3" s="480">
        <v>11</v>
      </c>
      <c r="E3" s="481"/>
      <c r="F3" s="482"/>
      <c r="G3" s="483">
        <v>22</v>
      </c>
      <c r="H3" s="484"/>
      <c r="I3" s="485"/>
      <c r="J3" s="480">
        <v>27</v>
      </c>
      <c r="K3" s="481"/>
      <c r="L3" s="482"/>
      <c r="M3" s="483">
        <v>29</v>
      </c>
      <c r="N3" s="484"/>
      <c r="O3" s="485"/>
      <c r="P3" s="480">
        <v>32</v>
      </c>
      <c r="Q3" s="481"/>
      <c r="R3" s="482"/>
      <c r="S3" s="21"/>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19" x14ac:dyDescent="0.2">
      <c r="A5" s="42" t="s">
        <v>390</v>
      </c>
      <c r="B5" s="50">
        <v>5</v>
      </c>
      <c r="C5" s="50">
        <v>5</v>
      </c>
      <c r="D5" s="37">
        <v>6</v>
      </c>
      <c r="E5" s="37">
        <v>2</v>
      </c>
      <c r="F5" s="37">
        <f t="shared" ref="F5:F13" si="0">IF(($C5+INT(D$3/18)+IF(((D$3-INT(D$3/18)*18)-$B5)&gt;=0,1,0)-D5+2)&lt;0, 0, $C5+INT(D$3/18)+IF(((D$3-INT(D$3/18)*18)-$B5)&gt;=0,1,0)-D5+2)</f>
        <v>2</v>
      </c>
      <c r="G5" s="38">
        <v>6</v>
      </c>
      <c r="H5" s="38">
        <v>2</v>
      </c>
      <c r="I5" s="78">
        <f t="shared" ref="I5:I13" si="1">IF(($C5+INT(G$3/18)+IF(((G$3-INT(G$3/18)*18)-$B5)&gt;=0,1,0)-G5+2)&lt;0, 0, $C5+INT(G$3/18)+IF(((G$3-INT(G$3/18)*18)-$B5)&gt;=0,1,0)-G5+2)</f>
        <v>2</v>
      </c>
      <c r="J5" s="37">
        <v>7</v>
      </c>
      <c r="K5" s="37">
        <v>2</v>
      </c>
      <c r="L5" s="37">
        <f t="shared" ref="L5:L13" si="2">IF(($C5+INT(J$3/18)+IF(((J$3-INT(J$3/18)*18)-$B5)&gt;=0,1,0)-J5+2)&lt;0, 0, $C5+INT(J$3/18)+IF(((J$3-INT(J$3/18)*18)-$B5)&gt;=0,1,0)-J5+2)</f>
        <v>2</v>
      </c>
      <c r="M5" s="38">
        <v>10</v>
      </c>
      <c r="N5" s="38">
        <v>2</v>
      </c>
      <c r="O5" s="78">
        <f t="shared" ref="O5:O13" si="3">IF(($C5+INT(M$3/18)+IF(((M$3-INT(M$3/18)*18)-$B5)&gt;=0,1,0)-M5+2)&lt;0, 0, $C5+INT(M$3/18)+IF(((M$3-INT(M$3/18)*18)-$B5)&gt;=0,1,0)-M5+2)</f>
        <v>0</v>
      </c>
      <c r="P5" s="37">
        <v>9</v>
      </c>
      <c r="Q5" s="37">
        <v>2</v>
      </c>
      <c r="R5" s="37">
        <f t="shared" ref="R5:R13" si="4">IF(($C5+INT(P$3/18)+IF(((P$3-INT(P$3/18)*18)-$B5)&gt;=0,1,0)-P5+2)&lt;0, 0, $C5+INT(P$3/18)+IF(((P$3-INT(P$3/18)*18)-$B5)&gt;=0,1,0)-P5+2)</f>
        <v>0</v>
      </c>
      <c r="S5" s="21"/>
    </row>
    <row r="6" spans="1:19" x14ac:dyDescent="0.2">
      <c r="A6" s="42" t="s">
        <v>391</v>
      </c>
      <c r="B6" s="50">
        <v>11</v>
      </c>
      <c r="C6" s="50">
        <v>4</v>
      </c>
      <c r="D6" s="37">
        <v>6</v>
      </c>
      <c r="E6" s="37">
        <v>2</v>
      </c>
      <c r="F6" s="37">
        <f t="shared" si="0"/>
        <v>1</v>
      </c>
      <c r="G6" s="38">
        <v>7</v>
      </c>
      <c r="H6" s="38">
        <v>2</v>
      </c>
      <c r="I6" s="78">
        <f t="shared" si="1"/>
        <v>0</v>
      </c>
      <c r="J6" s="37">
        <v>7</v>
      </c>
      <c r="K6" s="37">
        <v>2</v>
      </c>
      <c r="L6" s="37">
        <f t="shared" si="2"/>
        <v>0</v>
      </c>
      <c r="M6" s="38">
        <v>5</v>
      </c>
      <c r="N6" s="38">
        <v>1</v>
      </c>
      <c r="O6" s="78">
        <f t="shared" si="3"/>
        <v>3</v>
      </c>
      <c r="P6" s="37">
        <v>4</v>
      </c>
      <c r="Q6" s="37">
        <v>1</v>
      </c>
      <c r="R6" s="37">
        <f t="shared" si="4"/>
        <v>4</v>
      </c>
      <c r="S6" s="21"/>
    </row>
    <row r="7" spans="1:19" x14ac:dyDescent="0.2">
      <c r="A7" s="42" t="s">
        <v>392</v>
      </c>
      <c r="B7" s="50">
        <v>15</v>
      </c>
      <c r="C7" s="50">
        <v>3</v>
      </c>
      <c r="D7" s="37">
        <v>5</v>
      </c>
      <c r="E7" s="37">
        <v>2</v>
      </c>
      <c r="F7" s="37">
        <f t="shared" si="0"/>
        <v>0</v>
      </c>
      <c r="G7" s="38">
        <v>5</v>
      </c>
      <c r="H7" s="38">
        <v>1</v>
      </c>
      <c r="I7" s="78">
        <f t="shared" si="1"/>
        <v>1</v>
      </c>
      <c r="J7" s="37">
        <v>4</v>
      </c>
      <c r="K7" s="37">
        <v>2</v>
      </c>
      <c r="L7" s="37">
        <f t="shared" si="2"/>
        <v>2</v>
      </c>
      <c r="M7" s="38">
        <v>4</v>
      </c>
      <c r="N7" s="38">
        <v>1</v>
      </c>
      <c r="O7" s="78">
        <f t="shared" si="3"/>
        <v>2</v>
      </c>
      <c r="P7" s="37">
        <v>5</v>
      </c>
      <c r="Q7" s="37">
        <v>2</v>
      </c>
      <c r="R7" s="37">
        <f t="shared" si="4"/>
        <v>1</v>
      </c>
    </row>
    <row r="8" spans="1:19" x14ac:dyDescent="0.2">
      <c r="A8" s="42" t="s">
        <v>393</v>
      </c>
      <c r="B8" s="50">
        <v>7</v>
      </c>
      <c r="C8" s="50">
        <v>5</v>
      </c>
      <c r="D8" s="37">
        <v>5</v>
      </c>
      <c r="E8" s="37">
        <v>2</v>
      </c>
      <c r="F8" s="37">
        <f t="shared" si="0"/>
        <v>3</v>
      </c>
      <c r="G8" s="38">
        <v>8</v>
      </c>
      <c r="H8" s="38">
        <v>3</v>
      </c>
      <c r="I8" s="78">
        <f t="shared" si="1"/>
        <v>0</v>
      </c>
      <c r="J8" s="37">
        <v>10</v>
      </c>
      <c r="K8" s="37">
        <v>2</v>
      </c>
      <c r="L8" s="37">
        <f t="shared" si="2"/>
        <v>0</v>
      </c>
      <c r="M8" s="38">
        <v>6</v>
      </c>
      <c r="N8" s="38">
        <v>2</v>
      </c>
      <c r="O8" s="78">
        <f t="shared" si="3"/>
        <v>3</v>
      </c>
      <c r="P8" s="37">
        <v>7</v>
      </c>
      <c r="Q8" s="37">
        <v>2</v>
      </c>
      <c r="R8" s="37">
        <f t="shared" si="4"/>
        <v>2</v>
      </c>
      <c r="S8" s="21"/>
    </row>
    <row r="9" spans="1:19" x14ac:dyDescent="0.2">
      <c r="A9" s="42" t="s">
        <v>394</v>
      </c>
      <c r="B9" s="50">
        <v>9</v>
      </c>
      <c r="C9" s="50">
        <v>4</v>
      </c>
      <c r="D9" s="37">
        <v>4</v>
      </c>
      <c r="E9" s="37">
        <v>2</v>
      </c>
      <c r="F9" s="37">
        <f t="shared" si="0"/>
        <v>3</v>
      </c>
      <c r="G9" s="38">
        <v>4</v>
      </c>
      <c r="H9" s="38">
        <v>2</v>
      </c>
      <c r="I9" s="78">
        <f t="shared" si="1"/>
        <v>3</v>
      </c>
      <c r="J9" s="37">
        <v>5</v>
      </c>
      <c r="K9" s="37">
        <v>2</v>
      </c>
      <c r="L9" s="37">
        <f t="shared" si="2"/>
        <v>3</v>
      </c>
      <c r="M9" s="38">
        <v>5</v>
      </c>
      <c r="N9" s="38">
        <v>2</v>
      </c>
      <c r="O9" s="78">
        <f t="shared" si="3"/>
        <v>3</v>
      </c>
      <c r="P9" s="37">
        <v>7</v>
      </c>
      <c r="Q9" s="37">
        <v>3</v>
      </c>
      <c r="R9" s="37">
        <f t="shared" si="4"/>
        <v>1</v>
      </c>
      <c r="S9" s="21"/>
    </row>
    <row r="10" spans="1:19" x14ac:dyDescent="0.2">
      <c r="A10" s="42" t="s">
        <v>395</v>
      </c>
      <c r="B10" s="50">
        <v>1</v>
      </c>
      <c r="C10" s="50">
        <v>5</v>
      </c>
      <c r="D10" s="37">
        <v>8</v>
      </c>
      <c r="E10" s="37">
        <v>2</v>
      </c>
      <c r="F10" s="37">
        <f t="shared" si="0"/>
        <v>0</v>
      </c>
      <c r="G10" s="38">
        <v>8</v>
      </c>
      <c r="H10" s="38">
        <v>2</v>
      </c>
      <c r="I10" s="78">
        <f t="shared" si="1"/>
        <v>1</v>
      </c>
      <c r="J10" s="37">
        <v>7</v>
      </c>
      <c r="K10" s="37">
        <v>1</v>
      </c>
      <c r="L10" s="37">
        <f t="shared" si="2"/>
        <v>2</v>
      </c>
      <c r="M10" s="38">
        <v>7</v>
      </c>
      <c r="N10" s="38">
        <v>2</v>
      </c>
      <c r="O10" s="78">
        <f t="shared" si="3"/>
        <v>2</v>
      </c>
      <c r="P10" s="37">
        <v>6</v>
      </c>
      <c r="Q10" s="37">
        <v>2</v>
      </c>
      <c r="R10" s="37">
        <f t="shared" si="4"/>
        <v>3</v>
      </c>
      <c r="S10" s="21"/>
    </row>
    <row r="11" spans="1:19" x14ac:dyDescent="0.2">
      <c r="A11" s="42" t="s">
        <v>396</v>
      </c>
      <c r="B11" s="50">
        <v>13</v>
      </c>
      <c r="C11" s="50">
        <v>4</v>
      </c>
      <c r="D11" s="37">
        <v>4</v>
      </c>
      <c r="E11" s="37">
        <v>1</v>
      </c>
      <c r="F11" s="37">
        <f t="shared" si="0"/>
        <v>2</v>
      </c>
      <c r="G11" s="38">
        <v>9</v>
      </c>
      <c r="H11" s="38">
        <v>3</v>
      </c>
      <c r="I11" s="78">
        <f t="shared" si="1"/>
        <v>0</v>
      </c>
      <c r="J11" s="37">
        <v>10</v>
      </c>
      <c r="K11" s="37">
        <v>2</v>
      </c>
      <c r="L11" s="37">
        <f t="shared" si="2"/>
        <v>0</v>
      </c>
      <c r="M11" s="38">
        <v>6</v>
      </c>
      <c r="N11" s="38">
        <v>1</v>
      </c>
      <c r="O11" s="78">
        <f t="shared" si="3"/>
        <v>1</v>
      </c>
      <c r="P11" s="37">
        <v>10</v>
      </c>
      <c r="Q11" s="37">
        <v>2</v>
      </c>
      <c r="R11" s="37">
        <f t="shared" si="4"/>
        <v>0</v>
      </c>
      <c r="S11" s="21"/>
    </row>
    <row r="12" spans="1:19" x14ac:dyDescent="0.2">
      <c r="A12" s="42" t="s">
        <v>397</v>
      </c>
      <c r="B12" s="50">
        <v>17</v>
      </c>
      <c r="C12" s="50">
        <v>3</v>
      </c>
      <c r="D12" s="37">
        <v>3</v>
      </c>
      <c r="E12" s="37">
        <v>2</v>
      </c>
      <c r="F12" s="37">
        <f t="shared" si="0"/>
        <v>2</v>
      </c>
      <c r="G12" s="38">
        <v>5</v>
      </c>
      <c r="H12" s="38">
        <v>1</v>
      </c>
      <c r="I12" s="78">
        <f t="shared" si="1"/>
        <v>1</v>
      </c>
      <c r="J12" s="37">
        <v>5</v>
      </c>
      <c r="K12" s="37">
        <v>2</v>
      </c>
      <c r="L12" s="37">
        <f t="shared" si="2"/>
        <v>1</v>
      </c>
      <c r="M12" s="38">
        <v>3</v>
      </c>
      <c r="N12" s="38">
        <v>2</v>
      </c>
      <c r="O12" s="78">
        <f t="shared" si="3"/>
        <v>3</v>
      </c>
      <c r="P12" s="37">
        <v>4</v>
      </c>
      <c r="Q12" s="37">
        <v>3</v>
      </c>
      <c r="R12" s="37">
        <f t="shared" si="4"/>
        <v>2</v>
      </c>
      <c r="S12" s="21"/>
    </row>
    <row r="13" spans="1:19" ht="13.5" thickBot="1" x14ac:dyDescent="0.25">
      <c r="A13" s="52" t="s">
        <v>398</v>
      </c>
      <c r="B13" s="53">
        <v>3</v>
      </c>
      <c r="C13" s="53">
        <v>4</v>
      </c>
      <c r="D13" s="37">
        <v>10</v>
      </c>
      <c r="E13" s="54">
        <v>2</v>
      </c>
      <c r="F13" s="37">
        <f t="shared" si="0"/>
        <v>0</v>
      </c>
      <c r="G13" s="38">
        <v>6</v>
      </c>
      <c r="H13" s="55">
        <v>0</v>
      </c>
      <c r="I13" s="77">
        <f t="shared" si="1"/>
        <v>2</v>
      </c>
      <c r="J13" s="37">
        <v>7</v>
      </c>
      <c r="K13" s="54">
        <v>1</v>
      </c>
      <c r="L13" s="37">
        <f t="shared" si="2"/>
        <v>1</v>
      </c>
      <c r="M13" s="38">
        <v>6</v>
      </c>
      <c r="N13" s="55">
        <v>2</v>
      </c>
      <c r="O13" s="77">
        <f t="shared" si="3"/>
        <v>2</v>
      </c>
      <c r="P13" s="37">
        <v>10</v>
      </c>
      <c r="Q13" s="54">
        <v>2</v>
      </c>
      <c r="R13" s="37">
        <f t="shared" si="4"/>
        <v>0</v>
      </c>
      <c r="S13" s="21"/>
    </row>
    <row r="14" spans="1:19" ht="13.5" thickBot="1" x14ac:dyDescent="0.25">
      <c r="A14" s="61" t="s">
        <v>412</v>
      </c>
      <c r="B14" s="62"/>
      <c r="C14" s="74">
        <f t="shared" ref="C14:R14" si="5">SUM(C5:C13)</f>
        <v>37</v>
      </c>
      <c r="D14" s="63">
        <f t="shared" si="5"/>
        <v>51</v>
      </c>
      <c r="E14" s="63">
        <f t="shared" si="5"/>
        <v>17</v>
      </c>
      <c r="F14" s="63">
        <f t="shared" si="5"/>
        <v>13</v>
      </c>
      <c r="G14" s="64">
        <f t="shared" si="5"/>
        <v>58</v>
      </c>
      <c r="H14" s="64">
        <f t="shared" si="5"/>
        <v>16</v>
      </c>
      <c r="I14" s="89">
        <f t="shared" si="5"/>
        <v>10</v>
      </c>
      <c r="J14" s="63">
        <f t="shared" si="5"/>
        <v>62</v>
      </c>
      <c r="K14" s="63">
        <f t="shared" si="5"/>
        <v>16</v>
      </c>
      <c r="L14" s="88">
        <f t="shared" si="5"/>
        <v>11</v>
      </c>
      <c r="M14" s="64">
        <f t="shared" si="5"/>
        <v>52</v>
      </c>
      <c r="N14" s="64">
        <f t="shared" si="5"/>
        <v>15</v>
      </c>
      <c r="O14" s="89">
        <f t="shared" si="5"/>
        <v>19</v>
      </c>
      <c r="P14" s="63">
        <f t="shared" si="5"/>
        <v>62</v>
      </c>
      <c r="Q14" s="63">
        <f t="shared" si="5"/>
        <v>19</v>
      </c>
      <c r="R14" s="88">
        <f t="shared" si="5"/>
        <v>13</v>
      </c>
      <c r="S14" s="21"/>
    </row>
    <row r="15" spans="1:19" x14ac:dyDescent="0.2">
      <c r="A15" s="57" t="s">
        <v>399</v>
      </c>
      <c r="B15" s="58">
        <v>16</v>
      </c>
      <c r="C15" s="58">
        <v>3</v>
      </c>
      <c r="D15" s="37">
        <v>3</v>
      </c>
      <c r="E15" s="39">
        <v>1</v>
      </c>
      <c r="F15" s="37">
        <f t="shared" ref="F15:F23" si="6">IF(($C15+INT(D$3/18)+IF(((D$3-INT(D$3/18)*18)-$B15)&gt;=0,1,0)-D15+2)&lt;0, 0, $C15+INT(D$3/18)+IF(((D$3-INT(D$3/18)*18)-$B15)&gt;=0,1,0)-D15+2)</f>
        <v>2</v>
      </c>
      <c r="G15" s="38">
        <v>4</v>
      </c>
      <c r="H15" s="59">
        <v>2</v>
      </c>
      <c r="I15" s="82">
        <f t="shared" ref="I15:I23" si="7">IF(($C15+INT(G$3/18)+IF(((G$3-INT(G$3/18)*18)-$B15)&gt;=0,1,0)-G15+2)&lt;0, 0, $C15+INT(G$3/18)+IF(((G$3-INT(G$3/18)*18)-$B15)&gt;=0,1,0)-G15+2)</f>
        <v>2</v>
      </c>
      <c r="J15" s="37">
        <v>4</v>
      </c>
      <c r="K15" s="39">
        <v>2</v>
      </c>
      <c r="L15" s="37">
        <f t="shared" ref="L15:L23" si="8">IF(($C15+INT(J$3/18)+IF(((J$3-INT(J$3/18)*18)-$B15)&gt;=0,1,0)-J15+2)&lt;0, 0, $C15+INT(J$3/18)+IF(((J$3-INT(J$3/18)*18)-$B15)&gt;=0,1,0)-J15+2)</f>
        <v>2</v>
      </c>
      <c r="M15" s="38">
        <v>5</v>
      </c>
      <c r="N15" s="59">
        <v>2</v>
      </c>
      <c r="O15" s="82">
        <f t="shared" ref="O15:O23" si="9">IF(($C15+INT(M$3/18)+IF(((M$3-INT(M$3/18)*18)-$B15)&gt;=0,1,0)-M15+2)&lt;0, 0, $C15+INT(M$3/18)+IF(((M$3-INT(M$3/18)*18)-$B15)&gt;=0,1,0)-M15+2)</f>
        <v>1</v>
      </c>
      <c r="P15" s="37">
        <v>5</v>
      </c>
      <c r="Q15" s="39">
        <v>1</v>
      </c>
      <c r="R15" s="37">
        <f t="shared" ref="R15:R23" si="10">IF(($C15+INT(P$3/18)+IF(((P$3-INT(P$3/18)*18)-$B15)&gt;=0,1,0)-P15+2)&lt;0, 0, $C15+INT(P$3/18)+IF(((P$3-INT(P$3/18)*18)-$B15)&gt;=0,1,0)-P15+2)</f>
        <v>1</v>
      </c>
      <c r="S15" s="21"/>
    </row>
    <row r="16" spans="1:19" x14ac:dyDescent="0.2">
      <c r="A16" s="42" t="s">
        <v>400</v>
      </c>
      <c r="B16" s="50">
        <v>8</v>
      </c>
      <c r="C16" s="50">
        <v>4</v>
      </c>
      <c r="D16" s="37">
        <v>4</v>
      </c>
      <c r="E16" s="37">
        <v>2</v>
      </c>
      <c r="F16" s="37">
        <f t="shared" si="6"/>
        <v>3</v>
      </c>
      <c r="G16" s="38">
        <v>6</v>
      </c>
      <c r="H16" s="38">
        <v>2</v>
      </c>
      <c r="I16" s="78">
        <f t="shared" si="7"/>
        <v>1</v>
      </c>
      <c r="J16" s="37">
        <v>5</v>
      </c>
      <c r="K16" s="37">
        <v>2</v>
      </c>
      <c r="L16" s="37">
        <f t="shared" si="8"/>
        <v>3</v>
      </c>
      <c r="M16" s="38">
        <v>5</v>
      </c>
      <c r="N16" s="38">
        <v>2</v>
      </c>
      <c r="O16" s="78">
        <f t="shared" si="9"/>
        <v>3</v>
      </c>
      <c r="P16" s="37">
        <v>10</v>
      </c>
      <c r="Q16" s="37">
        <v>2</v>
      </c>
      <c r="R16" s="37">
        <f t="shared" si="10"/>
        <v>0</v>
      </c>
      <c r="S16" s="21"/>
    </row>
    <row r="17" spans="1:19" x14ac:dyDescent="0.2">
      <c r="A17" s="42" t="s">
        <v>401</v>
      </c>
      <c r="B17" s="50">
        <v>12</v>
      </c>
      <c r="C17" s="50">
        <v>4</v>
      </c>
      <c r="D17" s="37">
        <v>4</v>
      </c>
      <c r="E17" s="37">
        <v>1</v>
      </c>
      <c r="F17" s="37">
        <f t="shared" si="6"/>
        <v>2</v>
      </c>
      <c r="G17" s="38">
        <v>6</v>
      </c>
      <c r="H17" s="38">
        <v>2</v>
      </c>
      <c r="I17" s="78">
        <f t="shared" si="7"/>
        <v>1</v>
      </c>
      <c r="J17" s="37">
        <v>6</v>
      </c>
      <c r="K17" s="37">
        <v>1</v>
      </c>
      <c r="L17" s="37">
        <f t="shared" si="8"/>
        <v>1</v>
      </c>
      <c r="M17" s="38">
        <v>5</v>
      </c>
      <c r="N17" s="38">
        <v>2</v>
      </c>
      <c r="O17" s="78">
        <f t="shared" si="9"/>
        <v>2</v>
      </c>
      <c r="P17" s="37">
        <v>6</v>
      </c>
      <c r="Q17" s="37">
        <v>2</v>
      </c>
      <c r="R17" s="37">
        <f t="shared" si="10"/>
        <v>2</v>
      </c>
      <c r="S17" s="21"/>
    </row>
    <row r="18" spans="1:19" x14ac:dyDescent="0.2">
      <c r="A18" s="42" t="s">
        <v>402</v>
      </c>
      <c r="B18" s="50">
        <v>4</v>
      </c>
      <c r="C18" s="50">
        <v>5</v>
      </c>
      <c r="D18" s="37">
        <v>6</v>
      </c>
      <c r="E18" s="37">
        <v>3</v>
      </c>
      <c r="F18" s="37">
        <f t="shared" si="6"/>
        <v>2</v>
      </c>
      <c r="G18" s="38">
        <v>10</v>
      </c>
      <c r="H18" s="38">
        <v>2</v>
      </c>
      <c r="I18" s="78">
        <f t="shared" si="7"/>
        <v>0</v>
      </c>
      <c r="J18" s="37">
        <v>5</v>
      </c>
      <c r="K18" s="37">
        <v>1</v>
      </c>
      <c r="L18" s="37">
        <f t="shared" si="8"/>
        <v>4</v>
      </c>
      <c r="M18" s="38">
        <v>6</v>
      </c>
      <c r="N18" s="38">
        <v>2</v>
      </c>
      <c r="O18" s="78">
        <f t="shared" si="9"/>
        <v>3</v>
      </c>
      <c r="P18" s="37">
        <v>7</v>
      </c>
      <c r="Q18" s="37">
        <v>3</v>
      </c>
      <c r="R18" s="37">
        <f t="shared" si="10"/>
        <v>2</v>
      </c>
      <c r="S18" s="21"/>
    </row>
    <row r="19" spans="1:19" x14ac:dyDescent="0.2">
      <c r="A19" s="42" t="s">
        <v>403</v>
      </c>
      <c r="B19" s="50">
        <v>10</v>
      </c>
      <c r="C19" s="50">
        <v>4</v>
      </c>
      <c r="D19" s="37">
        <v>5</v>
      </c>
      <c r="E19" s="37">
        <v>2</v>
      </c>
      <c r="F19" s="37">
        <f t="shared" si="6"/>
        <v>2</v>
      </c>
      <c r="G19" s="38">
        <v>7</v>
      </c>
      <c r="H19" s="38">
        <v>2</v>
      </c>
      <c r="I19" s="78">
        <f t="shared" si="7"/>
        <v>0</v>
      </c>
      <c r="J19" s="37">
        <v>7</v>
      </c>
      <c r="K19" s="37">
        <v>1</v>
      </c>
      <c r="L19" s="37">
        <f t="shared" si="8"/>
        <v>0</v>
      </c>
      <c r="M19" s="38">
        <v>6</v>
      </c>
      <c r="N19" s="38">
        <v>1</v>
      </c>
      <c r="O19" s="78">
        <f t="shared" si="9"/>
        <v>2</v>
      </c>
      <c r="P19" s="37">
        <v>6</v>
      </c>
      <c r="Q19" s="37">
        <v>1</v>
      </c>
      <c r="R19" s="37">
        <f t="shared" si="10"/>
        <v>2</v>
      </c>
      <c r="S19" s="21"/>
    </row>
    <row r="20" spans="1:19" x14ac:dyDescent="0.2">
      <c r="A20" s="42" t="s">
        <v>404</v>
      </c>
      <c r="B20" s="50">
        <v>14</v>
      </c>
      <c r="C20" s="50">
        <v>4</v>
      </c>
      <c r="D20" s="37">
        <v>4</v>
      </c>
      <c r="E20" s="37">
        <v>1</v>
      </c>
      <c r="F20" s="37">
        <f t="shared" si="6"/>
        <v>2</v>
      </c>
      <c r="G20" s="38">
        <v>4</v>
      </c>
      <c r="H20" s="38">
        <v>2</v>
      </c>
      <c r="I20" s="78">
        <f t="shared" si="7"/>
        <v>3</v>
      </c>
      <c r="J20" s="37">
        <v>5</v>
      </c>
      <c r="K20" s="37">
        <v>2</v>
      </c>
      <c r="L20" s="37">
        <f t="shared" si="8"/>
        <v>2</v>
      </c>
      <c r="M20" s="38">
        <v>5</v>
      </c>
      <c r="N20" s="38">
        <v>2</v>
      </c>
      <c r="O20" s="78">
        <f t="shared" si="9"/>
        <v>2</v>
      </c>
      <c r="P20" s="37">
        <v>6</v>
      </c>
      <c r="Q20" s="37">
        <v>2</v>
      </c>
      <c r="R20" s="37">
        <f t="shared" si="10"/>
        <v>2</v>
      </c>
      <c r="S20" s="21"/>
    </row>
    <row r="21" spans="1:19" x14ac:dyDescent="0.2">
      <c r="A21" s="42" t="s">
        <v>405</v>
      </c>
      <c r="B21" s="50">
        <v>2</v>
      </c>
      <c r="C21" s="50">
        <v>4</v>
      </c>
      <c r="D21" s="37">
        <v>10</v>
      </c>
      <c r="E21" s="37">
        <v>2</v>
      </c>
      <c r="F21" s="37">
        <f t="shared" si="6"/>
        <v>0</v>
      </c>
      <c r="G21" s="38">
        <v>7</v>
      </c>
      <c r="H21" s="38">
        <v>1</v>
      </c>
      <c r="I21" s="78">
        <f t="shared" si="7"/>
        <v>1</v>
      </c>
      <c r="J21" s="37">
        <v>4</v>
      </c>
      <c r="K21" s="37">
        <v>1</v>
      </c>
      <c r="L21" s="37">
        <f t="shared" si="8"/>
        <v>4</v>
      </c>
      <c r="M21" s="38">
        <v>5</v>
      </c>
      <c r="N21" s="38">
        <v>2</v>
      </c>
      <c r="O21" s="78">
        <f t="shared" si="9"/>
        <v>3</v>
      </c>
      <c r="P21" s="37">
        <v>7</v>
      </c>
      <c r="Q21" s="37">
        <v>3</v>
      </c>
      <c r="R21" s="37">
        <f t="shared" si="10"/>
        <v>1</v>
      </c>
      <c r="S21" s="21"/>
    </row>
    <row r="22" spans="1:19" x14ac:dyDescent="0.2">
      <c r="A22" s="42" t="s">
        <v>406</v>
      </c>
      <c r="B22" s="50">
        <v>18</v>
      </c>
      <c r="C22" s="50">
        <v>3</v>
      </c>
      <c r="D22" s="37">
        <v>2</v>
      </c>
      <c r="E22" s="37">
        <v>0</v>
      </c>
      <c r="F22" s="37">
        <f t="shared" si="6"/>
        <v>3</v>
      </c>
      <c r="G22" s="38">
        <v>4</v>
      </c>
      <c r="H22" s="38">
        <v>2</v>
      </c>
      <c r="I22" s="78">
        <f t="shared" si="7"/>
        <v>2</v>
      </c>
      <c r="J22" s="37">
        <v>3</v>
      </c>
      <c r="K22" s="37">
        <v>1</v>
      </c>
      <c r="L22" s="37">
        <f t="shared" si="8"/>
        <v>3</v>
      </c>
      <c r="M22" s="38">
        <v>3</v>
      </c>
      <c r="N22" s="38">
        <v>2</v>
      </c>
      <c r="O22" s="78">
        <f t="shared" si="9"/>
        <v>3</v>
      </c>
      <c r="P22" s="37">
        <v>4</v>
      </c>
      <c r="Q22" s="37">
        <v>1</v>
      </c>
      <c r="R22" s="37">
        <f t="shared" si="10"/>
        <v>2</v>
      </c>
      <c r="S22" s="21"/>
    </row>
    <row r="23" spans="1:19" ht="13.5" thickBot="1" x14ac:dyDescent="0.25">
      <c r="A23" s="45" t="s">
        <v>407</v>
      </c>
      <c r="B23" s="51">
        <v>6</v>
      </c>
      <c r="C23" s="51">
        <v>4</v>
      </c>
      <c r="D23" s="37">
        <v>5</v>
      </c>
      <c r="E23" s="46">
        <v>1</v>
      </c>
      <c r="F23" s="37">
        <f t="shared" si="6"/>
        <v>2</v>
      </c>
      <c r="G23" s="38">
        <v>5</v>
      </c>
      <c r="H23" s="47">
        <v>3</v>
      </c>
      <c r="I23" s="84">
        <f t="shared" si="7"/>
        <v>2</v>
      </c>
      <c r="J23" s="37">
        <v>8</v>
      </c>
      <c r="K23" s="46">
        <v>2</v>
      </c>
      <c r="L23" s="37">
        <f t="shared" si="8"/>
        <v>0</v>
      </c>
      <c r="M23" s="38">
        <v>5</v>
      </c>
      <c r="N23" s="47">
        <v>3</v>
      </c>
      <c r="O23" s="84">
        <f t="shared" si="9"/>
        <v>3</v>
      </c>
      <c r="P23" s="37">
        <v>7</v>
      </c>
      <c r="Q23" s="46">
        <v>2</v>
      </c>
      <c r="R23" s="37">
        <f t="shared" si="10"/>
        <v>1</v>
      </c>
      <c r="S23" s="21"/>
    </row>
    <row r="24" spans="1:19" ht="13.5" thickBot="1" x14ac:dyDescent="0.25">
      <c r="A24" s="66" t="s">
        <v>413</v>
      </c>
      <c r="B24" s="63"/>
      <c r="C24" s="63">
        <f t="shared" ref="C24:R24" si="11">SUM(C15:C23)</f>
        <v>35</v>
      </c>
      <c r="D24" s="63">
        <f t="shared" si="11"/>
        <v>43</v>
      </c>
      <c r="E24" s="63">
        <f t="shared" si="11"/>
        <v>13</v>
      </c>
      <c r="F24" s="63">
        <f t="shared" si="11"/>
        <v>18</v>
      </c>
      <c r="G24" s="64">
        <f t="shared" si="11"/>
        <v>53</v>
      </c>
      <c r="H24" s="64">
        <f t="shared" si="11"/>
        <v>18</v>
      </c>
      <c r="I24" s="64">
        <f t="shared" si="11"/>
        <v>12</v>
      </c>
      <c r="J24" s="63">
        <f t="shared" si="11"/>
        <v>47</v>
      </c>
      <c r="K24" s="63">
        <f t="shared" si="11"/>
        <v>13</v>
      </c>
      <c r="L24" s="63">
        <f t="shared" si="11"/>
        <v>19</v>
      </c>
      <c r="M24" s="64">
        <f t="shared" si="11"/>
        <v>45</v>
      </c>
      <c r="N24" s="64">
        <f t="shared" si="11"/>
        <v>18</v>
      </c>
      <c r="O24" s="64">
        <f t="shared" si="11"/>
        <v>22</v>
      </c>
      <c r="P24" s="63">
        <f t="shared" si="11"/>
        <v>58</v>
      </c>
      <c r="Q24" s="63">
        <f t="shared" si="11"/>
        <v>17</v>
      </c>
      <c r="R24" s="63">
        <f t="shared" si="11"/>
        <v>13</v>
      </c>
    </row>
    <row r="25" spans="1:19" ht="13.5" thickBot="1" x14ac:dyDescent="0.25">
      <c r="A25" s="70" t="s">
        <v>414</v>
      </c>
      <c r="B25" s="71"/>
      <c r="C25" s="71">
        <f t="shared" ref="C25:R25" si="12">C24+C14</f>
        <v>72</v>
      </c>
      <c r="D25" s="71">
        <f t="shared" si="12"/>
        <v>94</v>
      </c>
      <c r="E25" s="71">
        <f t="shared" si="12"/>
        <v>30</v>
      </c>
      <c r="F25" s="71">
        <f t="shared" si="12"/>
        <v>31</v>
      </c>
      <c r="G25" s="72">
        <f t="shared" si="12"/>
        <v>111</v>
      </c>
      <c r="H25" s="72">
        <f t="shared" si="12"/>
        <v>34</v>
      </c>
      <c r="I25" s="72">
        <f t="shared" si="12"/>
        <v>22</v>
      </c>
      <c r="J25" s="71">
        <f t="shared" si="12"/>
        <v>109</v>
      </c>
      <c r="K25" s="71">
        <f t="shared" si="12"/>
        <v>29</v>
      </c>
      <c r="L25" s="71">
        <f t="shared" si="12"/>
        <v>30</v>
      </c>
      <c r="M25" s="72">
        <f t="shared" si="12"/>
        <v>97</v>
      </c>
      <c r="N25" s="72">
        <f t="shared" si="12"/>
        <v>33</v>
      </c>
      <c r="O25" s="72">
        <f t="shared" si="12"/>
        <v>41</v>
      </c>
      <c r="P25" s="71">
        <f t="shared" si="12"/>
        <v>120</v>
      </c>
      <c r="Q25" s="71">
        <f t="shared" si="12"/>
        <v>36</v>
      </c>
      <c r="R25" s="71">
        <f t="shared" si="12"/>
        <v>26</v>
      </c>
    </row>
    <row r="26" spans="1:19" x14ac:dyDescent="0.2">
      <c r="A26" s="67" t="s">
        <v>350</v>
      </c>
      <c r="B26" s="39"/>
      <c r="C26" s="39"/>
      <c r="D26" s="486">
        <v>2</v>
      </c>
      <c r="E26" s="487"/>
      <c r="F26" s="488"/>
      <c r="G26" s="489">
        <v>5</v>
      </c>
      <c r="H26" s="490"/>
      <c r="I26" s="491"/>
      <c r="J26" s="486">
        <v>3</v>
      </c>
      <c r="K26" s="487"/>
      <c r="L26" s="488"/>
      <c r="M26" s="489">
        <v>1</v>
      </c>
      <c r="N26" s="490"/>
      <c r="O26" s="491"/>
      <c r="P26" s="486">
        <v>4</v>
      </c>
      <c r="Q26" s="487"/>
      <c r="R26" s="488"/>
    </row>
    <row r="27" spans="1:19" ht="13.5" thickBot="1" x14ac:dyDescent="0.25">
      <c r="A27" s="49" t="s">
        <v>415</v>
      </c>
      <c r="B27" s="46"/>
      <c r="C27" s="46"/>
      <c r="D27" s="492">
        <v>7</v>
      </c>
      <c r="E27" s="493"/>
      <c r="F27" s="494"/>
      <c r="G27" s="495">
        <v>1</v>
      </c>
      <c r="H27" s="496"/>
      <c r="I27" s="497"/>
      <c r="J27" s="492">
        <v>4</v>
      </c>
      <c r="K27" s="493"/>
      <c r="L27" s="494"/>
      <c r="M27" s="538" t="s">
        <v>1116</v>
      </c>
      <c r="N27" s="496"/>
      <c r="O27" s="497"/>
      <c r="P27" s="492">
        <v>2</v>
      </c>
      <c r="Q27" s="493"/>
      <c r="R27" s="494"/>
    </row>
    <row r="28" spans="1:19" x14ac:dyDescent="0.2">
      <c r="D28" s="107"/>
      <c r="E28" s="107"/>
      <c r="F28" s="107"/>
      <c r="P28" s="107"/>
      <c r="Q28" s="107"/>
      <c r="R28" s="107"/>
    </row>
    <row r="29" spans="1:19" x14ac:dyDescent="0.2">
      <c r="A29" s="92"/>
      <c r="B29" s="30" t="s">
        <v>450</v>
      </c>
    </row>
    <row r="30" spans="1:19" x14ac:dyDescent="0.2">
      <c r="A30" s="97"/>
      <c r="B30" s="30" t="s">
        <v>603</v>
      </c>
    </row>
  </sheetData>
  <mergeCells count="20">
    <mergeCell ref="D26:F26"/>
    <mergeCell ref="G26:I26"/>
    <mergeCell ref="J26:L26"/>
    <mergeCell ref="M26:O26"/>
    <mergeCell ref="P26:R26"/>
    <mergeCell ref="D27:F27"/>
    <mergeCell ref="G27:I27"/>
    <mergeCell ref="J27:L27"/>
    <mergeCell ref="M27:O27"/>
    <mergeCell ref="P27:R27"/>
    <mergeCell ref="D2:F2"/>
    <mergeCell ref="G2:I2"/>
    <mergeCell ref="J2:L2"/>
    <mergeCell ref="M2:O2"/>
    <mergeCell ref="P2:R2"/>
    <mergeCell ref="D3:F3"/>
    <mergeCell ref="G3:I3"/>
    <mergeCell ref="J3:L3"/>
    <mergeCell ref="M3:O3"/>
    <mergeCell ref="P3:R3"/>
  </mergeCells>
  <conditionalFormatting sqref="G5:G13 G15:G23 M5:M13 M15:M23 D5:D13 D15:D23 J5:J13 J15:J23 P5:P13 P15:P23">
    <cfRule type="cellIs" dxfId="377" priority="1" stopIfTrue="1" operator="equal">
      <formula>$C5</formula>
    </cfRule>
    <cfRule type="cellIs" dxfId="376" priority="2" stopIfTrue="1" operator="equal">
      <formula>$C5-1</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65"/>
  <sheetViews>
    <sheetView topLeftCell="A22" workbookViewId="0">
      <selection activeCell="Q74" sqref="Q74"/>
    </sheetView>
  </sheetViews>
  <sheetFormatPr defaultRowHeight="12.75" x14ac:dyDescent="0.2"/>
  <cols>
    <col min="20" max="20" width="10.5703125" customWidth="1"/>
  </cols>
  <sheetData>
    <row r="1" spans="1:20" ht="13.5" thickBot="1" x14ac:dyDescent="0.25">
      <c r="A1" s="366"/>
      <c r="B1" s="257"/>
      <c r="C1" s="257"/>
      <c r="D1" s="257" t="s">
        <v>1108</v>
      </c>
      <c r="E1" s="257"/>
      <c r="F1" s="257"/>
      <c r="G1" s="257"/>
      <c r="H1" s="257"/>
      <c r="I1" s="257"/>
      <c r="J1" s="257"/>
      <c r="K1" s="257"/>
      <c r="L1" s="257"/>
      <c r="M1" s="257"/>
      <c r="N1" s="257"/>
      <c r="O1" s="257"/>
      <c r="P1" s="257"/>
      <c r="Q1" s="257"/>
      <c r="R1" s="257"/>
      <c r="S1" s="68" t="s">
        <v>416</v>
      </c>
      <c r="T1" t="s">
        <v>991</v>
      </c>
    </row>
    <row r="2" spans="1:20" x14ac:dyDescent="0.2">
      <c r="A2" s="258"/>
      <c r="B2" s="259"/>
      <c r="C2" s="259"/>
      <c r="D2" s="474" t="s">
        <v>475</v>
      </c>
      <c r="E2" s="475"/>
      <c r="F2" s="476"/>
      <c r="G2" s="477" t="s">
        <v>469</v>
      </c>
      <c r="H2" s="478"/>
      <c r="I2" s="479"/>
      <c r="J2" s="474" t="s">
        <v>352</v>
      </c>
      <c r="K2" s="475"/>
      <c r="L2" s="476"/>
      <c r="M2" s="477" t="s">
        <v>340</v>
      </c>
      <c r="N2" s="478"/>
      <c r="O2" s="479"/>
      <c r="P2" s="474" t="s">
        <v>472</v>
      </c>
      <c r="Q2" s="475"/>
      <c r="R2" s="476"/>
      <c r="S2" s="21"/>
    </row>
    <row r="3" spans="1:20" x14ac:dyDescent="0.2">
      <c r="A3" s="260"/>
      <c r="B3" s="261"/>
      <c r="C3" s="261" t="s">
        <v>538</v>
      </c>
      <c r="D3" s="480">
        <v>22</v>
      </c>
      <c r="E3" s="481"/>
      <c r="F3" s="482"/>
      <c r="G3" s="483">
        <v>10</v>
      </c>
      <c r="H3" s="484"/>
      <c r="I3" s="485"/>
      <c r="J3" s="480">
        <v>26</v>
      </c>
      <c r="K3" s="481"/>
      <c r="L3" s="482"/>
      <c r="M3" s="483">
        <v>27</v>
      </c>
      <c r="N3" s="484"/>
      <c r="O3" s="485"/>
      <c r="P3" s="480">
        <v>31</v>
      </c>
      <c r="Q3" s="481"/>
      <c r="R3" s="482"/>
      <c r="S3" s="21"/>
    </row>
    <row r="4" spans="1:20" x14ac:dyDescent="0.2">
      <c r="A4" s="262"/>
      <c r="B4" s="263" t="s">
        <v>355</v>
      </c>
      <c r="C4" s="263"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20" x14ac:dyDescent="0.2">
      <c r="A5" s="262" t="s">
        <v>390</v>
      </c>
      <c r="B5" s="269">
        <v>1</v>
      </c>
      <c r="C5" s="269">
        <v>5</v>
      </c>
      <c r="D5" s="37">
        <v>7</v>
      </c>
      <c r="E5" s="37">
        <v>2</v>
      </c>
      <c r="F5" s="37">
        <f t="shared" ref="F5:F13" si="0">IF(($C5+INT(D$3/18)+IF(((D$3-INT(D$3/18)*18)-$B5)&gt;=0,1,0)-D5+2)&lt;0, 0, $C5+INT(D$3/18)+IF(((D$3-INT(D$3/18)*18)-$B5)&gt;=0,1,0)-D5+2)</f>
        <v>2</v>
      </c>
      <c r="G5" s="38">
        <v>6</v>
      </c>
      <c r="H5" s="38">
        <v>1</v>
      </c>
      <c r="I5" s="78">
        <f t="shared" ref="I5:I23" si="1">IF(($C5+INT(G$3/18)+IF(((G$3-INT(G$3/18)*18)-$B5)&gt;=0,1,0)-G5+2)&lt;0, 0, $C5+INT(G$3/18)+IF(((G$3-INT(G$3/18)*18)-$B5)&gt;=0,1,0)-G5+2)</f>
        <v>2</v>
      </c>
      <c r="J5" s="37">
        <v>7</v>
      </c>
      <c r="K5" s="37">
        <v>2</v>
      </c>
      <c r="L5" s="37">
        <f t="shared" ref="L5:L13" si="2">IF(($C5+INT(J$3/18)+IF(((J$3-INT(J$3/18)*18)-$B5)&gt;=0,1,0)-J5+2)&lt;0, 0, $C5+INT(J$3/18)+IF(((J$3-INT(J$3/18)*18)-$B5)&gt;=0,1,0)-J5+2)</f>
        <v>2</v>
      </c>
      <c r="M5" s="38">
        <v>7</v>
      </c>
      <c r="N5" s="38">
        <v>1</v>
      </c>
      <c r="O5" s="78">
        <f t="shared" ref="O5:O13" si="3">IF(($C5+INT(M$3/18)+IF(((M$3-INT(M$3/18)*18)-$B5)&gt;=0,1,0)-M5+2)&lt;0, 0, $C5+INT(M$3/18)+IF(((M$3-INT(M$3/18)*18)-$B5)&gt;=0,1,0)-M5+2)</f>
        <v>2</v>
      </c>
      <c r="P5" s="37">
        <v>9</v>
      </c>
      <c r="Q5" s="37">
        <v>2</v>
      </c>
      <c r="R5" s="37">
        <f t="shared" ref="R5:R13" si="4">IF(($C5+INT(P$3/18)+IF(((P$3-INT(P$3/18)*18)-$B5)&gt;=0,1,0)-P5+2)&lt;0, 0, $C5+INT(P$3/18)+IF(((P$3-INT(P$3/18)*18)-$B5)&gt;=0,1,0)-P5+2)</f>
        <v>0</v>
      </c>
      <c r="S5" s="21"/>
    </row>
    <row r="6" spans="1:20" x14ac:dyDescent="0.2">
      <c r="A6" s="262" t="s">
        <v>391</v>
      </c>
      <c r="B6" s="264">
        <v>5</v>
      </c>
      <c r="C6" s="264">
        <v>5</v>
      </c>
      <c r="D6" s="37">
        <v>6</v>
      </c>
      <c r="E6" s="37">
        <v>1</v>
      </c>
      <c r="F6" s="37">
        <f t="shared" si="0"/>
        <v>2</v>
      </c>
      <c r="G6" s="38">
        <v>6</v>
      </c>
      <c r="H6" s="38">
        <v>0</v>
      </c>
      <c r="I6" s="78">
        <f t="shared" si="1"/>
        <v>2</v>
      </c>
      <c r="J6" s="37">
        <v>7</v>
      </c>
      <c r="K6" s="37">
        <v>1</v>
      </c>
      <c r="L6" s="37">
        <f t="shared" si="2"/>
        <v>2</v>
      </c>
      <c r="M6" s="38">
        <v>10</v>
      </c>
      <c r="N6" s="38">
        <v>2</v>
      </c>
      <c r="O6" s="78">
        <f t="shared" si="3"/>
        <v>0</v>
      </c>
      <c r="P6" s="37">
        <v>9</v>
      </c>
      <c r="Q6" s="37">
        <v>2</v>
      </c>
      <c r="R6" s="37">
        <f t="shared" si="4"/>
        <v>0</v>
      </c>
      <c r="S6" s="187"/>
    </row>
    <row r="7" spans="1:20" x14ac:dyDescent="0.2">
      <c r="A7" s="262" t="s">
        <v>392</v>
      </c>
      <c r="B7" s="264">
        <v>11</v>
      </c>
      <c r="C7" s="264">
        <v>4</v>
      </c>
      <c r="D7" s="37">
        <v>5</v>
      </c>
      <c r="E7" s="37">
        <v>2</v>
      </c>
      <c r="F7" s="37">
        <f t="shared" si="0"/>
        <v>2</v>
      </c>
      <c r="G7" s="38">
        <v>7</v>
      </c>
      <c r="H7" s="38">
        <v>1</v>
      </c>
      <c r="I7" s="78">
        <f t="shared" si="1"/>
        <v>0</v>
      </c>
      <c r="J7" s="37">
        <v>5</v>
      </c>
      <c r="K7" s="37">
        <v>1</v>
      </c>
      <c r="L7" s="37">
        <f t="shared" si="2"/>
        <v>2</v>
      </c>
      <c r="M7" s="38">
        <v>6</v>
      </c>
      <c r="N7" s="38">
        <v>2</v>
      </c>
      <c r="O7" s="78">
        <f t="shared" si="3"/>
        <v>1</v>
      </c>
      <c r="P7" s="37">
        <v>10</v>
      </c>
      <c r="Q7" s="37">
        <v>2</v>
      </c>
      <c r="R7" s="37">
        <f t="shared" si="4"/>
        <v>0</v>
      </c>
      <c r="S7" s="21"/>
    </row>
    <row r="8" spans="1:20" x14ac:dyDescent="0.2">
      <c r="A8" s="262" t="s">
        <v>393</v>
      </c>
      <c r="B8" s="264">
        <v>9</v>
      </c>
      <c r="C8" s="264">
        <v>4</v>
      </c>
      <c r="D8" s="37">
        <v>5</v>
      </c>
      <c r="E8" s="37">
        <v>1</v>
      </c>
      <c r="F8" s="37">
        <f t="shared" si="0"/>
        <v>2</v>
      </c>
      <c r="G8" s="38">
        <v>5</v>
      </c>
      <c r="H8" s="38">
        <v>2</v>
      </c>
      <c r="I8" s="78">
        <f t="shared" si="1"/>
        <v>2</v>
      </c>
      <c r="J8" s="37">
        <v>7</v>
      </c>
      <c r="K8" s="37">
        <v>2</v>
      </c>
      <c r="L8" s="37">
        <f t="shared" si="2"/>
        <v>0</v>
      </c>
      <c r="M8" s="38">
        <v>6</v>
      </c>
      <c r="N8" s="38">
        <v>3</v>
      </c>
      <c r="O8" s="78">
        <f t="shared" si="3"/>
        <v>2</v>
      </c>
      <c r="P8" s="37">
        <v>4</v>
      </c>
      <c r="Q8" s="37">
        <v>2</v>
      </c>
      <c r="R8" s="37">
        <f t="shared" si="4"/>
        <v>4</v>
      </c>
      <c r="S8" s="21"/>
    </row>
    <row r="9" spans="1:20" x14ac:dyDescent="0.2">
      <c r="A9" s="262" t="s">
        <v>394</v>
      </c>
      <c r="B9" s="264">
        <v>15</v>
      </c>
      <c r="C9" s="264">
        <v>4</v>
      </c>
      <c r="D9" s="37">
        <v>6</v>
      </c>
      <c r="E9" s="37">
        <v>2</v>
      </c>
      <c r="F9" s="37">
        <f t="shared" si="0"/>
        <v>1</v>
      </c>
      <c r="G9" s="38">
        <v>10</v>
      </c>
      <c r="H9" s="38">
        <v>2</v>
      </c>
      <c r="I9" s="78">
        <f t="shared" si="1"/>
        <v>0</v>
      </c>
      <c r="J9" s="37">
        <v>6</v>
      </c>
      <c r="K9" s="37">
        <v>2</v>
      </c>
      <c r="L9" s="37">
        <f t="shared" si="2"/>
        <v>1</v>
      </c>
      <c r="M9" s="38">
        <v>4</v>
      </c>
      <c r="N9" s="38">
        <v>2</v>
      </c>
      <c r="O9" s="78">
        <f t="shared" si="3"/>
        <v>3</v>
      </c>
      <c r="P9" s="37">
        <v>7</v>
      </c>
      <c r="Q9" s="37">
        <v>2</v>
      </c>
      <c r="R9" s="37">
        <f t="shared" si="4"/>
        <v>0</v>
      </c>
      <c r="S9" s="21"/>
    </row>
    <row r="10" spans="1:20" x14ac:dyDescent="0.2">
      <c r="A10" s="262" t="s">
        <v>395</v>
      </c>
      <c r="B10" s="264">
        <v>13</v>
      </c>
      <c r="C10" s="264">
        <v>3</v>
      </c>
      <c r="D10" s="37">
        <v>4</v>
      </c>
      <c r="E10" s="37">
        <v>3</v>
      </c>
      <c r="F10" s="37">
        <f t="shared" si="0"/>
        <v>2</v>
      </c>
      <c r="G10" s="38">
        <v>5</v>
      </c>
      <c r="H10" s="38">
        <v>2</v>
      </c>
      <c r="I10" s="78">
        <f t="shared" si="1"/>
        <v>0</v>
      </c>
      <c r="J10" s="37">
        <v>10</v>
      </c>
      <c r="K10" s="37">
        <v>2</v>
      </c>
      <c r="L10" s="37">
        <f t="shared" si="2"/>
        <v>0</v>
      </c>
      <c r="M10" s="38">
        <v>10</v>
      </c>
      <c r="N10" s="38">
        <v>2</v>
      </c>
      <c r="O10" s="78">
        <f t="shared" si="3"/>
        <v>0</v>
      </c>
      <c r="P10" s="37">
        <v>3</v>
      </c>
      <c r="Q10" s="37">
        <v>1</v>
      </c>
      <c r="R10" s="37">
        <f t="shared" si="4"/>
        <v>4</v>
      </c>
      <c r="S10" s="21"/>
      <c r="T10" t="s">
        <v>1110</v>
      </c>
    </row>
    <row r="11" spans="1:20" x14ac:dyDescent="0.2">
      <c r="A11" s="262" t="s">
        <v>396</v>
      </c>
      <c r="B11" s="264">
        <v>3</v>
      </c>
      <c r="C11" s="264">
        <v>5</v>
      </c>
      <c r="D11" s="37">
        <v>6</v>
      </c>
      <c r="E11" s="37">
        <v>2</v>
      </c>
      <c r="F11" s="37">
        <f t="shared" si="0"/>
        <v>3</v>
      </c>
      <c r="G11" s="38">
        <v>5</v>
      </c>
      <c r="H11" s="38">
        <v>2</v>
      </c>
      <c r="I11" s="78">
        <f t="shared" si="1"/>
        <v>3</v>
      </c>
      <c r="J11" s="37">
        <v>8</v>
      </c>
      <c r="K11" s="37">
        <v>2</v>
      </c>
      <c r="L11" s="37">
        <f t="shared" si="2"/>
        <v>1</v>
      </c>
      <c r="M11" s="38">
        <v>9</v>
      </c>
      <c r="N11" s="38">
        <v>2</v>
      </c>
      <c r="O11" s="78">
        <f t="shared" si="3"/>
        <v>0</v>
      </c>
      <c r="P11" s="37">
        <v>10</v>
      </c>
      <c r="Q11" s="37">
        <v>2</v>
      </c>
      <c r="R11" s="37">
        <f t="shared" si="4"/>
        <v>0</v>
      </c>
      <c r="S11" s="21" t="s">
        <v>340</v>
      </c>
    </row>
    <row r="12" spans="1:20" x14ac:dyDescent="0.2">
      <c r="A12" s="262" t="s">
        <v>397</v>
      </c>
      <c r="B12" s="264">
        <v>17</v>
      </c>
      <c r="C12" s="264">
        <v>3</v>
      </c>
      <c r="D12" s="37">
        <v>4</v>
      </c>
      <c r="E12" s="37">
        <v>2</v>
      </c>
      <c r="F12" s="37">
        <f t="shared" si="0"/>
        <v>2</v>
      </c>
      <c r="G12" s="38">
        <v>4</v>
      </c>
      <c r="H12" s="38">
        <v>2</v>
      </c>
      <c r="I12" s="78">
        <f t="shared" si="1"/>
        <v>1</v>
      </c>
      <c r="J12" s="37">
        <v>4</v>
      </c>
      <c r="K12" s="37">
        <v>2</v>
      </c>
      <c r="L12" s="37">
        <f t="shared" si="2"/>
        <v>2</v>
      </c>
      <c r="M12" s="38">
        <v>4</v>
      </c>
      <c r="N12" s="38">
        <v>2</v>
      </c>
      <c r="O12" s="78">
        <f t="shared" si="3"/>
        <v>2</v>
      </c>
      <c r="P12" s="37">
        <v>4</v>
      </c>
      <c r="Q12" s="37">
        <v>2</v>
      </c>
      <c r="R12" s="37">
        <f t="shared" si="4"/>
        <v>2</v>
      </c>
      <c r="S12" s="21"/>
    </row>
    <row r="13" spans="1:20" ht="13.5" thickBot="1" x14ac:dyDescent="0.25">
      <c r="A13" s="265" t="s">
        <v>398</v>
      </c>
      <c r="B13" s="271">
        <v>7</v>
      </c>
      <c r="C13" s="271">
        <v>4</v>
      </c>
      <c r="D13" s="37">
        <v>6</v>
      </c>
      <c r="E13" s="54">
        <v>2</v>
      </c>
      <c r="F13" s="37">
        <f t="shared" si="0"/>
        <v>1</v>
      </c>
      <c r="G13" s="38">
        <v>5</v>
      </c>
      <c r="H13" s="55">
        <v>2</v>
      </c>
      <c r="I13" s="77">
        <f t="shared" si="1"/>
        <v>2</v>
      </c>
      <c r="J13" s="37">
        <v>10</v>
      </c>
      <c r="K13" s="54">
        <v>2</v>
      </c>
      <c r="L13" s="37">
        <f t="shared" si="2"/>
        <v>0</v>
      </c>
      <c r="M13" s="38">
        <v>6</v>
      </c>
      <c r="N13" s="55">
        <v>2</v>
      </c>
      <c r="O13" s="77">
        <f t="shared" si="3"/>
        <v>2</v>
      </c>
      <c r="P13" s="37">
        <v>6</v>
      </c>
      <c r="Q13" s="54">
        <v>1</v>
      </c>
      <c r="R13" s="37">
        <f t="shared" si="4"/>
        <v>2</v>
      </c>
      <c r="S13" s="21"/>
    </row>
    <row r="14" spans="1:20" ht="13.5" thickBot="1" x14ac:dyDescent="0.25">
      <c r="A14" s="267" t="s">
        <v>412</v>
      </c>
      <c r="B14" s="268"/>
      <c r="C14" s="234">
        <f t="shared" ref="C14:O14" si="5">SUM(C5:C13)</f>
        <v>37</v>
      </c>
      <c r="D14" s="63">
        <f t="shared" si="5"/>
        <v>49</v>
      </c>
      <c r="E14" s="63">
        <f t="shared" si="5"/>
        <v>17</v>
      </c>
      <c r="F14" s="63">
        <f t="shared" si="5"/>
        <v>17</v>
      </c>
      <c r="G14" s="89">
        <f>SUM(G5:G13)</f>
        <v>53</v>
      </c>
      <c r="H14" s="89">
        <f>SUM(H5:H13)</f>
        <v>14</v>
      </c>
      <c r="I14" s="89">
        <f t="shared" si="5"/>
        <v>12</v>
      </c>
      <c r="J14" s="63">
        <f>SUM(J5:J13)</f>
        <v>64</v>
      </c>
      <c r="K14" s="63">
        <f>SUM(K5:K13)</f>
        <v>16</v>
      </c>
      <c r="L14" s="88">
        <f t="shared" si="5"/>
        <v>10</v>
      </c>
      <c r="M14" s="89">
        <f>SUM(M5:M13)</f>
        <v>62</v>
      </c>
      <c r="N14" s="89">
        <f>SUM(N5:N13)</f>
        <v>18</v>
      </c>
      <c r="O14" s="89">
        <f t="shared" si="5"/>
        <v>12</v>
      </c>
      <c r="P14" s="63">
        <f>SUM(P5:P13)</f>
        <v>62</v>
      </c>
      <c r="Q14" s="63">
        <f>SUM(Q5:Q13)</f>
        <v>16</v>
      </c>
      <c r="R14" s="88">
        <f>SUM(R5:R13)</f>
        <v>12</v>
      </c>
      <c r="S14" s="21"/>
    </row>
    <row r="15" spans="1:20" x14ac:dyDescent="0.2">
      <c r="A15" s="260" t="s">
        <v>399</v>
      </c>
      <c r="B15" s="264">
        <v>14</v>
      </c>
      <c r="C15" s="264">
        <v>3</v>
      </c>
      <c r="D15" s="37">
        <v>4</v>
      </c>
      <c r="E15" s="39">
        <v>3</v>
      </c>
      <c r="F15" s="37">
        <f t="shared" ref="F15:F23" si="6">IF(($C15+INT(D$3/18)+IF(((D$3-INT(D$3/18)*18)-$B15)&gt;=0,1,0)-D15+2)&lt;0, 0, $C15+INT(D$3/18)+IF(((D$3-INT(D$3/18)*18)-$B15)&gt;=0,1,0)-D15+2)</f>
        <v>2</v>
      </c>
      <c r="G15" s="38">
        <v>3</v>
      </c>
      <c r="H15" s="59">
        <v>2</v>
      </c>
      <c r="I15" s="78">
        <f t="shared" si="1"/>
        <v>2</v>
      </c>
      <c r="J15" s="37">
        <v>3</v>
      </c>
      <c r="K15" s="39">
        <v>1</v>
      </c>
      <c r="L15" s="37">
        <f t="shared" ref="L15:L23" si="7">IF(($C15+INT(J$3/18)+IF(((J$3-INT(J$3/18)*18)-$B15)&gt;=0,1,0)-J15+2)&lt;0, 0, $C15+INT(J$3/18)+IF(((J$3-INT(J$3/18)*18)-$B15)&gt;=0,1,0)-J15+2)</f>
        <v>3</v>
      </c>
      <c r="M15" s="38">
        <v>4</v>
      </c>
      <c r="N15" s="59">
        <v>0</v>
      </c>
      <c r="O15" s="82">
        <f t="shared" ref="O15:O23" si="8">IF(($C15+INT(M$3/18)+IF(((M$3-INT(M$3/18)*18)-$B15)&gt;=0,1,0)-M15+2)&lt;0, 0, $C15+INT(M$3/18)+IF(((M$3-INT(M$3/18)*18)-$B15)&gt;=0,1,0)-M15+2)</f>
        <v>2</v>
      </c>
      <c r="P15" s="37">
        <v>10</v>
      </c>
      <c r="Q15" s="39">
        <v>2</v>
      </c>
      <c r="R15" s="37">
        <f t="shared" ref="R15:R23" si="9">IF(($C15+INT(P$3/18)+IF(((P$3-INT(P$3/18)*18)-$B15)&gt;=0,1,0)-P15+2)&lt;0, 0, $C15+INT(P$3/18)+IF(((P$3-INT(P$3/18)*18)-$B15)&gt;=0,1,0)-P15+2)</f>
        <v>0</v>
      </c>
      <c r="S15" s="21"/>
    </row>
    <row r="16" spans="1:20" x14ac:dyDescent="0.2">
      <c r="A16" s="262" t="s">
        <v>400</v>
      </c>
      <c r="B16" s="264">
        <v>4</v>
      </c>
      <c r="C16" s="264">
        <v>5</v>
      </c>
      <c r="D16" s="37">
        <v>6</v>
      </c>
      <c r="E16" s="37">
        <v>2</v>
      </c>
      <c r="F16" s="37">
        <f t="shared" si="6"/>
        <v>3</v>
      </c>
      <c r="G16" s="38">
        <v>6</v>
      </c>
      <c r="H16" s="38">
        <v>2</v>
      </c>
      <c r="I16" s="78">
        <f t="shared" si="1"/>
        <v>2</v>
      </c>
      <c r="J16" s="37">
        <v>10</v>
      </c>
      <c r="K16" s="37">
        <v>2</v>
      </c>
      <c r="L16" s="37">
        <f t="shared" si="7"/>
        <v>0</v>
      </c>
      <c r="M16" s="38">
        <v>6</v>
      </c>
      <c r="N16" s="38">
        <v>1</v>
      </c>
      <c r="O16" s="78">
        <f t="shared" si="8"/>
        <v>3</v>
      </c>
      <c r="P16" s="37">
        <v>7</v>
      </c>
      <c r="Q16" s="37">
        <v>2</v>
      </c>
      <c r="R16" s="37">
        <f t="shared" si="9"/>
        <v>2</v>
      </c>
      <c r="S16" s="21"/>
    </row>
    <row r="17" spans="1:20" x14ac:dyDescent="0.2">
      <c r="A17" s="262" t="s">
        <v>401</v>
      </c>
      <c r="B17" s="264">
        <v>10</v>
      </c>
      <c r="C17" s="264">
        <v>4</v>
      </c>
      <c r="D17" s="37">
        <v>5</v>
      </c>
      <c r="E17" s="37">
        <v>2</v>
      </c>
      <c r="F17" s="37">
        <f t="shared" si="6"/>
        <v>2</v>
      </c>
      <c r="G17" s="38">
        <v>5</v>
      </c>
      <c r="H17" s="38">
        <v>2</v>
      </c>
      <c r="I17" s="78">
        <f t="shared" si="1"/>
        <v>2</v>
      </c>
      <c r="J17" s="37">
        <v>5</v>
      </c>
      <c r="K17" s="37">
        <v>2</v>
      </c>
      <c r="L17" s="37">
        <f t="shared" si="7"/>
        <v>2</v>
      </c>
      <c r="M17" s="38">
        <v>6</v>
      </c>
      <c r="N17" s="38">
        <v>2</v>
      </c>
      <c r="O17" s="78">
        <f t="shared" si="8"/>
        <v>1</v>
      </c>
      <c r="P17" s="37">
        <v>6</v>
      </c>
      <c r="Q17" s="37">
        <v>2</v>
      </c>
      <c r="R17" s="37">
        <f t="shared" si="9"/>
        <v>2</v>
      </c>
      <c r="S17" s="21"/>
    </row>
    <row r="18" spans="1:20" x14ac:dyDescent="0.2">
      <c r="A18" s="262" t="s">
        <v>402</v>
      </c>
      <c r="B18" s="264">
        <v>2</v>
      </c>
      <c r="C18" s="264">
        <v>5</v>
      </c>
      <c r="D18" s="37">
        <v>7</v>
      </c>
      <c r="E18" s="37">
        <v>2</v>
      </c>
      <c r="F18" s="37">
        <f t="shared" si="6"/>
        <v>2</v>
      </c>
      <c r="G18" s="38">
        <v>7</v>
      </c>
      <c r="H18" s="38">
        <v>3</v>
      </c>
      <c r="I18" s="78">
        <f t="shared" si="1"/>
        <v>1</v>
      </c>
      <c r="J18" s="37">
        <v>8</v>
      </c>
      <c r="K18" s="37">
        <v>2</v>
      </c>
      <c r="L18" s="37">
        <f t="shared" si="7"/>
        <v>1</v>
      </c>
      <c r="M18" s="38">
        <v>6</v>
      </c>
      <c r="N18" s="38">
        <v>1</v>
      </c>
      <c r="O18" s="78">
        <f t="shared" si="8"/>
        <v>3</v>
      </c>
      <c r="P18" s="37">
        <v>9</v>
      </c>
      <c r="Q18" s="37">
        <v>2</v>
      </c>
      <c r="R18" s="37">
        <f t="shared" si="9"/>
        <v>0</v>
      </c>
      <c r="S18" s="21"/>
    </row>
    <row r="19" spans="1:20" x14ac:dyDescent="0.2">
      <c r="A19" s="262" t="s">
        <v>403</v>
      </c>
      <c r="B19" s="264">
        <v>6</v>
      </c>
      <c r="C19" s="264">
        <v>4</v>
      </c>
      <c r="D19" s="37">
        <v>4</v>
      </c>
      <c r="E19" s="37">
        <v>1</v>
      </c>
      <c r="F19" s="37">
        <f t="shared" si="6"/>
        <v>3</v>
      </c>
      <c r="G19" s="38">
        <v>4</v>
      </c>
      <c r="H19" s="38">
        <v>2</v>
      </c>
      <c r="I19" s="78">
        <f t="shared" si="1"/>
        <v>3</v>
      </c>
      <c r="J19" s="37">
        <v>10</v>
      </c>
      <c r="K19" s="37">
        <v>2</v>
      </c>
      <c r="L19" s="37">
        <f t="shared" si="7"/>
        <v>0</v>
      </c>
      <c r="M19" s="38">
        <v>6</v>
      </c>
      <c r="N19" s="38">
        <v>3</v>
      </c>
      <c r="O19" s="78">
        <f t="shared" si="8"/>
        <v>2</v>
      </c>
      <c r="P19" s="37">
        <v>7</v>
      </c>
      <c r="Q19" s="37">
        <v>2</v>
      </c>
      <c r="R19" s="37">
        <f t="shared" si="9"/>
        <v>1</v>
      </c>
      <c r="S19" s="21"/>
    </row>
    <row r="20" spans="1:20" x14ac:dyDescent="0.2">
      <c r="A20" s="262" t="s">
        <v>404</v>
      </c>
      <c r="B20" s="264">
        <v>18</v>
      </c>
      <c r="C20" s="264">
        <v>3</v>
      </c>
      <c r="D20" s="37">
        <v>4</v>
      </c>
      <c r="E20" s="37">
        <v>2</v>
      </c>
      <c r="F20" s="37">
        <f t="shared" si="6"/>
        <v>2</v>
      </c>
      <c r="G20" s="38">
        <v>4</v>
      </c>
      <c r="H20" s="38">
        <v>2</v>
      </c>
      <c r="I20" s="78">
        <f t="shared" si="1"/>
        <v>1</v>
      </c>
      <c r="J20" s="37">
        <v>5</v>
      </c>
      <c r="K20" s="37">
        <v>3</v>
      </c>
      <c r="L20" s="37">
        <f t="shared" si="7"/>
        <v>1</v>
      </c>
      <c r="M20" s="38">
        <v>4</v>
      </c>
      <c r="N20" s="38">
        <v>2</v>
      </c>
      <c r="O20" s="78">
        <f t="shared" si="8"/>
        <v>2</v>
      </c>
      <c r="P20" s="37">
        <v>5</v>
      </c>
      <c r="Q20" s="37">
        <v>2</v>
      </c>
      <c r="R20" s="37">
        <f t="shared" si="9"/>
        <v>1</v>
      </c>
      <c r="S20" s="21"/>
    </row>
    <row r="21" spans="1:20" x14ac:dyDescent="0.2">
      <c r="A21" s="262" t="s">
        <v>405</v>
      </c>
      <c r="B21" s="264">
        <v>8</v>
      </c>
      <c r="C21" s="264">
        <v>4</v>
      </c>
      <c r="D21" s="37">
        <v>5</v>
      </c>
      <c r="E21" s="37">
        <v>2</v>
      </c>
      <c r="F21" s="37">
        <f t="shared" si="6"/>
        <v>2</v>
      </c>
      <c r="G21" s="38">
        <v>6</v>
      </c>
      <c r="H21" s="38">
        <v>2</v>
      </c>
      <c r="I21" s="78">
        <f t="shared" si="1"/>
        <v>1</v>
      </c>
      <c r="J21" s="37">
        <v>6</v>
      </c>
      <c r="K21" s="37">
        <v>3</v>
      </c>
      <c r="L21" s="37">
        <f t="shared" si="7"/>
        <v>2</v>
      </c>
      <c r="M21" s="38">
        <v>4</v>
      </c>
      <c r="N21" s="38">
        <v>1</v>
      </c>
      <c r="O21" s="78">
        <f t="shared" si="8"/>
        <v>4</v>
      </c>
      <c r="P21" s="37">
        <v>6</v>
      </c>
      <c r="Q21" s="37">
        <v>2</v>
      </c>
      <c r="R21" s="37">
        <f t="shared" si="9"/>
        <v>2</v>
      </c>
      <c r="S21" s="21"/>
      <c r="T21" s="102"/>
    </row>
    <row r="22" spans="1:20" x14ac:dyDescent="0.2">
      <c r="A22" s="262" t="s">
        <v>406</v>
      </c>
      <c r="B22" s="264">
        <v>16</v>
      </c>
      <c r="C22" s="264">
        <v>3</v>
      </c>
      <c r="D22" s="37">
        <v>6</v>
      </c>
      <c r="E22" s="37">
        <v>2</v>
      </c>
      <c r="F22" s="37">
        <f t="shared" si="6"/>
        <v>0</v>
      </c>
      <c r="G22" s="38">
        <v>5</v>
      </c>
      <c r="H22" s="38">
        <v>2</v>
      </c>
      <c r="I22" s="78">
        <f t="shared" si="1"/>
        <v>0</v>
      </c>
      <c r="J22" s="37">
        <v>5</v>
      </c>
      <c r="K22" s="37">
        <v>2</v>
      </c>
      <c r="L22" s="37">
        <f t="shared" si="7"/>
        <v>1</v>
      </c>
      <c r="M22" s="38">
        <v>5</v>
      </c>
      <c r="N22" s="38">
        <v>2</v>
      </c>
      <c r="O22" s="78">
        <f t="shared" si="8"/>
        <v>1</v>
      </c>
      <c r="P22" s="37">
        <v>6</v>
      </c>
      <c r="Q22" s="37">
        <v>3</v>
      </c>
      <c r="R22" s="37">
        <f t="shared" si="9"/>
        <v>0</v>
      </c>
      <c r="S22" s="21"/>
    </row>
    <row r="23" spans="1:20" ht="13.5" thickBot="1" x14ac:dyDescent="0.25">
      <c r="A23" s="270" t="s">
        <v>407</v>
      </c>
      <c r="B23" s="266">
        <v>12</v>
      </c>
      <c r="C23" s="266">
        <v>4</v>
      </c>
      <c r="D23" s="37">
        <v>4</v>
      </c>
      <c r="E23" s="46">
        <v>1</v>
      </c>
      <c r="F23" s="37">
        <f t="shared" si="6"/>
        <v>3</v>
      </c>
      <c r="G23" s="38">
        <v>3</v>
      </c>
      <c r="H23" s="47">
        <v>1</v>
      </c>
      <c r="I23" s="77">
        <f t="shared" si="1"/>
        <v>3</v>
      </c>
      <c r="J23" s="37">
        <v>6</v>
      </c>
      <c r="K23" s="46">
        <v>2</v>
      </c>
      <c r="L23" s="37">
        <f t="shared" si="7"/>
        <v>1</v>
      </c>
      <c r="M23" s="38">
        <v>6</v>
      </c>
      <c r="N23" s="47">
        <v>2</v>
      </c>
      <c r="O23" s="84">
        <f t="shared" si="8"/>
        <v>1</v>
      </c>
      <c r="P23" s="37">
        <v>5</v>
      </c>
      <c r="Q23" s="46">
        <v>2</v>
      </c>
      <c r="R23" s="37">
        <f t="shared" si="9"/>
        <v>3</v>
      </c>
      <c r="S23" s="21"/>
    </row>
    <row r="24" spans="1:20" ht="13.5" thickBot="1" x14ac:dyDescent="0.25">
      <c r="A24" s="66" t="s">
        <v>413</v>
      </c>
      <c r="B24" s="63"/>
      <c r="C24" s="63">
        <f t="shared" ref="C24:O24" si="10">SUM(C15:C23)</f>
        <v>35</v>
      </c>
      <c r="D24" s="63">
        <f t="shared" si="10"/>
        <v>45</v>
      </c>
      <c r="E24" s="63">
        <f t="shared" si="10"/>
        <v>17</v>
      </c>
      <c r="F24" s="63">
        <f t="shared" si="10"/>
        <v>19</v>
      </c>
      <c r="G24" s="89">
        <f t="shared" si="10"/>
        <v>43</v>
      </c>
      <c r="H24" s="89">
        <f t="shared" si="10"/>
        <v>18</v>
      </c>
      <c r="I24" s="89">
        <f t="shared" si="10"/>
        <v>15</v>
      </c>
      <c r="J24" s="63">
        <f t="shared" si="10"/>
        <v>58</v>
      </c>
      <c r="K24" s="63">
        <f t="shared" si="10"/>
        <v>19</v>
      </c>
      <c r="L24" s="63">
        <f t="shared" si="10"/>
        <v>11</v>
      </c>
      <c r="M24" s="89">
        <f t="shared" si="10"/>
        <v>47</v>
      </c>
      <c r="N24" s="89">
        <f t="shared" si="10"/>
        <v>14</v>
      </c>
      <c r="O24" s="89">
        <f t="shared" si="10"/>
        <v>19</v>
      </c>
      <c r="P24" s="63">
        <f>SUM(P15:P23)</f>
        <v>61</v>
      </c>
      <c r="Q24" s="63">
        <f>SUM(Q15:Q23)</f>
        <v>19</v>
      </c>
      <c r="R24" s="63">
        <f>SUM(R15:R23)</f>
        <v>11</v>
      </c>
    </row>
    <row r="25" spans="1:20" ht="13.5" thickBot="1" x14ac:dyDescent="0.25">
      <c r="A25" s="70" t="s">
        <v>414</v>
      </c>
      <c r="B25" s="71"/>
      <c r="C25" s="71">
        <f t="shared" ref="C25:O25" si="11">C24+C14</f>
        <v>72</v>
      </c>
      <c r="D25" s="71">
        <f t="shared" si="11"/>
        <v>94</v>
      </c>
      <c r="E25" s="71">
        <f t="shared" si="11"/>
        <v>34</v>
      </c>
      <c r="F25" s="71">
        <f t="shared" si="11"/>
        <v>36</v>
      </c>
      <c r="G25" s="72">
        <f t="shared" si="11"/>
        <v>96</v>
      </c>
      <c r="H25" s="72">
        <f t="shared" si="11"/>
        <v>32</v>
      </c>
      <c r="I25" s="72">
        <f t="shared" si="11"/>
        <v>27</v>
      </c>
      <c r="J25" s="71">
        <f t="shared" si="11"/>
        <v>122</v>
      </c>
      <c r="K25" s="71">
        <f t="shared" si="11"/>
        <v>35</v>
      </c>
      <c r="L25" s="71">
        <f t="shared" si="11"/>
        <v>21</v>
      </c>
      <c r="M25" s="72">
        <f t="shared" si="11"/>
        <v>109</v>
      </c>
      <c r="N25" s="72">
        <f t="shared" si="11"/>
        <v>32</v>
      </c>
      <c r="O25" s="72">
        <f t="shared" si="11"/>
        <v>31</v>
      </c>
      <c r="P25" s="71">
        <f>P24+P14</f>
        <v>123</v>
      </c>
      <c r="Q25" s="71">
        <f>Q24+Q14</f>
        <v>35</v>
      </c>
      <c r="R25" s="71">
        <f>R24+R14</f>
        <v>23</v>
      </c>
    </row>
    <row r="26" spans="1:20" x14ac:dyDescent="0.2">
      <c r="A26" s="30"/>
      <c r="B26" s="30"/>
      <c r="C26" s="30"/>
      <c r="D26" s="30"/>
      <c r="E26" s="30"/>
      <c r="F26" s="30"/>
      <c r="G26" s="30"/>
      <c r="H26" s="30"/>
      <c r="I26" s="30"/>
      <c r="J26" s="30"/>
      <c r="K26" s="30"/>
      <c r="L26" s="30"/>
      <c r="M26" s="30"/>
      <c r="N26" s="30"/>
      <c r="O26" s="30"/>
      <c r="P26" s="30"/>
      <c r="Q26" s="30"/>
      <c r="R26" s="30"/>
    </row>
    <row r="27" spans="1:20" ht="13.5" thickBot="1" x14ac:dyDescent="0.25"/>
    <row r="28" spans="1:20" ht="13.5" thickBot="1" x14ac:dyDescent="0.25">
      <c r="A28" s="366"/>
      <c r="B28" s="257"/>
      <c r="C28" s="257"/>
      <c r="D28" s="257" t="s">
        <v>1109</v>
      </c>
      <c r="E28" s="257"/>
      <c r="F28" s="257"/>
      <c r="G28" s="257"/>
      <c r="H28" s="257"/>
      <c r="I28" s="257"/>
      <c r="J28" s="257"/>
      <c r="K28" s="257"/>
      <c r="L28" s="257"/>
      <c r="M28" s="257"/>
      <c r="N28" s="257"/>
      <c r="O28" s="257"/>
      <c r="P28" s="257"/>
      <c r="Q28" s="257"/>
      <c r="R28" s="257"/>
      <c r="S28" s="68" t="s">
        <v>416</v>
      </c>
      <c r="T28" t="s">
        <v>991</v>
      </c>
    </row>
    <row r="29" spans="1:20" x14ac:dyDescent="0.2">
      <c r="A29" s="258"/>
      <c r="B29" s="259"/>
      <c r="C29" s="259"/>
      <c r="D29" s="474" t="s">
        <v>475</v>
      </c>
      <c r="E29" s="475"/>
      <c r="F29" s="476"/>
      <c r="G29" s="477" t="s">
        <v>469</v>
      </c>
      <c r="H29" s="478"/>
      <c r="I29" s="479"/>
      <c r="J29" s="474" t="s">
        <v>352</v>
      </c>
      <c r="K29" s="475"/>
      <c r="L29" s="476"/>
      <c r="M29" s="477" t="s">
        <v>340</v>
      </c>
      <c r="N29" s="478"/>
      <c r="O29" s="479"/>
      <c r="P29" s="474" t="s">
        <v>472</v>
      </c>
      <c r="Q29" s="475"/>
      <c r="R29" s="476"/>
      <c r="S29" s="21"/>
    </row>
    <row r="30" spans="1:20" x14ac:dyDescent="0.2">
      <c r="A30" s="260"/>
      <c r="B30" s="261"/>
      <c r="C30" s="261" t="s">
        <v>538</v>
      </c>
      <c r="D30" s="480">
        <v>21</v>
      </c>
      <c r="E30" s="481"/>
      <c r="F30" s="482"/>
      <c r="G30" s="483">
        <v>9</v>
      </c>
      <c r="H30" s="484"/>
      <c r="I30" s="485"/>
      <c r="J30" s="480">
        <v>25</v>
      </c>
      <c r="K30" s="481"/>
      <c r="L30" s="482"/>
      <c r="M30" s="483">
        <v>26</v>
      </c>
      <c r="N30" s="484"/>
      <c r="O30" s="485"/>
      <c r="P30" s="480">
        <v>30</v>
      </c>
      <c r="Q30" s="481"/>
      <c r="R30" s="482"/>
      <c r="S30" s="21"/>
    </row>
    <row r="31" spans="1:20" x14ac:dyDescent="0.2">
      <c r="A31" s="262"/>
      <c r="B31" s="263" t="s">
        <v>355</v>
      </c>
      <c r="C31" s="263" t="s">
        <v>408</v>
      </c>
      <c r="D31" s="35" t="s">
        <v>409</v>
      </c>
      <c r="E31" s="35" t="s">
        <v>410</v>
      </c>
      <c r="F31" s="35" t="s">
        <v>363</v>
      </c>
      <c r="G31" s="36" t="s">
        <v>409</v>
      </c>
      <c r="H31" s="36" t="s">
        <v>410</v>
      </c>
      <c r="I31" s="36" t="s">
        <v>363</v>
      </c>
      <c r="J31" s="35" t="s">
        <v>409</v>
      </c>
      <c r="K31" s="35" t="s">
        <v>410</v>
      </c>
      <c r="L31" s="35" t="s">
        <v>363</v>
      </c>
      <c r="M31" s="36" t="s">
        <v>409</v>
      </c>
      <c r="N31" s="36" t="s">
        <v>410</v>
      </c>
      <c r="O31" s="36" t="s">
        <v>363</v>
      </c>
      <c r="P31" s="35" t="s">
        <v>409</v>
      </c>
      <c r="Q31" s="35" t="s">
        <v>410</v>
      </c>
      <c r="R31" s="35" t="s">
        <v>363</v>
      </c>
      <c r="S31" s="21"/>
    </row>
    <row r="32" spans="1:20" x14ac:dyDescent="0.2">
      <c r="A32" s="262" t="s">
        <v>390</v>
      </c>
      <c r="B32" s="264">
        <v>17</v>
      </c>
      <c r="C32" s="264">
        <v>3</v>
      </c>
      <c r="D32" s="37">
        <v>3</v>
      </c>
      <c r="E32" s="37">
        <v>1</v>
      </c>
      <c r="F32" s="37">
        <f t="shared" ref="F32:F40" si="12">IF(($C32+INT(D$30/18)+IF(((D$30-INT(D$30/18)*18)-$B32)&gt;=0,1,0)-D32+2)&lt;0, 0, $C32+INT(D$30/18)+IF(((D$30-INT(D$30/18)*18)-$B32)&gt;=0,1,0)-D32+2)</f>
        <v>3</v>
      </c>
      <c r="G32" s="38">
        <v>3</v>
      </c>
      <c r="H32" s="38">
        <v>2</v>
      </c>
      <c r="I32" s="78">
        <f t="shared" ref="I32:I40" si="13">IF(($C32+INT(G$30/18)+IF(((G$30-INT(G$30/18)*18)-$B32)&gt;=0,1,0)-G32+2)&lt;0, 0, $C32+INT(G$30/18)+IF(((G$30-INT(G$30/18)*18)-$B32)&gt;=0,1,0)-G32+2)</f>
        <v>2</v>
      </c>
      <c r="J32" s="37">
        <v>10</v>
      </c>
      <c r="K32" s="37">
        <v>2</v>
      </c>
      <c r="L32" s="37">
        <f t="shared" ref="L32:L40" si="14">IF(($C32+INT(J$30/18)+IF(((J$30-INT(J$30/18)*18)-$B32)&gt;=0,1,0)-J32+2)&lt;0, 0, $C32+INT(J$30/18)+IF(((J$30-INT(J$30/18)*18)-$B32)&gt;=0,1,0)-J32+2)</f>
        <v>0</v>
      </c>
      <c r="M32" s="38">
        <v>4</v>
      </c>
      <c r="N32" s="38">
        <v>2</v>
      </c>
      <c r="O32" s="78">
        <f t="shared" ref="O32:O40" si="15">IF(($C32+INT(M$30/18)+IF(((M$30-INT(M$30/18)*18)-$B32)&gt;=0,1,0)-M32+2)&lt;0, 0, $C32+INT(M$30/18)+IF(((M$30-INT(M$30/18)*18)-$B32)&gt;=0,1,0)-M32+2)</f>
        <v>2</v>
      </c>
      <c r="P32" s="37">
        <v>3</v>
      </c>
      <c r="Q32" s="37">
        <v>1</v>
      </c>
      <c r="R32" s="37">
        <f t="shared" ref="R32:R40" si="16">IF(($C32+INT(P$30/18)+IF(((P$30-INT(P$30/18)*18)-$B32)&gt;=0,1,0)-P32+2)&lt;0, 0, $C32+INT(P$30/18)+IF(((P$30-INT(P$30/18)*18)-$B32)&gt;=0,1,0)-P32+2)</f>
        <v>3</v>
      </c>
      <c r="S32" s="21"/>
    </row>
    <row r="33" spans="1:19" x14ac:dyDescent="0.2">
      <c r="A33" s="262" t="s">
        <v>391</v>
      </c>
      <c r="B33" s="264">
        <v>3</v>
      </c>
      <c r="C33" s="264">
        <v>5</v>
      </c>
      <c r="D33" s="37">
        <v>7</v>
      </c>
      <c r="E33" s="37">
        <v>2</v>
      </c>
      <c r="F33" s="37">
        <f t="shared" si="12"/>
        <v>2</v>
      </c>
      <c r="G33" s="38">
        <v>5</v>
      </c>
      <c r="H33" s="38">
        <v>2</v>
      </c>
      <c r="I33" s="78">
        <f t="shared" si="13"/>
        <v>3</v>
      </c>
      <c r="J33" s="37">
        <v>6</v>
      </c>
      <c r="K33" s="37">
        <v>2</v>
      </c>
      <c r="L33" s="37">
        <f t="shared" si="14"/>
        <v>3</v>
      </c>
      <c r="M33" s="38">
        <v>8</v>
      </c>
      <c r="N33" s="38">
        <v>3</v>
      </c>
      <c r="O33" s="78">
        <f t="shared" si="15"/>
        <v>1</v>
      </c>
      <c r="P33" s="37">
        <v>9</v>
      </c>
      <c r="Q33" s="37">
        <v>2</v>
      </c>
      <c r="R33" s="37">
        <f t="shared" si="16"/>
        <v>0</v>
      </c>
      <c r="S33" s="21"/>
    </row>
    <row r="34" spans="1:19" x14ac:dyDescent="0.2">
      <c r="A34" s="262" t="s">
        <v>392</v>
      </c>
      <c r="B34" s="264">
        <v>7</v>
      </c>
      <c r="C34" s="264">
        <v>4</v>
      </c>
      <c r="D34" s="37">
        <v>6</v>
      </c>
      <c r="E34" s="37">
        <v>1</v>
      </c>
      <c r="F34" s="37">
        <f t="shared" si="12"/>
        <v>1</v>
      </c>
      <c r="G34" s="38">
        <v>5</v>
      </c>
      <c r="H34" s="38">
        <v>2</v>
      </c>
      <c r="I34" s="78">
        <f t="shared" si="13"/>
        <v>2</v>
      </c>
      <c r="J34" s="37">
        <v>5</v>
      </c>
      <c r="K34" s="37">
        <v>2</v>
      </c>
      <c r="L34" s="37">
        <f t="shared" si="14"/>
        <v>3</v>
      </c>
      <c r="M34" s="38">
        <v>6</v>
      </c>
      <c r="N34" s="38">
        <v>2</v>
      </c>
      <c r="O34" s="78">
        <f t="shared" si="15"/>
        <v>2</v>
      </c>
      <c r="P34" s="37">
        <v>7</v>
      </c>
      <c r="Q34" s="37">
        <v>3</v>
      </c>
      <c r="R34" s="37">
        <f t="shared" si="16"/>
        <v>1</v>
      </c>
      <c r="S34" s="21"/>
    </row>
    <row r="35" spans="1:19" x14ac:dyDescent="0.2">
      <c r="A35" s="262" t="s">
        <v>393</v>
      </c>
      <c r="B35" s="264">
        <v>15</v>
      </c>
      <c r="C35" s="264">
        <v>3</v>
      </c>
      <c r="D35" s="37">
        <v>5</v>
      </c>
      <c r="E35" s="37">
        <v>2</v>
      </c>
      <c r="F35" s="37">
        <f t="shared" si="12"/>
        <v>1</v>
      </c>
      <c r="G35" s="38">
        <v>4</v>
      </c>
      <c r="H35" s="38">
        <v>3</v>
      </c>
      <c r="I35" s="78">
        <f t="shared" si="13"/>
        <v>1</v>
      </c>
      <c r="J35" s="37">
        <v>4</v>
      </c>
      <c r="K35" s="37">
        <v>3</v>
      </c>
      <c r="L35" s="37">
        <f t="shared" si="14"/>
        <v>2</v>
      </c>
      <c r="M35" s="38">
        <v>5</v>
      </c>
      <c r="N35" s="38">
        <v>3</v>
      </c>
      <c r="O35" s="78">
        <f t="shared" si="15"/>
        <v>1</v>
      </c>
      <c r="P35" s="37">
        <v>5</v>
      </c>
      <c r="Q35" s="37">
        <v>2</v>
      </c>
      <c r="R35" s="37">
        <f t="shared" si="16"/>
        <v>1</v>
      </c>
      <c r="S35" s="21"/>
    </row>
    <row r="36" spans="1:19" x14ac:dyDescent="0.2">
      <c r="A36" s="262" t="s">
        <v>394</v>
      </c>
      <c r="B36" s="264">
        <v>11</v>
      </c>
      <c r="C36" s="264">
        <v>4</v>
      </c>
      <c r="D36" s="37">
        <v>5</v>
      </c>
      <c r="E36" s="37">
        <v>2</v>
      </c>
      <c r="F36" s="37">
        <f t="shared" si="12"/>
        <v>2</v>
      </c>
      <c r="G36" s="38">
        <v>5</v>
      </c>
      <c r="H36" s="38">
        <v>2</v>
      </c>
      <c r="I36" s="78">
        <f t="shared" si="13"/>
        <v>1</v>
      </c>
      <c r="J36" s="37">
        <v>5</v>
      </c>
      <c r="K36" s="37">
        <v>2</v>
      </c>
      <c r="L36" s="37">
        <f t="shared" si="14"/>
        <v>2</v>
      </c>
      <c r="M36" s="38">
        <v>6</v>
      </c>
      <c r="N36" s="38">
        <v>1</v>
      </c>
      <c r="O36" s="78">
        <f t="shared" si="15"/>
        <v>1</v>
      </c>
      <c r="P36" s="37">
        <v>10</v>
      </c>
      <c r="Q36" s="37">
        <v>2</v>
      </c>
      <c r="R36" s="37">
        <f t="shared" si="16"/>
        <v>0</v>
      </c>
      <c r="S36" s="21"/>
    </row>
    <row r="37" spans="1:19" x14ac:dyDescent="0.2">
      <c r="A37" s="262" t="s">
        <v>395</v>
      </c>
      <c r="B37" s="264">
        <v>13</v>
      </c>
      <c r="C37" s="264">
        <v>4</v>
      </c>
      <c r="D37" s="37">
        <v>6</v>
      </c>
      <c r="E37" s="37">
        <v>2</v>
      </c>
      <c r="F37" s="37">
        <f t="shared" si="12"/>
        <v>1</v>
      </c>
      <c r="G37" s="38">
        <v>4</v>
      </c>
      <c r="H37" s="38">
        <v>2</v>
      </c>
      <c r="I37" s="78">
        <f t="shared" si="13"/>
        <v>2</v>
      </c>
      <c r="J37" s="37">
        <v>7</v>
      </c>
      <c r="K37" s="37">
        <v>2</v>
      </c>
      <c r="L37" s="37">
        <f t="shared" si="14"/>
        <v>0</v>
      </c>
      <c r="M37" s="38">
        <v>10</v>
      </c>
      <c r="N37" s="38">
        <v>2</v>
      </c>
      <c r="O37" s="78">
        <f t="shared" si="15"/>
        <v>0</v>
      </c>
      <c r="P37" s="37">
        <v>6</v>
      </c>
      <c r="Q37" s="37">
        <v>1</v>
      </c>
      <c r="R37" s="37">
        <f t="shared" si="16"/>
        <v>1</v>
      </c>
      <c r="S37" s="21"/>
    </row>
    <row r="38" spans="1:19" x14ac:dyDescent="0.2">
      <c r="A38" s="262" t="s">
        <v>396</v>
      </c>
      <c r="B38" s="264">
        <v>9</v>
      </c>
      <c r="C38" s="264">
        <v>4</v>
      </c>
      <c r="D38" s="37">
        <v>6</v>
      </c>
      <c r="E38" s="37">
        <v>1</v>
      </c>
      <c r="F38" s="37">
        <f t="shared" si="12"/>
        <v>1</v>
      </c>
      <c r="G38" s="38">
        <v>5</v>
      </c>
      <c r="H38" s="38">
        <v>1</v>
      </c>
      <c r="I38" s="78">
        <f t="shared" si="13"/>
        <v>2</v>
      </c>
      <c r="J38" s="37">
        <v>5</v>
      </c>
      <c r="K38" s="37">
        <v>1</v>
      </c>
      <c r="L38" s="37">
        <f t="shared" si="14"/>
        <v>2</v>
      </c>
      <c r="M38" s="38">
        <v>8</v>
      </c>
      <c r="N38" s="38">
        <v>2</v>
      </c>
      <c r="O38" s="78">
        <f t="shared" si="15"/>
        <v>0</v>
      </c>
      <c r="P38" s="37">
        <v>8</v>
      </c>
      <c r="Q38" s="37">
        <v>2</v>
      </c>
      <c r="R38" s="37">
        <f t="shared" si="16"/>
        <v>0</v>
      </c>
      <c r="S38" s="21"/>
    </row>
    <row r="39" spans="1:19" x14ac:dyDescent="0.2">
      <c r="A39" s="262" t="s">
        <v>397</v>
      </c>
      <c r="B39" s="264">
        <v>1</v>
      </c>
      <c r="C39" s="264">
        <v>5</v>
      </c>
      <c r="D39" s="37">
        <v>7</v>
      </c>
      <c r="E39" s="37">
        <v>1</v>
      </c>
      <c r="F39" s="37">
        <f t="shared" si="12"/>
        <v>2</v>
      </c>
      <c r="G39" s="38">
        <v>7</v>
      </c>
      <c r="H39" s="38">
        <v>2</v>
      </c>
      <c r="I39" s="78">
        <f t="shared" si="13"/>
        <v>1</v>
      </c>
      <c r="J39" s="37">
        <v>8</v>
      </c>
      <c r="K39" s="37">
        <v>1</v>
      </c>
      <c r="L39" s="37">
        <f t="shared" si="14"/>
        <v>1</v>
      </c>
      <c r="M39" s="38">
        <v>6</v>
      </c>
      <c r="N39" s="38">
        <v>1</v>
      </c>
      <c r="O39" s="78">
        <f t="shared" si="15"/>
        <v>3</v>
      </c>
      <c r="P39" s="37">
        <v>7</v>
      </c>
      <c r="Q39" s="37">
        <v>3</v>
      </c>
      <c r="R39" s="37">
        <f t="shared" si="16"/>
        <v>2</v>
      </c>
      <c r="S39" s="21"/>
    </row>
    <row r="40" spans="1:19" ht="13.5" thickBot="1" x14ac:dyDescent="0.25">
      <c r="A40" s="265" t="s">
        <v>398</v>
      </c>
      <c r="B40" s="266">
        <v>5</v>
      </c>
      <c r="C40" s="266">
        <v>4</v>
      </c>
      <c r="D40" s="37">
        <v>5</v>
      </c>
      <c r="E40" s="54">
        <v>2</v>
      </c>
      <c r="F40" s="37">
        <f t="shared" si="12"/>
        <v>2</v>
      </c>
      <c r="G40" s="38">
        <v>5</v>
      </c>
      <c r="H40" s="55">
        <v>2</v>
      </c>
      <c r="I40" s="77">
        <f t="shared" si="13"/>
        <v>2</v>
      </c>
      <c r="J40" s="37">
        <v>7</v>
      </c>
      <c r="K40" s="54">
        <v>2</v>
      </c>
      <c r="L40" s="37">
        <f t="shared" si="14"/>
        <v>1</v>
      </c>
      <c r="M40" s="38">
        <v>6</v>
      </c>
      <c r="N40" s="55">
        <v>3</v>
      </c>
      <c r="O40" s="77">
        <f t="shared" si="15"/>
        <v>2</v>
      </c>
      <c r="P40" s="37">
        <v>7</v>
      </c>
      <c r="Q40" s="54">
        <v>2</v>
      </c>
      <c r="R40" s="37">
        <f t="shared" si="16"/>
        <v>1</v>
      </c>
      <c r="S40" s="21"/>
    </row>
    <row r="41" spans="1:19" ht="13.5" thickBot="1" x14ac:dyDescent="0.25">
      <c r="A41" s="267" t="s">
        <v>412</v>
      </c>
      <c r="B41" s="268"/>
      <c r="C41" s="234">
        <f t="shared" ref="C41:F41" si="17">SUM(C32:C40)</f>
        <v>36</v>
      </c>
      <c r="D41" s="63">
        <f t="shared" si="17"/>
        <v>50</v>
      </c>
      <c r="E41" s="63">
        <f t="shared" si="17"/>
        <v>14</v>
      </c>
      <c r="F41" s="63">
        <f t="shared" si="17"/>
        <v>15</v>
      </c>
      <c r="G41" s="89">
        <f>SUM(G32:G40)</f>
        <v>43</v>
      </c>
      <c r="H41" s="89">
        <f>SUM(H32:H40)</f>
        <v>18</v>
      </c>
      <c r="I41" s="89">
        <f t="shared" ref="I41" si="18">SUM(I32:I40)</f>
        <v>16</v>
      </c>
      <c r="J41" s="63">
        <f>SUM(J32:J40)</f>
        <v>57</v>
      </c>
      <c r="K41" s="63">
        <f>SUM(K32:K40)</f>
        <v>17</v>
      </c>
      <c r="L41" s="88">
        <f t="shared" ref="L41" si="19">SUM(L32:L40)</f>
        <v>14</v>
      </c>
      <c r="M41" s="89">
        <f>SUM(M32:M40)</f>
        <v>59</v>
      </c>
      <c r="N41" s="89">
        <f>SUM(N32:N40)</f>
        <v>19</v>
      </c>
      <c r="O41" s="89">
        <f t="shared" ref="O41" si="20">SUM(O32:O40)</f>
        <v>12</v>
      </c>
      <c r="P41" s="63">
        <f>SUM(P32:P40)</f>
        <v>62</v>
      </c>
      <c r="Q41" s="63">
        <f>SUM(Q32:Q40)</f>
        <v>18</v>
      </c>
      <c r="R41" s="88">
        <f>SUM(R32:R40)</f>
        <v>9</v>
      </c>
      <c r="S41" s="21"/>
    </row>
    <row r="42" spans="1:19" x14ac:dyDescent="0.2">
      <c r="A42" s="260" t="s">
        <v>399</v>
      </c>
      <c r="B42" s="269">
        <v>14</v>
      </c>
      <c r="C42" s="269">
        <v>4</v>
      </c>
      <c r="D42" s="37">
        <v>6</v>
      </c>
      <c r="E42" s="39">
        <v>2</v>
      </c>
      <c r="F42" s="37">
        <f t="shared" ref="F42:F50" si="21">IF(($C42+INT(D$30/18)+IF(((D$30-INT(D$30/18)*18)-$B42)&gt;=0,1,0)-D42+2)&lt;0, 0, $C42+INT(D$30/18)+IF(((D$30-INT(D$30/18)*18)-$B42)&gt;=0,1,0)-D42+2)</f>
        <v>1</v>
      </c>
      <c r="G42" s="38">
        <v>4</v>
      </c>
      <c r="H42" s="59">
        <v>2</v>
      </c>
      <c r="I42" s="78">
        <f t="shared" ref="I42:I50" si="22">IF(($C42+INT(G$30/18)+IF(((G$30-INT(G$30/18)*18)-$B42)&gt;=0,1,0)-G42+2)&lt;0, 0, $C42+INT(G$30/18)+IF(((G$30-INT(G$30/18)*18)-$B42)&gt;=0,1,0)-G42+2)</f>
        <v>2</v>
      </c>
      <c r="J42" s="37">
        <v>8</v>
      </c>
      <c r="K42" s="39">
        <v>2</v>
      </c>
      <c r="L42" s="37">
        <f t="shared" ref="L42:L50" si="23">IF(($C42+INT(J$30/18)+IF(((J$30-INT(J$30/18)*18)-$B42)&gt;=0,1,0)-J42+2)&lt;0, 0, $C42+INT(J$30/18)+IF(((J$30-INT(J$30/18)*18)-$B42)&gt;=0,1,0)-J42+2)</f>
        <v>0</v>
      </c>
      <c r="M42" s="38">
        <v>6</v>
      </c>
      <c r="N42" s="59">
        <v>1</v>
      </c>
      <c r="O42" s="82">
        <f t="shared" ref="O42:O50" si="24">IF(($C42+INT(M$30/18)+IF(((M$30-INT(M$30/18)*18)-$B42)&gt;=0,1,0)-M42+2)&lt;0, 0, $C42+INT(M$30/18)+IF(((M$30-INT(M$30/18)*18)-$B42)&gt;=0,1,0)-M42+2)</f>
        <v>1</v>
      </c>
      <c r="P42" s="37">
        <v>6</v>
      </c>
      <c r="Q42" s="39">
        <v>2</v>
      </c>
      <c r="R42" s="37">
        <f t="shared" ref="R42:R50" si="25">IF(($C42+INT(P$30/18)+IF(((P$30-INT(P$30/18)*18)-$B42)&gt;=0,1,0)-P42+2)&lt;0, 0, $C42+INT(P$30/18)+IF(((P$30-INT(P$30/18)*18)-$B42)&gt;=0,1,0)-P42+2)</f>
        <v>1</v>
      </c>
      <c r="S42" s="21"/>
    </row>
    <row r="43" spans="1:19" x14ac:dyDescent="0.2">
      <c r="A43" s="262" t="s">
        <v>400</v>
      </c>
      <c r="B43" s="264">
        <v>2</v>
      </c>
      <c r="C43" s="264">
        <v>5</v>
      </c>
      <c r="D43" s="37">
        <v>6</v>
      </c>
      <c r="E43" s="37">
        <v>1</v>
      </c>
      <c r="F43" s="37">
        <f t="shared" si="21"/>
        <v>3</v>
      </c>
      <c r="G43" s="38">
        <v>6</v>
      </c>
      <c r="H43" s="38">
        <v>2</v>
      </c>
      <c r="I43" s="78">
        <f t="shared" si="22"/>
        <v>2</v>
      </c>
      <c r="J43" s="37">
        <v>10</v>
      </c>
      <c r="K43" s="37">
        <v>2</v>
      </c>
      <c r="L43" s="37">
        <f t="shared" si="23"/>
        <v>0</v>
      </c>
      <c r="M43" s="38">
        <v>7</v>
      </c>
      <c r="N43" s="38">
        <v>2</v>
      </c>
      <c r="O43" s="78">
        <f t="shared" si="24"/>
        <v>2</v>
      </c>
      <c r="P43" s="37">
        <v>10</v>
      </c>
      <c r="Q43" s="37">
        <v>2</v>
      </c>
      <c r="R43" s="37">
        <f t="shared" si="25"/>
        <v>0</v>
      </c>
      <c r="S43" s="21"/>
    </row>
    <row r="44" spans="1:19" x14ac:dyDescent="0.2">
      <c r="A44" s="262" t="s">
        <v>401</v>
      </c>
      <c r="B44" s="264">
        <v>8</v>
      </c>
      <c r="C44" s="264">
        <v>4</v>
      </c>
      <c r="D44" s="37">
        <v>5</v>
      </c>
      <c r="E44" s="37">
        <v>2</v>
      </c>
      <c r="F44" s="37">
        <f t="shared" si="21"/>
        <v>2</v>
      </c>
      <c r="G44" s="38">
        <v>7</v>
      </c>
      <c r="H44" s="38">
        <v>1</v>
      </c>
      <c r="I44" s="78">
        <f t="shared" si="22"/>
        <v>0</v>
      </c>
      <c r="J44" s="37">
        <v>8</v>
      </c>
      <c r="K44" s="37">
        <v>2</v>
      </c>
      <c r="L44" s="37">
        <f t="shared" si="23"/>
        <v>0</v>
      </c>
      <c r="M44" s="38">
        <v>5</v>
      </c>
      <c r="N44" s="38">
        <v>2</v>
      </c>
      <c r="O44" s="78">
        <f t="shared" si="24"/>
        <v>3</v>
      </c>
      <c r="P44" s="37">
        <v>6</v>
      </c>
      <c r="Q44" s="37">
        <v>2</v>
      </c>
      <c r="R44" s="37">
        <f t="shared" si="25"/>
        <v>2</v>
      </c>
      <c r="S44" s="21"/>
    </row>
    <row r="45" spans="1:19" x14ac:dyDescent="0.2">
      <c r="A45" s="262" t="s">
        <v>402</v>
      </c>
      <c r="B45" s="264">
        <v>16</v>
      </c>
      <c r="C45" s="264">
        <v>3</v>
      </c>
      <c r="D45" s="37">
        <v>4</v>
      </c>
      <c r="E45" s="37">
        <v>2</v>
      </c>
      <c r="F45" s="37">
        <f t="shared" si="21"/>
        <v>2</v>
      </c>
      <c r="G45" s="38">
        <v>4</v>
      </c>
      <c r="H45" s="38">
        <v>2</v>
      </c>
      <c r="I45" s="78">
        <f t="shared" si="22"/>
        <v>1</v>
      </c>
      <c r="J45" s="37">
        <v>5</v>
      </c>
      <c r="K45" s="37">
        <v>3</v>
      </c>
      <c r="L45" s="37">
        <f t="shared" si="23"/>
        <v>1</v>
      </c>
      <c r="M45" s="38">
        <v>7</v>
      </c>
      <c r="N45" s="38">
        <v>2</v>
      </c>
      <c r="O45" s="78">
        <f t="shared" si="24"/>
        <v>0</v>
      </c>
      <c r="P45" s="37">
        <v>4</v>
      </c>
      <c r="Q45" s="37">
        <v>1</v>
      </c>
      <c r="R45" s="37">
        <f t="shared" si="25"/>
        <v>2</v>
      </c>
      <c r="S45" s="21"/>
    </row>
    <row r="46" spans="1:19" x14ac:dyDescent="0.2">
      <c r="A46" s="262" t="s">
        <v>403</v>
      </c>
      <c r="B46" s="264">
        <v>18</v>
      </c>
      <c r="C46" s="264">
        <v>3</v>
      </c>
      <c r="D46" s="37">
        <v>3</v>
      </c>
      <c r="E46" s="37">
        <v>1</v>
      </c>
      <c r="F46" s="37">
        <f t="shared" si="21"/>
        <v>3</v>
      </c>
      <c r="G46" s="38">
        <v>2</v>
      </c>
      <c r="H46" s="38">
        <v>1</v>
      </c>
      <c r="I46" s="78">
        <f t="shared" si="22"/>
        <v>3</v>
      </c>
      <c r="J46" s="37">
        <v>5</v>
      </c>
      <c r="K46" s="37">
        <v>2</v>
      </c>
      <c r="L46" s="37">
        <f t="shared" si="23"/>
        <v>1</v>
      </c>
      <c r="M46" s="38">
        <v>4</v>
      </c>
      <c r="N46" s="38">
        <v>2</v>
      </c>
      <c r="O46" s="78">
        <f t="shared" si="24"/>
        <v>2</v>
      </c>
      <c r="P46" s="37">
        <v>5</v>
      </c>
      <c r="Q46" s="37">
        <v>2</v>
      </c>
      <c r="R46" s="37">
        <f t="shared" si="25"/>
        <v>1</v>
      </c>
      <c r="S46" s="21"/>
    </row>
    <row r="47" spans="1:19" x14ac:dyDescent="0.2">
      <c r="A47" s="262" t="s">
        <v>404</v>
      </c>
      <c r="B47" s="264">
        <v>6</v>
      </c>
      <c r="C47" s="264">
        <v>4</v>
      </c>
      <c r="D47" s="37">
        <v>8</v>
      </c>
      <c r="E47" s="37">
        <v>2</v>
      </c>
      <c r="F47" s="37">
        <f t="shared" si="21"/>
        <v>0</v>
      </c>
      <c r="G47" s="38">
        <v>10</v>
      </c>
      <c r="H47" s="38">
        <v>2</v>
      </c>
      <c r="I47" s="78">
        <f t="shared" si="22"/>
        <v>0</v>
      </c>
      <c r="J47" s="37">
        <v>5</v>
      </c>
      <c r="K47" s="37">
        <v>1</v>
      </c>
      <c r="L47" s="37">
        <f t="shared" si="23"/>
        <v>3</v>
      </c>
      <c r="M47" s="38">
        <v>8</v>
      </c>
      <c r="N47" s="38">
        <v>3</v>
      </c>
      <c r="O47" s="78">
        <f t="shared" si="24"/>
        <v>0</v>
      </c>
      <c r="P47" s="37">
        <v>7</v>
      </c>
      <c r="Q47" s="37">
        <v>2</v>
      </c>
      <c r="R47" s="37">
        <f t="shared" si="25"/>
        <v>1</v>
      </c>
      <c r="S47" s="21"/>
    </row>
    <row r="48" spans="1:19" x14ac:dyDescent="0.2">
      <c r="A48" s="262" t="s">
        <v>405</v>
      </c>
      <c r="B48" s="264">
        <v>10</v>
      </c>
      <c r="C48" s="264">
        <v>4</v>
      </c>
      <c r="D48" s="37">
        <v>6</v>
      </c>
      <c r="E48" s="37">
        <v>2</v>
      </c>
      <c r="F48" s="37">
        <f t="shared" si="21"/>
        <v>1</v>
      </c>
      <c r="G48" s="38">
        <v>4</v>
      </c>
      <c r="H48" s="38">
        <v>1</v>
      </c>
      <c r="I48" s="78">
        <f t="shared" si="22"/>
        <v>2</v>
      </c>
      <c r="J48" s="37">
        <v>8</v>
      </c>
      <c r="K48" s="37">
        <v>2</v>
      </c>
      <c r="L48" s="37">
        <f t="shared" si="23"/>
        <v>0</v>
      </c>
      <c r="M48" s="38">
        <v>5</v>
      </c>
      <c r="N48" s="38">
        <v>2</v>
      </c>
      <c r="O48" s="78">
        <f t="shared" si="24"/>
        <v>2</v>
      </c>
      <c r="P48" s="37">
        <v>6</v>
      </c>
      <c r="Q48" s="37">
        <v>2</v>
      </c>
      <c r="R48" s="37">
        <f t="shared" si="25"/>
        <v>2</v>
      </c>
      <c r="S48" s="21"/>
    </row>
    <row r="49" spans="1:19" x14ac:dyDescent="0.2">
      <c r="A49" s="262" t="s">
        <v>406</v>
      </c>
      <c r="B49" s="264">
        <v>12</v>
      </c>
      <c r="C49" s="264">
        <v>4</v>
      </c>
      <c r="D49" s="37">
        <v>5</v>
      </c>
      <c r="E49" s="37">
        <v>1</v>
      </c>
      <c r="F49" s="37">
        <f t="shared" si="21"/>
        <v>2</v>
      </c>
      <c r="G49" s="38">
        <v>4</v>
      </c>
      <c r="H49" s="38">
        <v>2</v>
      </c>
      <c r="I49" s="78">
        <f t="shared" si="22"/>
        <v>2</v>
      </c>
      <c r="J49" s="37">
        <v>6</v>
      </c>
      <c r="K49" s="37">
        <v>2</v>
      </c>
      <c r="L49" s="37">
        <f t="shared" si="23"/>
        <v>1</v>
      </c>
      <c r="M49" s="38">
        <v>7</v>
      </c>
      <c r="N49" s="38">
        <v>2</v>
      </c>
      <c r="O49" s="78">
        <f t="shared" si="24"/>
        <v>0</v>
      </c>
      <c r="P49" s="37">
        <v>5</v>
      </c>
      <c r="Q49" s="37">
        <v>2</v>
      </c>
      <c r="R49" s="37">
        <f t="shared" si="25"/>
        <v>3</v>
      </c>
      <c r="S49" s="21"/>
    </row>
    <row r="50" spans="1:19" ht="13.5" thickBot="1" x14ac:dyDescent="0.25">
      <c r="A50" s="270" t="s">
        <v>407</v>
      </c>
      <c r="B50" s="271">
        <v>4</v>
      </c>
      <c r="C50" s="271">
        <v>5</v>
      </c>
      <c r="D50" s="37">
        <v>5</v>
      </c>
      <c r="E50" s="46">
        <v>2</v>
      </c>
      <c r="F50" s="37">
        <f t="shared" si="21"/>
        <v>3</v>
      </c>
      <c r="G50" s="38">
        <v>6</v>
      </c>
      <c r="H50" s="47">
        <v>0</v>
      </c>
      <c r="I50" s="77">
        <f t="shared" si="22"/>
        <v>2</v>
      </c>
      <c r="J50" s="37">
        <v>10</v>
      </c>
      <c r="K50" s="46">
        <v>2</v>
      </c>
      <c r="L50" s="37">
        <f t="shared" si="23"/>
        <v>0</v>
      </c>
      <c r="M50" s="38">
        <v>8</v>
      </c>
      <c r="N50" s="47">
        <v>2</v>
      </c>
      <c r="O50" s="84">
        <f t="shared" si="24"/>
        <v>1</v>
      </c>
      <c r="P50" s="37">
        <v>10</v>
      </c>
      <c r="Q50" s="46">
        <v>2</v>
      </c>
      <c r="R50" s="37">
        <f t="shared" si="25"/>
        <v>0</v>
      </c>
      <c r="S50" s="85"/>
    </row>
    <row r="51" spans="1:19" ht="13.5" thickBot="1" x14ac:dyDescent="0.25">
      <c r="A51" s="66" t="s">
        <v>413</v>
      </c>
      <c r="B51" s="63"/>
      <c r="C51" s="63">
        <f t="shared" ref="C51:F51" si="26">SUM(C42:C50)</f>
        <v>36</v>
      </c>
      <c r="D51" s="63">
        <f t="shared" si="26"/>
        <v>48</v>
      </c>
      <c r="E51" s="63">
        <f t="shared" si="26"/>
        <v>15</v>
      </c>
      <c r="F51" s="63">
        <f t="shared" si="26"/>
        <v>17</v>
      </c>
      <c r="G51" s="89">
        <f t="shared" ref="G51:O51" si="27">SUM(G42:G50)</f>
        <v>47</v>
      </c>
      <c r="H51" s="89">
        <f t="shared" si="27"/>
        <v>13</v>
      </c>
      <c r="I51" s="89">
        <f t="shared" si="27"/>
        <v>14</v>
      </c>
      <c r="J51" s="63">
        <f t="shared" si="27"/>
        <v>65</v>
      </c>
      <c r="K51" s="63">
        <f t="shared" si="27"/>
        <v>18</v>
      </c>
      <c r="L51" s="63">
        <f t="shared" si="27"/>
        <v>6</v>
      </c>
      <c r="M51" s="89">
        <f t="shared" si="27"/>
        <v>57</v>
      </c>
      <c r="N51" s="89">
        <f t="shared" si="27"/>
        <v>18</v>
      </c>
      <c r="O51" s="89">
        <f t="shared" si="27"/>
        <v>11</v>
      </c>
      <c r="P51" s="63">
        <f>SUM(P42:P50)</f>
        <v>59</v>
      </c>
      <c r="Q51" s="63">
        <f>SUM(Q42:Q50)</f>
        <v>17</v>
      </c>
      <c r="R51" s="63">
        <f>SUM(R42:R50)</f>
        <v>12</v>
      </c>
    </row>
    <row r="52" spans="1:19" ht="13.5" thickBot="1" x14ac:dyDescent="0.25">
      <c r="A52" s="70" t="s">
        <v>414</v>
      </c>
      <c r="B52" s="71"/>
      <c r="C52" s="71">
        <f t="shared" ref="C52:O52" si="28">C51+C41</f>
        <v>72</v>
      </c>
      <c r="D52" s="71">
        <f t="shared" si="28"/>
        <v>98</v>
      </c>
      <c r="E52" s="71">
        <f t="shared" si="28"/>
        <v>29</v>
      </c>
      <c r="F52" s="71">
        <f t="shared" si="28"/>
        <v>32</v>
      </c>
      <c r="G52" s="72">
        <f t="shared" si="28"/>
        <v>90</v>
      </c>
      <c r="H52" s="72">
        <f t="shared" si="28"/>
        <v>31</v>
      </c>
      <c r="I52" s="72">
        <f t="shared" si="28"/>
        <v>30</v>
      </c>
      <c r="J52" s="71">
        <f t="shared" si="28"/>
        <v>122</v>
      </c>
      <c r="K52" s="71">
        <f t="shared" si="28"/>
        <v>35</v>
      </c>
      <c r="L52" s="71">
        <f t="shared" si="28"/>
        <v>20</v>
      </c>
      <c r="M52" s="72">
        <f t="shared" si="28"/>
        <v>116</v>
      </c>
      <c r="N52" s="72">
        <f t="shared" si="28"/>
        <v>37</v>
      </c>
      <c r="O52" s="72">
        <f t="shared" si="28"/>
        <v>23</v>
      </c>
      <c r="P52" s="71">
        <f>P51+P41</f>
        <v>121</v>
      </c>
      <c r="Q52" s="71">
        <f>Q51+Q41</f>
        <v>35</v>
      </c>
      <c r="R52" s="71">
        <f>R51+R41</f>
        <v>21</v>
      </c>
    </row>
    <row r="54" spans="1:19" ht="13.5" thickBot="1" x14ac:dyDescent="0.25"/>
    <row r="55" spans="1:19" ht="13.5" thickBot="1" x14ac:dyDescent="0.25">
      <c r="A55" s="162"/>
      <c r="B55" s="163"/>
      <c r="C55" s="204"/>
      <c r="D55" s="385" t="s">
        <v>1113</v>
      </c>
      <c r="E55" s="164"/>
      <c r="F55" s="164"/>
      <c r="G55" s="164"/>
      <c r="H55" s="164"/>
      <c r="I55" s="164"/>
      <c r="J55" s="164"/>
      <c r="K55" s="164"/>
      <c r="L55" s="164"/>
      <c r="M55" s="164"/>
      <c r="N55" s="164"/>
      <c r="O55" s="164"/>
      <c r="P55" s="165"/>
      <c r="Q55" s="165"/>
      <c r="R55" s="166"/>
    </row>
    <row r="56" spans="1:19" x14ac:dyDescent="0.2">
      <c r="A56" s="42"/>
      <c r="B56" s="149"/>
      <c r="C56" s="205"/>
      <c r="D56" s="501" t="s">
        <v>475</v>
      </c>
      <c r="E56" s="475"/>
      <c r="F56" s="502"/>
      <c r="G56" s="503" t="s">
        <v>469</v>
      </c>
      <c r="H56" s="478"/>
      <c r="I56" s="504"/>
      <c r="J56" s="501" t="s">
        <v>352</v>
      </c>
      <c r="K56" s="475"/>
      <c r="L56" s="502"/>
      <c r="M56" s="503" t="s">
        <v>340</v>
      </c>
      <c r="N56" s="478"/>
      <c r="O56" s="504"/>
      <c r="P56" s="475" t="s">
        <v>472</v>
      </c>
      <c r="Q56" s="475"/>
      <c r="R56" s="502"/>
    </row>
    <row r="57" spans="1:19" x14ac:dyDescent="0.2">
      <c r="A57" s="167"/>
      <c r="B57" s="37"/>
      <c r="C57" s="44"/>
      <c r="D57" s="386" t="s">
        <v>409</v>
      </c>
      <c r="E57" s="388" t="s">
        <v>410</v>
      </c>
      <c r="F57" s="43" t="s">
        <v>363</v>
      </c>
      <c r="G57" s="393" t="s">
        <v>409</v>
      </c>
      <c r="H57" s="394" t="s">
        <v>410</v>
      </c>
      <c r="I57" s="395" t="s">
        <v>363</v>
      </c>
      <c r="J57" s="206" t="s">
        <v>409</v>
      </c>
      <c r="K57" s="35" t="s">
        <v>410</v>
      </c>
      <c r="L57" s="43" t="s">
        <v>363</v>
      </c>
      <c r="M57" s="207" t="s">
        <v>409</v>
      </c>
      <c r="N57" s="36" t="s">
        <v>410</v>
      </c>
      <c r="O57" s="123" t="s">
        <v>363</v>
      </c>
      <c r="P57" s="202" t="s">
        <v>409</v>
      </c>
      <c r="Q57" s="35" t="s">
        <v>410</v>
      </c>
      <c r="R57" s="43" t="s">
        <v>363</v>
      </c>
    </row>
    <row r="58" spans="1:19" x14ac:dyDescent="0.2">
      <c r="A58" s="272" t="s">
        <v>1111</v>
      </c>
      <c r="B58" s="37"/>
      <c r="C58" s="44"/>
      <c r="D58" s="387">
        <f>D25</f>
        <v>94</v>
      </c>
      <c r="E58" s="389">
        <f t="shared" ref="E58:F58" si="29">E25</f>
        <v>34</v>
      </c>
      <c r="F58" s="391">
        <f t="shared" si="29"/>
        <v>36</v>
      </c>
      <c r="G58" s="397">
        <f>G25</f>
        <v>96</v>
      </c>
      <c r="H58" s="396">
        <f>H25</f>
        <v>32</v>
      </c>
      <c r="I58" s="398">
        <f>I25</f>
        <v>27</v>
      </c>
      <c r="J58" s="392">
        <f>J25</f>
        <v>122</v>
      </c>
      <c r="K58" s="389">
        <f t="shared" ref="K58:L58" si="30">K25</f>
        <v>35</v>
      </c>
      <c r="L58" s="389">
        <f t="shared" si="30"/>
        <v>21</v>
      </c>
      <c r="M58" s="397">
        <f>M25</f>
        <v>109</v>
      </c>
      <c r="N58" s="396">
        <f>N25</f>
        <v>32</v>
      </c>
      <c r="O58" s="398">
        <f>O25</f>
        <v>31</v>
      </c>
      <c r="P58" s="387">
        <f>P25</f>
        <v>123</v>
      </c>
      <c r="Q58" s="389">
        <f t="shared" ref="Q58:R58" si="31">Q25</f>
        <v>35</v>
      </c>
      <c r="R58" s="390">
        <f t="shared" si="31"/>
        <v>23</v>
      </c>
    </row>
    <row r="59" spans="1:19" x14ac:dyDescent="0.2">
      <c r="A59" s="272" t="s">
        <v>1112</v>
      </c>
      <c r="B59" s="37"/>
      <c r="C59" s="44"/>
      <c r="D59" s="387">
        <f>D52</f>
        <v>98</v>
      </c>
      <c r="E59" s="389">
        <f t="shared" ref="E59:F59" si="32">E52</f>
        <v>29</v>
      </c>
      <c r="F59" s="391">
        <f t="shared" si="32"/>
        <v>32</v>
      </c>
      <c r="G59" s="207">
        <f>G52</f>
        <v>90</v>
      </c>
      <c r="H59" s="36">
        <f>H52</f>
        <v>31</v>
      </c>
      <c r="I59" s="123">
        <f>I52</f>
        <v>30</v>
      </c>
      <c r="J59" s="392">
        <f>J52</f>
        <v>122</v>
      </c>
      <c r="K59" s="389">
        <f t="shared" ref="K59:L59" si="33">K52</f>
        <v>35</v>
      </c>
      <c r="L59" s="389">
        <f t="shared" si="33"/>
        <v>20</v>
      </c>
      <c r="M59" s="207">
        <f>M52</f>
        <v>116</v>
      </c>
      <c r="N59" s="36">
        <f>N52</f>
        <v>37</v>
      </c>
      <c r="O59" s="123">
        <f>O52</f>
        <v>23</v>
      </c>
      <c r="P59" s="387">
        <f>P52</f>
        <v>121</v>
      </c>
      <c r="Q59" s="389">
        <f t="shared" ref="Q59:R59" si="34">Q52</f>
        <v>35</v>
      </c>
      <c r="R59" s="390">
        <f t="shared" si="34"/>
        <v>21</v>
      </c>
    </row>
    <row r="60" spans="1:19" x14ac:dyDescent="0.2">
      <c r="A60" s="168" t="s">
        <v>562</v>
      </c>
      <c r="B60" s="150"/>
      <c r="C60" s="44"/>
      <c r="D60" s="168">
        <f t="shared" ref="D60:R60" si="35">SUM(D58:D59)</f>
        <v>192</v>
      </c>
      <c r="E60" s="150">
        <f t="shared" si="35"/>
        <v>63</v>
      </c>
      <c r="F60" s="169">
        <f t="shared" si="35"/>
        <v>68</v>
      </c>
      <c r="G60" s="208">
        <f>SUM(G58:G59)</f>
        <v>186</v>
      </c>
      <c r="H60" s="170">
        <f>SUM(H58:H59)</f>
        <v>63</v>
      </c>
      <c r="I60" s="209">
        <f>SUM(I58:I59)</f>
        <v>57</v>
      </c>
      <c r="J60" s="168">
        <f t="shared" ref="J60:L60" si="36">SUM(J58:J59)</f>
        <v>244</v>
      </c>
      <c r="K60" s="150">
        <f t="shared" si="36"/>
        <v>70</v>
      </c>
      <c r="L60" s="169">
        <f t="shared" si="36"/>
        <v>41</v>
      </c>
      <c r="M60" s="208">
        <f>SUM(M58:M59)</f>
        <v>225</v>
      </c>
      <c r="N60" s="170">
        <f>SUM(N58:N59)</f>
        <v>69</v>
      </c>
      <c r="O60" s="209">
        <f>SUM(O58:O59)</f>
        <v>54</v>
      </c>
      <c r="P60" s="168">
        <f t="shared" si="35"/>
        <v>244</v>
      </c>
      <c r="Q60" s="150">
        <f t="shared" si="35"/>
        <v>70</v>
      </c>
      <c r="R60" s="169">
        <f t="shared" si="35"/>
        <v>44</v>
      </c>
    </row>
    <row r="61" spans="1:19" x14ac:dyDescent="0.2">
      <c r="A61" s="167" t="s">
        <v>350</v>
      </c>
      <c r="B61" s="37"/>
      <c r="C61" s="44"/>
      <c r="D61" s="509">
        <v>1</v>
      </c>
      <c r="E61" s="510"/>
      <c r="F61" s="511"/>
      <c r="G61" s="512">
        <v>2</v>
      </c>
      <c r="H61" s="513"/>
      <c r="I61" s="514"/>
      <c r="J61" s="509">
        <v>5</v>
      </c>
      <c r="K61" s="510"/>
      <c r="L61" s="511"/>
      <c r="M61" s="512">
        <v>3</v>
      </c>
      <c r="N61" s="513"/>
      <c r="O61" s="514"/>
      <c r="P61" s="524">
        <v>4</v>
      </c>
      <c r="Q61" s="510"/>
      <c r="R61" s="511"/>
    </row>
    <row r="62" spans="1:19" ht="13.5" thickBot="1" x14ac:dyDescent="0.25">
      <c r="A62" s="49" t="s">
        <v>415</v>
      </c>
      <c r="B62" s="46"/>
      <c r="C62" s="48"/>
      <c r="D62" s="505">
        <v>16</v>
      </c>
      <c r="E62" s="493"/>
      <c r="F62" s="506"/>
      <c r="G62" s="507">
        <v>11</v>
      </c>
      <c r="H62" s="496"/>
      <c r="I62" s="508"/>
      <c r="J62" s="505">
        <v>2</v>
      </c>
      <c r="K62" s="493"/>
      <c r="L62" s="506"/>
      <c r="M62" s="507">
        <v>7</v>
      </c>
      <c r="N62" s="496"/>
      <c r="O62" s="508"/>
      <c r="P62" s="493">
        <v>4</v>
      </c>
      <c r="Q62" s="493"/>
      <c r="R62" s="506"/>
    </row>
    <row r="64" spans="1:19" x14ac:dyDescent="0.2">
      <c r="A64" s="92"/>
      <c r="B64" s="30" t="s">
        <v>450</v>
      </c>
      <c r="C64" s="30"/>
      <c r="D64" s="30"/>
      <c r="E64" s="30"/>
      <c r="F64" s="30"/>
      <c r="G64" s="30"/>
      <c r="H64" s="30"/>
      <c r="I64" s="30"/>
      <c r="J64" s="30"/>
      <c r="K64" s="30"/>
      <c r="L64" s="30"/>
      <c r="M64" s="30"/>
      <c r="N64" s="30"/>
      <c r="O64" s="30"/>
      <c r="P64" s="30"/>
      <c r="Q64" s="30"/>
      <c r="R64" s="30"/>
    </row>
    <row r="65" spans="1:18" x14ac:dyDescent="0.2">
      <c r="A65" s="97"/>
      <c r="B65" s="30" t="s">
        <v>603</v>
      </c>
      <c r="C65" s="30"/>
      <c r="D65" s="230"/>
      <c r="E65" s="230"/>
      <c r="F65" s="30"/>
      <c r="G65" s="30"/>
      <c r="H65" s="30"/>
      <c r="I65" s="30"/>
      <c r="J65" s="30"/>
      <c r="K65" s="30"/>
      <c r="L65" s="30"/>
      <c r="M65" s="30"/>
      <c r="N65" s="30"/>
      <c r="O65" s="30"/>
      <c r="P65" s="30"/>
      <c r="Q65" s="30"/>
      <c r="R65" s="30"/>
    </row>
  </sheetData>
  <mergeCells count="35">
    <mergeCell ref="D3:F3"/>
    <mergeCell ref="G3:I3"/>
    <mergeCell ref="J3:L3"/>
    <mergeCell ref="M3:O3"/>
    <mergeCell ref="P3:R3"/>
    <mergeCell ref="D2:F2"/>
    <mergeCell ref="G2:I2"/>
    <mergeCell ref="J2:L2"/>
    <mergeCell ref="M2:O2"/>
    <mergeCell ref="P2:R2"/>
    <mergeCell ref="D30:F30"/>
    <mergeCell ref="G30:I30"/>
    <mergeCell ref="J30:L30"/>
    <mergeCell ref="M30:O30"/>
    <mergeCell ref="P30:R30"/>
    <mergeCell ref="D29:F29"/>
    <mergeCell ref="G29:I29"/>
    <mergeCell ref="J29:L29"/>
    <mergeCell ref="M29:O29"/>
    <mergeCell ref="P29:R29"/>
    <mergeCell ref="D61:F61"/>
    <mergeCell ref="G61:I61"/>
    <mergeCell ref="J61:L61"/>
    <mergeCell ref="M61:O61"/>
    <mergeCell ref="P61:R61"/>
    <mergeCell ref="D56:F56"/>
    <mergeCell ref="G56:I56"/>
    <mergeCell ref="J56:L56"/>
    <mergeCell ref="M56:O56"/>
    <mergeCell ref="P56:R56"/>
    <mergeCell ref="D62:F62"/>
    <mergeCell ref="G62:I62"/>
    <mergeCell ref="J62:L62"/>
    <mergeCell ref="M62:O62"/>
    <mergeCell ref="P62:R62"/>
  </mergeCells>
  <conditionalFormatting sqref="G5:G13 G15:G23 M5:M13 M15:M23 D5:D13 D15:D23 J5:J13 P5:P13">
    <cfRule type="cellIs" dxfId="375" priority="11" stopIfTrue="1" operator="equal">
      <formula>$C5</formula>
    </cfRule>
    <cfRule type="cellIs" dxfId="374" priority="12" stopIfTrue="1" operator="equal">
      <formula>$C5-1</formula>
    </cfRule>
  </conditionalFormatting>
  <conditionalFormatting sqref="J15:J23">
    <cfRule type="cellIs" dxfId="373" priority="9" stopIfTrue="1" operator="equal">
      <formula>$C15</formula>
    </cfRule>
    <cfRule type="cellIs" dxfId="372" priority="10" stopIfTrue="1" operator="equal">
      <formula>$C15-1</formula>
    </cfRule>
  </conditionalFormatting>
  <conditionalFormatting sqref="P15:P23">
    <cfRule type="cellIs" dxfId="371" priority="7" stopIfTrue="1" operator="equal">
      <formula>$C15</formula>
    </cfRule>
    <cfRule type="cellIs" dxfId="370" priority="8" stopIfTrue="1" operator="equal">
      <formula>$C15-1</formula>
    </cfRule>
  </conditionalFormatting>
  <conditionalFormatting sqref="G32:G40 G42:G50 M32:M40 M42:M50 D32:D40 D42:D50 J32:J40 P32:P40">
    <cfRule type="cellIs" dxfId="369" priority="5" stopIfTrue="1" operator="equal">
      <formula>$C32</formula>
    </cfRule>
    <cfRule type="cellIs" dxfId="368" priority="6" stopIfTrue="1" operator="equal">
      <formula>$C32-1</formula>
    </cfRule>
  </conditionalFormatting>
  <conditionalFormatting sqref="J42:J50">
    <cfRule type="cellIs" dxfId="367" priority="3" stopIfTrue="1" operator="equal">
      <formula>$C42</formula>
    </cfRule>
    <cfRule type="cellIs" dxfId="366" priority="4" stopIfTrue="1" operator="equal">
      <formula>$C42-1</formula>
    </cfRule>
  </conditionalFormatting>
  <conditionalFormatting sqref="P42:P50">
    <cfRule type="cellIs" dxfId="365" priority="1" stopIfTrue="1" operator="equal">
      <formula>$C42</formula>
    </cfRule>
    <cfRule type="cellIs" dxfId="364" priority="2" stopIfTrue="1" operator="equal">
      <formula>$C42-1</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S30"/>
  <sheetViews>
    <sheetView workbookViewId="0">
      <selection activeCell="A33" sqref="A33"/>
    </sheetView>
  </sheetViews>
  <sheetFormatPr defaultColWidth="8.85546875" defaultRowHeight="12.75" x14ac:dyDescent="0.2"/>
  <cols>
    <col min="1" max="1" width="8.5703125" style="30" customWidth="1"/>
    <col min="2" max="2" width="5.42578125" style="30" customWidth="1"/>
    <col min="3" max="3" width="5.5703125" style="30" customWidth="1"/>
    <col min="4" max="4" width="7.5703125" style="30" customWidth="1"/>
    <col min="5" max="6" width="5.5703125" style="30" customWidth="1"/>
    <col min="7" max="7" width="7.5703125" style="30" customWidth="1"/>
    <col min="8" max="9" width="5.5703125" style="30" customWidth="1"/>
    <col min="10" max="10" width="7.5703125" style="30" customWidth="1"/>
    <col min="11" max="11" width="5.85546875" style="30" customWidth="1"/>
    <col min="12" max="12" width="5.5703125" style="30" customWidth="1"/>
    <col min="13" max="13" width="7.5703125" style="30" customWidth="1"/>
    <col min="14" max="15" width="5.5703125" style="30" customWidth="1"/>
    <col min="16" max="16" width="7.5703125" style="30" customWidth="1"/>
    <col min="17" max="18" width="5.5703125" style="30" customWidth="1"/>
    <col min="19" max="19" width="11" customWidth="1"/>
  </cols>
  <sheetData>
    <row r="1" spans="1:19" ht="13.5" thickBot="1" x14ac:dyDescent="0.25">
      <c r="A1" s="31"/>
      <c r="B1" s="32"/>
      <c r="C1" s="32"/>
      <c r="D1" s="32" t="s">
        <v>1102</v>
      </c>
      <c r="E1" s="32"/>
      <c r="F1" s="32"/>
      <c r="G1" s="32"/>
      <c r="H1" s="32"/>
      <c r="I1" s="32"/>
      <c r="J1" s="32"/>
      <c r="K1" s="32"/>
      <c r="L1" s="32"/>
      <c r="M1" s="32"/>
      <c r="N1" s="32"/>
      <c r="O1" s="32"/>
      <c r="P1" s="32"/>
      <c r="Q1" s="32"/>
      <c r="R1" s="32"/>
      <c r="S1" s="68" t="s">
        <v>416</v>
      </c>
    </row>
    <row r="2" spans="1:19" x14ac:dyDescent="0.2">
      <c r="A2" s="40"/>
      <c r="B2" s="41"/>
      <c r="C2" s="41"/>
      <c r="D2" s="474" t="s">
        <v>469</v>
      </c>
      <c r="E2" s="475"/>
      <c r="F2" s="476"/>
      <c r="G2" s="477" t="s">
        <v>475</v>
      </c>
      <c r="H2" s="478"/>
      <c r="I2" s="479"/>
      <c r="J2" s="474" t="s">
        <v>352</v>
      </c>
      <c r="K2" s="475"/>
      <c r="L2" s="476"/>
      <c r="M2" s="477" t="s">
        <v>340</v>
      </c>
      <c r="N2" s="478"/>
      <c r="O2" s="479"/>
      <c r="P2" s="474" t="s">
        <v>472</v>
      </c>
      <c r="Q2" s="475"/>
      <c r="R2" s="476"/>
      <c r="S2" s="21"/>
    </row>
    <row r="3" spans="1:19" x14ac:dyDescent="0.2">
      <c r="A3" s="57"/>
      <c r="B3" s="69"/>
      <c r="C3" s="69" t="s">
        <v>538</v>
      </c>
      <c r="D3" s="480">
        <v>11</v>
      </c>
      <c r="E3" s="481"/>
      <c r="F3" s="482"/>
      <c r="G3" s="483">
        <v>22</v>
      </c>
      <c r="H3" s="484"/>
      <c r="I3" s="485"/>
      <c r="J3" s="480">
        <v>26</v>
      </c>
      <c r="K3" s="481"/>
      <c r="L3" s="482"/>
      <c r="M3" s="483">
        <v>27</v>
      </c>
      <c r="N3" s="484"/>
      <c r="O3" s="485"/>
      <c r="P3" s="480">
        <v>31</v>
      </c>
      <c r="Q3" s="481"/>
      <c r="R3" s="482"/>
      <c r="S3" s="21"/>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19" x14ac:dyDescent="0.2">
      <c r="A5" s="42" t="s">
        <v>390</v>
      </c>
      <c r="B5" s="50">
        <v>6</v>
      </c>
      <c r="C5" s="50">
        <v>5</v>
      </c>
      <c r="D5" s="37">
        <v>5</v>
      </c>
      <c r="E5" s="37">
        <v>2</v>
      </c>
      <c r="F5" s="37">
        <f t="shared" ref="F5:F13" si="0">IF(($C5+INT(D$3/18)+IF(((D$3-INT(D$3/18)*18)-$B5)&gt;=0,1,0)-D5+2)&lt;0, 0, $C5+INT(D$3/18)+IF(((D$3-INT(D$3/18)*18)-$B5)&gt;=0,1,0)-D5+2)</f>
        <v>3</v>
      </c>
      <c r="G5" s="38">
        <v>6</v>
      </c>
      <c r="H5" s="38">
        <v>2</v>
      </c>
      <c r="I5" s="78">
        <f t="shared" ref="I5:I13" si="1">IF(($C5+INT(G$3/18)+IF(((G$3-INT(G$3/18)*18)-$B5)&gt;=0,1,0)-G5+2)&lt;0, 0, $C5+INT(G$3/18)+IF(((G$3-INT(G$3/18)*18)-$B5)&gt;=0,1,0)-G5+2)</f>
        <v>2</v>
      </c>
      <c r="J5" s="37">
        <v>7</v>
      </c>
      <c r="K5" s="37">
        <v>1</v>
      </c>
      <c r="L5" s="37">
        <f t="shared" ref="L5:L13" si="2">IF(($C5+INT(J$3/18)+IF(((J$3-INT(J$3/18)*18)-$B5)&gt;=0,1,0)-J5+2)&lt;0, 0, $C5+INT(J$3/18)+IF(((J$3-INT(J$3/18)*18)-$B5)&gt;=0,1,0)-J5+2)</f>
        <v>2</v>
      </c>
      <c r="M5" s="38">
        <v>6</v>
      </c>
      <c r="N5" s="38">
        <v>2</v>
      </c>
      <c r="O5" s="78">
        <f t="shared" ref="O5:O13" si="3">IF(($C5+INT(M$3/18)+IF(((M$3-INT(M$3/18)*18)-$B5)&gt;=0,1,0)-M5+2)&lt;0, 0, $C5+INT(M$3/18)+IF(((M$3-INT(M$3/18)*18)-$B5)&gt;=0,1,0)-M5+2)</f>
        <v>3</v>
      </c>
      <c r="P5" s="37">
        <v>8</v>
      </c>
      <c r="Q5" s="37">
        <v>1</v>
      </c>
      <c r="R5" s="37">
        <f t="shared" ref="R5:R13" si="4">IF(($C5+INT(P$3/18)+IF(((P$3-INT(P$3/18)*18)-$B5)&gt;=0,1,0)-P5+2)&lt;0, 0, $C5+INT(P$3/18)+IF(((P$3-INT(P$3/18)*18)-$B5)&gt;=0,1,0)-P5+2)</f>
        <v>1</v>
      </c>
      <c r="S5" s="21"/>
    </row>
    <row r="6" spans="1:19" x14ac:dyDescent="0.2">
      <c r="A6" s="42" t="s">
        <v>391</v>
      </c>
      <c r="B6" s="50">
        <v>16</v>
      </c>
      <c r="C6" s="50">
        <v>4</v>
      </c>
      <c r="D6" s="37">
        <v>4</v>
      </c>
      <c r="E6" s="37">
        <v>2</v>
      </c>
      <c r="F6" s="37">
        <f t="shared" si="0"/>
        <v>2</v>
      </c>
      <c r="G6" s="38">
        <v>5</v>
      </c>
      <c r="H6" s="38">
        <v>2</v>
      </c>
      <c r="I6" s="78">
        <f t="shared" si="1"/>
        <v>2</v>
      </c>
      <c r="J6" s="37">
        <v>6</v>
      </c>
      <c r="K6" s="37">
        <v>1</v>
      </c>
      <c r="L6" s="37">
        <f t="shared" si="2"/>
        <v>1</v>
      </c>
      <c r="M6" s="38">
        <v>5</v>
      </c>
      <c r="N6" s="38">
        <v>1</v>
      </c>
      <c r="O6" s="78">
        <f t="shared" si="3"/>
        <v>2</v>
      </c>
      <c r="P6" s="37">
        <v>7</v>
      </c>
      <c r="Q6" s="37">
        <v>3</v>
      </c>
      <c r="R6" s="37">
        <f t="shared" si="4"/>
        <v>0</v>
      </c>
      <c r="S6" s="21"/>
    </row>
    <row r="7" spans="1:19" x14ac:dyDescent="0.2">
      <c r="A7" s="42" t="s">
        <v>392</v>
      </c>
      <c r="B7" s="50">
        <v>4</v>
      </c>
      <c r="C7" s="50">
        <v>4</v>
      </c>
      <c r="D7" s="37">
        <v>5</v>
      </c>
      <c r="E7" s="37">
        <v>1</v>
      </c>
      <c r="F7" s="37">
        <f t="shared" si="0"/>
        <v>2</v>
      </c>
      <c r="G7" s="38">
        <v>4</v>
      </c>
      <c r="H7" s="38">
        <v>2</v>
      </c>
      <c r="I7" s="78">
        <f t="shared" si="1"/>
        <v>4</v>
      </c>
      <c r="J7" s="37">
        <v>4</v>
      </c>
      <c r="K7" s="37">
        <v>1</v>
      </c>
      <c r="L7" s="37">
        <f t="shared" si="2"/>
        <v>4</v>
      </c>
      <c r="M7" s="38">
        <v>8</v>
      </c>
      <c r="N7" s="38">
        <v>1</v>
      </c>
      <c r="O7" s="78">
        <f t="shared" si="3"/>
        <v>0</v>
      </c>
      <c r="P7" s="37">
        <v>8</v>
      </c>
      <c r="Q7" s="37">
        <v>1</v>
      </c>
      <c r="R7" s="37">
        <f t="shared" si="4"/>
        <v>0</v>
      </c>
    </row>
    <row r="8" spans="1:19" x14ac:dyDescent="0.2">
      <c r="A8" s="42" t="s">
        <v>393</v>
      </c>
      <c r="B8" s="50">
        <v>10</v>
      </c>
      <c r="C8" s="50">
        <v>3</v>
      </c>
      <c r="D8" s="37">
        <v>4</v>
      </c>
      <c r="E8" s="37">
        <v>2</v>
      </c>
      <c r="F8" s="37">
        <f t="shared" si="0"/>
        <v>2</v>
      </c>
      <c r="G8" s="38">
        <v>3</v>
      </c>
      <c r="H8" s="38">
        <v>1</v>
      </c>
      <c r="I8" s="78">
        <f t="shared" si="1"/>
        <v>3</v>
      </c>
      <c r="J8" s="37">
        <v>4</v>
      </c>
      <c r="K8" s="37">
        <v>1</v>
      </c>
      <c r="L8" s="37">
        <f t="shared" si="2"/>
        <v>2</v>
      </c>
      <c r="M8" s="38">
        <v>5</v>
      </c>
      <c r="N8" s="38">
        <v>2</v>
      </c>
      <c r="O8" s="78">
        <f t="shared" si="3"/>
        <v>1</v>
      </c>
      <c r="P8" s="37">
        <v>4</v>
      </c>
      <c r="Q8" s="37">
        <v>2</v>
      </c>
      <c r="R8" s="37">
        <f t="shared" si="4"/>
        <v>3</v>
      </c>
      <c r="S8" s="21"/>
    </row>
    <row r="9" spans="1:19" x14ac:dyDescent="0.2">
      <c r="A9" s="42" t="s">
        <v>394</v>
      </c>
      <c r="B9" s="50">
        <v>2</v>
      </c>
      <c r="C9" s="50">
        <v>4</v>
      </c>
      <c r="D9" s="37">
        <v>6</v>
      </c>
      <c r="E9" s="37">
        <v>2</v>
      </c>
      <c r="F9" s="37">
        <f t="shared" si="0"/>
        <v>1</v>
      </c>
      <c r="G9" s="38">
        <v>7</v>
      </c>
      <c r="H9" s="38">
        <v>2</v>
      </c>
      <c r="I9" s="78">
        <f t="shared" si="1"/>
        <v>1</v>
      </c>
      <c r="J9" s="37">
        <v>6</v>
      </c>
      <c r="K9" s="37">
        <v>1</v>
      </c>
      <c r="L9" s="37">
        <f t="shared" si="2"/>
        <v>2</v>
      </c>
      <c r="M9" s="38">
        <v>6</v>
      </c>
      <c r="N9" s="38">
        <v>2</v>
      </c>
      <c r="O9" s="78">
        <f t="shared" si="3"/>
        <v>2</v>
      </c>
      <c r="P9" s="37">
        <v>10</v>
      </c>
      <c r="Q9" s="37">
        <v>2</v>
      </c>
      <c r="R9" s="37">
        <f t="shared" si="4"/>
        <v>0</v>
      </c>
      <c r="S9" s="21"/>
    </row>
    <row r="10" spans="1:19" x14ac:dyDescent="0.2">
      <c r="A10" s="42" t="s">
        <v>395</v>
      </c>
      <c r="B10" s="50">
        <v>12</v>
      </c>
      <c r="C10" s="50">
        <v>3</v>
      </c>
      <c r="D10" s="37">
        <v>4</v>
      </c>
      <c r="E10" s="37">
        <v>2</v>
      </c>
      <c r="F10" s="37">
        <f t="shared" si="0"/>
        <v>1</v>
      </c>
      <c r="G10" s="38">
        <v>4</v>
      </c>
      <c r="H10" s="38">
        <v>3</v>
      </c>
      <c r="I10" s="78">
        <f t="shared" si="1"/>
        <v>2</v>
      </c>
      <c r="J10" s="37">
        <v>5</v>
      </c>
      <c r="K10" s="37">
        <v>2</v>
      </c>
      <c r="L10" s="37">
        <f t="shared" si="2"/>
        <v>1</v>
      </c>
      <c r="M10" s="38">
        <v>5</v>
      </c>
      <c r="N10" s="38">
        <v>2</v>
      </c>
      <c r="O10" s="78">
        <f t="shared" si="3"/>
        <v>1</v>
      </c>
      <c r="P10" s="37">
        <v>5</v>
      </c>
      <c r="Q10" s="37">
        <v>3</v>
      </c>
      <c r="R10" s="37">
        <f t="shared" si="4"/>
        <v>2</v>
      </c>
      <c r="S10" s="21"/>
    </row>
    <row r="11" spans="1:19" x14ac:dyDescent="0.2">
      <c r="A11" s="42" t="s">
        <v>396</v>
      </c>
      <c r="B11" s="50">
        <v>8</v>
      </c>
      <c r="C11" s="50">
        <v>4</v>
      </c>
      <c r="D11" s="37">
        <v>6</v>
      </c>
      <c r="E11" s="37">
        <v>2</v>
      </c>
      <c r="F11" s="37">
        <f t="shared" si="0"/>
        <v>1</v>
      </c>
      <c r="G11" s="38">
        <v>5</v>
      </c>
      <c r="H11" s="38">
        <v>2</v>
      </c>
      <c r="I11" s="78">
        <f t="shared" si="1"/>
        <v>2</v>
      </c>
      <c r="J11" s="37">
        <v>6</v>
      </c>
      <c r="K11" s="37">
        <v>2</v>
      </c>
      <c r="L11" s="37">
        <f t="shared" si="2"/>
        <v>2</v>
      </c>
      <c r="M11" s="38">
        <v>5</v>
      </c>
      <c r="N11" s="38">
        <v>1</v>
      </c>
      <c r="O11" s="78">
        <f t="shared" si="3"/>
        <v>3</v>
      </c>
      <c r="P11" s="37">
        <v>5</v>
      </c>
      <c r="Q11" s="37">
        <v>1</v>
      </c>
      <c r="R11" s="37">
        <f t="shared" si="4"/>
        <v>3</v>
      </c>
      <c r="S11" s="21"/>
    </row>
    <row r="12" spans="1:19" x14ac:dyDescent="0.2">
      <c r="A12" s="42" t="s">
        <v>397</v>
      </c>
      <c r="B12" s="50">
        <v>14</v>
      </c>
      <c r="C12" s="50">
        <v>5</v>
      </c>
      <c r="D12" s="37">
        <v>9</v>
      </c>
      <c r="E12" s="37">
        <v>2</v>
      </c>
      <c r="F12" s="37">
        <f t="shared" si="0"/>
        <v>0</v>
      </c>
      <c r="G12" s="38">
        <v>6</v>
      </c>
      <c r="H12" s="38">
        <v>2</v>
      </c>
      <c r="I12" s="78">
        <f t="shared" si="1"/>
        <v>2</v>
      </c>
      <c r="J12" s="37">
        <v>6</v>
      </c>
      <c r="K12" s="37">
        <v>1</v>
      </c>
      <c r="L12" s="37">
        <f t="shared" si="2"/>
        <v>2</v>
      </c>
      <c r="M12" s="38">
        <v>7</v>
      </c>
      <c r="N12" s="38">
        <v>2</v>
      </c>
      <c r="O12" s="78">
        <f t="shared" si="3"/>
        <v>1</v>
      </c>
      <c r="P12" s="37">
        <v>6</v>
      </c>
      <c r="Q12" s="37">
        <v>1</v>
      </c>
      <c r="R12" s="37">
        <f t="shared" si="4"/>
        <v>2</v>
      </c>
      <c r="S12" s="21" t="s">
        <v>472</v>
      </c>
    </row>
    <row r="13" spans="1:19" ht="13.5" thickBot="1" x14ac:dyDescent="0.25">
      <c r="A13" s="52" t="s">
        <v>398</v>
      </c>
      <c r="B13" s="53">
        <v>18</v>
      </c>
      <c r="C13" s="53">
        <v>3</v>
      </c>
      <c r="D13" s="37">
        <v>5</v>
      </c>
      <c r="E13" s="54">
        <v>2</v>
      </c>
      <c r="F13" s="37">
        <f t="shared" si="0"/>
        <v>0</v>
      </c>
      <c r="G13" s="38">
        <v>5</v>
      </c>
      <c r="H13" s="55">
        <v>3</v>
      </c>
      <c r="I13" s="77">
        <f t="shared" si="1"/>
        <v>1</v>
      </c>
      <c r="J13" s="37">
        <v>4</v>
      </c>
      <c r="K13" s="54">
        <v>2</v>
      </c>
      <c r="L13" s="37">
        <f t="shared" si="2"/>
        <v>2</v>
      </c>
      <c r="M13" s="38">
        <v>4</v>
      </c>
      <c r="N13" s="55">
        <v>2</v>
      </c>
      <c r="O13" s="77">
        <f t="shared" si="3"/>
        <v>2</v>
      </c>
      <c r="P13" s="37">
        <v>5</v>
      </c>
      <c r="Q13" s="54">
        <v>1</v>
      </c>
      <c r="R13" s="37">
        <f t="shared" si="4"/>
        <v>1</v>
      </c>
      <c r="S13" s="21"/>
    </row>
    <row r="14" spans="1:19" ht="13.5" thickBot="1" x14ac:dyDescent="0.25">
      <c r="A14" s="61" t="s">
        <v>412</v>
      </c>
      <c r="B14" s="62"/>
      <c r="C14" s="74">
        <f t="shared" ref="C14:R14" si="5">SUM(C5:C13)</f>
        <v>35</v>
      </c>
      <c r="D14" s="63">
        <f t="shared" si="5"/>
        <v>48</v>
      </c>
      <c r="E14" s="63">
        <f t="shared" si="5"/>
        <v>17</v>
      </c>
      <c r="F14" s="63">
        <f t="shared" si="5"/>
        <v>12</v>
      </c>
      <c r="G14" s="64">
        <f t="shared" si="5"/>
        <v>45</v>
      </c>
      <c r="H14" s="64">
        <f t="shared" si="5"/>
        <v>19</v>
      </c>
      <c r="I14" s="89">
        <f t="shared" si="5"/>
        <v>19</v>
      </c>
      <c r="J14" s="63">
        <f t="shared" si="5"/>
        <v>48</v>
      </c>
      <c r="K14" s="63">
        <f t="shared" si="5"/>
        <v>12</v>
      </c>
      <c r="L14" s="88">
        <f t="shared" si="5"/>
        <v>18</v>
      </c>
      <c r="M14" s="64">
        <f t="shared" si="5"/>
        <v>51</v>
      </c>
      <c r="N14" s="64">
        <f t="shared" si="5"/>
        <v>15</v>
      </c>
      <c r="O14" s="89">
        <f t="shared" si="5"/>
        <v>15</v>
      </c>
      <c r="P14" s="63">
        <f t="shared" si="5"/>
        <v>58</v>
      </c>
      <c r="Q14" s="63">
        <f t="shared" si="5"/>
        <v>15</v>
      </c>
      <c r="R14" s="88">
        <f t="shared" si="5"/>
        <v>12</v>
      </c>
      <c r="S14" s="21"/>
    </row>
    <row r="15" spans="1:19" x14ac:dyDescent="0.2">
      <c r="A15" s="57" t="s">
        <v>399</v>
      </c>
      <c r="B15" s="58">
        <v>15</v>
      </c>
      <c r="C15" s="58">
        <v>4</v>
      </c>
      <c r="D15" s="37">
        <v>4</v>
      </c>
      <c r="E15" s="39">
        <v>1</v>
      </c>
      <c r="F15" s="37">
        <f t="shared" ref="F15:F23" si="6">IF(($C15+INT(D$3/18)+IF(((D$3-INT(D$3/18)*18)-$B15)&gt;=0,1,0)-D15+2)&lt;0, 0, $C15+INT(D$3/18)+IF(((D$3-INT(D$3/18)*18)-$B15)&gt;=0,1,0)-D15+2)</f>
        <v>2</v>
      </c>
      <c r="G15" s="38">
        <v>6</v>
      </c>
      <c r="H15" s="59">
        <v>1</v>
      </c>
      <c r="I15" s="82">
        <f t="shared" ref="I15:I23" si="7">IF(($C15+INT(G$3/18)+IF(((G$3-INT(G$3/18)*18)-$B15)&gt;=0,1,0)-G15+2)&lt;0, 0, $C15+INT(G$3/18)+IF(((G$3-INT(G$3/18)*18)-$B15)&gt;=0,1,0)-G15+2)</f>
        <v>1</v>
      </c>
      <c r="J15" s="37">
        <v>5</v>
      </c>
      <c r="K15" s="39">
        <v>2</v>
      </c>
      <c r="L15" s="37">
        <f t="shared" ref="L15:L23" si="8">IF(($C15+INT(J$3/18)+IF(((J$3-INT(J$3/18)*18)-$B15)&gt;=0,1,0)-J15+2)&lt;0, 0, $C15+INT(J$3/18)+IF(((J$3-INT(J$3/18)*18)-$B15)&gt;=0,1,0)-J15+2)</f>
        <v>2</v>
      </c>
      <c r="M15" s="38">
        <v>6</v>
      </c>
      <c r="N15" s="59">
        <v>2</v>
      </c>
      <c r="O15" s="82">
        <f t="shared" ref="O15:O23" si="9">IF(($C15+INT(M$3/18)+IF(((M$3-INT(M$3/18)*18)-$B15)&gt;=0,1,0)-M15+2)&lt;0, 0, $C15+INT(M$3/18)+IF(((M$3-INT(M$3/18)*18)-$B15)&gt;=0,1,0)-M15+2)</f>
        <v>1</v>
      </c>
      <c r="P15" s="37">
        <v>6</v>
      </c>
      <c r="Q15" s="39">
        <v>3</v>
      </c>
      <c r="R15" s="37">
        <f t="shared" ref="R15:R23" si="10">IF(($C15+INT(P$3/18)+IF(((P$3-INT(P$3/18)*18)-$B15)&gt;=0,1,0)-P15+2)&lt;0, 0, $C15+INT(P$3/18)+IF(((P$3-INT(P$3/18)*18)-$B15)&gt;=0,1,0)-P15+2)</f>
        <v>1</v>
      </c>
      <c r="S15" s="21"/>
    </row>
    <row r="16" spans="1:19" x14ac:dyDescent="0.2">
      <c r="A16" s="42" t="s">
        <v>400</v>
      </c>
      <c r="B16" s="50">
        <v>5</v>
      </c>
      <c r="C16" s="50">
        <v>4</v>
      </c>
      <c r="D16" s="37">
        <v>5</v>
      </c>
      <c r="E16" s="37">
        <v>2</v>
      </c>
      <c r="F16" s="37">
        <f t="shared" si="6"/>
        <v>2</v>
      </c>
      <c r="G16" s="38">
        <v>9</v>
      </c>
      <c r="H16" s="38">
        <v>2</v>
      </c>
      <c r="I16" s="78">
        <f t="shared" si="7"/>
        <v>0</v>
      </c>
      <c r="J16" s="37">
        <v>7</v>
      </c>
      <c r="K16" s="37">
        <v>2</v>
      </c>
      <c r="L16" s="37">
        <f t="shared" si="8"/>
        <v>1</v>
      </c>
      <c r="M16" s="38">
        <v>9</v>
      </c>
      <c r="N16" s="38">
        <v>2</v>
      </c>
      <c r="O16" s="78">
        <f t="shared" si="9"/>
        <v>0</v>
      </c>
      <c r="P16" s="37">
        <v>6</v>
      </c>
      <c r="Q16" s="37">
        <v>1</v>
      </c>
      <c r="R16" s="37">
        <f t="shared" si="10"/>
        <v>2</v>
      </c>
      <c r="S16" s="21"/>
    </row>
    <row r="17" spans="1:19" x14ac:dyDescent="0.2">
      <c r="A17" s="42" t="s">
        <v>401</v>
      </c>
      <c r="B17" s="50">
        <v>17</v>
      </c>
      <c r="C17" s="50">
        <v>3</v>
      </c>
      <c r="D17" s="37">
        <v>6</v>
      </c>
      <c r="E17" s="37">
        <v>2</v>
      </c>
      <c r="F17" s="37">
        <f t="shared" si="6"/>
        <v>0</v>
      </c>
      <c r="G17" s="38">
        <v>4</v>
      </c>
      <c r="H17" s="38">
        <v>2</v>
      </c>
      <c r="I17" s="78">
        <f t="shared" si="7"/>
        <v>2</v>
      </c>
      <c r="J17" s="37">
        <v>3</v>
      </c>
      <c r="K17" s="37">
        <v>1</v>
      </c>
      <c r="L17" s="37">
        <f t="shared" si="8"/>
        <v>3</v>
      </c>
      <c r="M17" s="38">
        <v>5</v>
      </c>
      <c r="N17" s="38">
        <v>2</v>
      </c>
      <c r="O17" s="78">
        <f t="shared" si="9"/>
        <v>1</v>
      </c>
      <c r="P17" s="37">
        <v>4</v>
      </c>
      <c r="Q17" s="37">
        <v>1</v>
      </c>
      <c r="R17" s="37">
        <f t="shared" si="10"/>
        <v>2</v>
      </c>
      <c r="S17" s="21"/>
    </row>
    <row r="18" spans="1:19" x14ac:dyDescent="0.2">
      <c r="A18" s="42" t="s">
        <v>402</v>
      </c>
      <c r="B18" s="50">
        <v>7</v>
      </c>
      <c r="C18" s="50">
        <v>4</v>
      </c>
      <c r="D18" s="37">
        <v>5</v>
      </c>
      <c r="E18" s="37">
        <v>2</v>
      </c>
      <c r="F18" s="37">
        <f t="shared" si="6"/>
        <v>2</v>
      </c>
      <c r="G18" s="38">
        <v>6</v>
      </c>
      <c r="H18" s="38">
        <v>2</v>
      </c>
      <c r="I18" s="78">
        <f t="shared" si="7"/>
        <v>1</v>
      </c>
      <c r="J18" s="37">
        <v>5</v>
      </c>
      <c r="K18" s="37">
        <v>2</v>
      </c>
      <c r="L18" s="37">
        <f t="shared" si="8"/>
        <v>3</v>
      </c>
      <c r="M18" s="38">
        <v>10</v>
      </c>
      <c r="N18" s="38">
        <v>2</v>
      </c>
      <c r="O18" s="78">
        <f t="shared" si="9"/>
        <v>0</v>
      </c>
      <c r="P18" s="37">
        <v>5</v>
      </c>
      <c r="Q18" s="37">
        <v>2</v>
      </c>
      <c r="R18" s="37">
        <f t="shared" si="10"/>
        <v>3</v>
      </c>
      <c r="S18" s="21"/>
    </row>
    <row r="19" spans="1:19" x14ac:dyDescent="0.2">
      <c r="A19" s="42" t="s">
        <v>403</v>
      </c>
      <c r="B19" s="50">
        <v>3</v>
      </c>
      <c r="C19" s="50">
        <v>4</v>
      </c>
      <c r="D19" s="37">
        <v>5</v>
      </c>
      <c r="E19" s="37">
        <v>2</v>
      </c>
      <c r="F19" s="37">
        <f t="shared" si="6"/>
        <v>2</v>
      </c>
      <c r="G19" s="38">
        <v>6</v>
      </c>
      <c r="H19" s="38">
        <v>3</v>
      </c>
      <c r="I19" s="78">
        <f t="shared" si="7"/>
        <v>2</v>
      </c>
      <c r="J19" s="37">
        <v>8</v>
      </c>
      <c r="K19" s="37">
        <v>2</v>
      </c>
      <c r="L19" s="37">
        <f t="shared" si="8"/>
        <v>0</v>
      </c>
      <c r="M19" s="38">
        <v>5</v>
      </c>
      <c r="N19" s="38">
        <v>1</v>
      </c>
      <c r="O19" s="78">
        <f t="shared" si="9"/>
        <v>3</v>
      </c>
      <c r="P19" s="37">
        <v>9</v>
      </c>
      <c r="Q19" s="37">
        <v>2</v>
      </c>
      <c r="R19" s="37">
        <f t="shared" si="10"/>
        <v>0</v>
      </c>
      <c r="S19" s="21"/>
    </row>
    <row r="20" spans="1:19" x14ac:dyDescent="0.2">
      <c r="A20" s="42" t="s">
        <v>404</v>
      </c>
      <c r="B20" s="50">
        <v>11</v>
      </c>
      <c r="C20" s="50">
        <v>3</v>
      </c>
      <c r="D20" s="37">
        <v>6</v>
      </c>
      <c r="E20" s="37">
        <v>3</v>
      </c>
      <c r="F20" s="37">
        <f t="shared" si="6"/>
        <v>0</v>
      </c>
      <c r="G20" s="38">
        <v>4</v>
      </c>
      <c r="H20" s="38">
        <v>2</v>
      </c>
      <c r="I20" s="78">
        <f t="shared" si="7"/>
        <v>2</v>
      </c>
      <c r="J20" s="37">
        <v>5</v>
      </c>
      <c r="K20" s="37">
        <v>2</v>
      </c>
      <c r="L20" s="37">
        <f t="shared" si="8"/>
        <v>1</v>
      </c>
      <c r="M20" s="38">
        <v>4</v>
      </c>
      <c r="N20" s="38">
        <v>2</v>
      </c>
      <c r="O20" s="78">
        <f t="shared" si="9"/>
        <v>2</v>
      </c>
      <c r="P20" s="37">
        <v>10</v>
      </c>
      <c r="Q20" s="37">
        <v>2</v>
      </c>
      <c r="R20" s="37">
        <f t="shared" si="10"/>
        <v>0</v>
      </c>
      <c r="S20" s="21"/>
    </row>
    <row r="21" spans="1:19" x14ac:dyDescent="0.2">
      <c r="A21" s="42" t="s">
        <v>405</v>
      </c>
      <c r="B21" s="50">
        <v>9</v>
      </c>
      <c r="C21" s="50">
        <v>5</v>
      </c>
      <c r="D21" s="37">
        <v>5</v>
      </c>
      <c r="E21" s="37">
        <v>1</v>
      </c>
      <c r="F21" s="37">
        <f t="shared" si="6"/>
        <v>3</v>
      </c>
      <c r="G21" s="38">
        <v>6</v>
      </c>
      <c r="H21" s="38">
        <v>1</v>
      </c>
      <c r="I21" s="78">
        <f t="shared" si="7"/>
        <v>2</v>
      </c>
      <c r="J21" s="37">
        <v>5</v>
      </c>
      <c r="K21" s="37">
        <v>1</v>
      </c>
      <c r="L21" s="37">
        <f t="shared" si="8"/>
        <v>3</v>
      </c>
      <c r="M21" s="38">
        <v>7</v>
      </c>
      <c r="N21" s="38">
        <v>2</v>
      </c>
      <c r="O21" s="78">
        <f t="shared" si="9"/>
        <v>2</v>
      </c>
      <c r="P21" s="37">
        <v>6</v>
      </c>
      <c r="Q21" s="37">
        <v>2</v>
      </c>
      <c r="R21" s="37">
        <f t="shared" si="10"/>
        <v>3</v>
      </c>
      <c r="S21" s="21" t="s">
        <v>475</v>
      </c>
    </row>
    <row r="22" spans="1:19" x14ac:dyDescent="0.2">
      <c r="A22" s="42" t="s">
        <v>406</v>
      </c>
      <c r="B22" s="50">
        <v>1</v>
      </c>
      <c r="C22" s="50">
        <v>4</v>
      </c>
      <c r="D22" s="37">
        <v>6</v>
      </c>
      <c r="E22" s="37">
        <v>2</v>
      </c>
      <c r="F22" s="37">
        <f t="shared" si="6"/>
        <v>1</v>
      </c>
      <c r="G22" s="38">
        <v>6</v>
      </c>
      <c r="H22" s="38">
        <v>3</v>
      </c>
      <c r="I22" s="78">
        <f t="shared" si="7"/>
        <v>2</v>
      </c>
      <c r="J22" s="37">
        <v>9</v>
      </c>
      <c r="K22" s="37">
        <v>3</v>
      </c>
      <c r="L22" s="37">
        <f t="shared" si="8"/>
        <v>0</v>
      </c>
      <c r="M22" s="38">
        <v>5</v>
      </c>
      <c r="N22" s="38">
        <v>2</v>
      </c>
      <c r="O22" s="78">
        <f t="shared" si="9"/>
        <v>3</v>
      </c>
      <c r="P22" s="37">
        <v>7</v>
      </c>
      <c r="Q22" s="37">
        <v>2</v>
      </c>
      <c r="R22" s="37">
        <f t="shared" si="10"/>
        <v>1</v>
      </c>
      <c r="S22" s="21"/>
    </row>
    <row r="23" spans="1:19" ht="13.5" thickBot="1" x14ac:dyDescent="0.25">
      <c r="A23" s="45" t="s">
        <v>407</v>
      </c>
      <c r="B23" s="51">
        <v>13</v>
      </c>
      <c r="C23" s="51">
        <v>5</v>
      </c>
      <c r="D23" s="37">
        <v>5</v>
      </c>
      <c r="E23" s="46">
        <v>1</v>
      </c>
      <c r="F23" s="37">
        <f t="shared" si="6"/>
        <v>2</v>
      </c>
      <c r="G23" s="38">
        <v>4</v>
      </c>
      <c r="H23" s="47">
        <v>2</v>
      </c>
      <c r="I23" s="84">
        <f t="shared" si="7"/>
        <v>4</v>
      </c>
      <c r="J23" s="37">
        <v>6</v>
      </c>
      <c r="K23" s="46">
        <v>2</v>
      </c>
      <c r="L23" s="37">
        <f t="shared" si="8"/>
        <v>2</v>
      </c>
      <c r="M23" s="38">
        <v>8</v>
      </c>
      <c r="N23" s="47">
        <v>3</v>
      </c>
      <c r="O23" s="84">
        <f t="shared" si="9"/>
        <v>0</v>
      </c>
      <c r="P23" s="37">
        <v>10</v>
      </c>
      <c r="Q23" s="46">
        <v>2</v>
      </c>
      <c r="R23" s="37">
        <f t="shared" si="10"/>
        <v>0</v>
      </c>
      <c r="S23" s="21"/>
    </row>
    <row r="24" spans="1:19" ht="13.5" thickBot="1" x14ac:dyDescent="0.25">
      <c r="A24" s="66" t="s">
        <v>413</v>
      </c>
      <c r="B24" s="63"/>
      <c r="C24" s="63">
        <f t="shared" ref="C24:R24" si="11">SUM(C15:C23)</f>
        <v>36</v>
      </c>
      <c r="D24" s="63">
        <f t="shared" si="11"/>
        <v>47</v>
      </c>
      <c r="E24" s="63">
        <f t="shared" si="11"/>
        <v>16</v>
      </c>
      <c r="F24" s="63">
        <f t="shared" si="11"/>
        <v>14</v>
      </c>
      <c r="G24" s="64">
        <f t="shared" si="11"/>
        <v>51</v>
      </c>
      <c r="H24" s="64">
        <f t="shared" si="11"/>
        <v>18</v>
      </c>
      <c r="I24" s="64">
        <f t="shared" si="11"/>
        <v>16</v>
      </c>
      <c r="J24" s="63">
        <f t="shared" si="11"/>
        <v>53</v>
      </c>
      <c r="K24" s="63">
        <f t="shared" si="11"/>
        <v>17</v>
      </c>
      <c r="L24" s="63">
        <f t="shared" si="11"/>
        <v>15</v>
      </c>
      <c r="M24" s="64">
        <f t="shared" si="11"/>
        <v>59</v>
      </c>
      <c r="N24" s="64">
        <f t="shared" si="11"/>
        <v>18</v>
      </c>
      <c r="O24" s="64">
        <f t="shared" si="11"/>
        <v>12</v>
      </c>
      <c r="P24" s="63">
        <f t="shared" si="11"/>
        <v>63</v>
      </c>
      <c r="Q24" s="63">
        <f t="shared" si="11"/>
        <v>17</v>
      </c>
      <c r="R24" s="63">
        <f t="shared" si="11"/>
        <v>12</v>
      </c>
    </row>
    <row r="25" spans="1:19" ht="13.5" thickBot="1" x14ac:dyDescent="0.25">
      <c r="A25" s="70" t="s">
        <v>414</v>
      </c>
      <c r="B25" s="71"/>
      <c r="C25" s="71">
        <f t="shared" ref="C25:R25" si="12">C24+C14</f>
        <v>71</v>
      </c>
      <c r="D25" s="71">
        <f t="shared" si="12"/>
        <v>95</v>
      </c>
      <c r="E25" s="71">
        <f t="shared" si="12"/>
        <v>33</v>
      </c>
      <c r="F25" s="71">
        <f t="shared" si="12"/>
        <v>26</v>
      </c>
      <c r="G25" s="72">
        <f t="shared" si="12"/>
        <v>96</v>
      </c>
      <c r="H25" s="72">
        <f t="shared" si="12"/>
        <v>37</v>
      </c>
      <c r="I25" s="72">
        <f t="shared" si="12"/>
        <v>35</v>
      </c>
      <c r="J25" s="71">
        <f t="shared" si="12"/>
        <v>101</v>
      </c>
      <c r="K25" s="71">
        <f t="shared" si="12"/>
        <v>29</v>
      </c>
      <c r="L25" s="71">
        <f t="shared" si="12"/>
        <v>33</v>
      </c>
      <c r="M25" s="72">
        <f t="shared" si="12"/>
        <v>110</v>
      </c>
      <c r="N25" s="72">
        <f t="shared" si="12"/>
        <v>33</v>
      </c>
      <c r="O25" s="72">
        <f t="shared" si="12"/>
        <v>27</v>
      </c>
      <c r="P25" s="71">
        <f t="shared" si="12"/>
        <v>121</v>
      </c>
      <c r="Q25" s="71">
        <f t="shared" si="12"/>
        <v>32</v>
      </c>
      <c r="R25" s="71">
        <f t="shared" si="12"/>
        <v>24</v>
      </c>
    </row>
    <row r="26" spans="1:19" x14ac:dyDescent="0.2">
      <c r="A26" s="67" t="s">
        <v>350</v>
      </c>
      <c r="B26" s="39"/>
      <c r="C26" s="39"/>
      <c r="D26" s="486">
        <v>4</v>
      </c>
      <c r="E26" s="487"/>
      <c r="F26" s="488"/>
      <c r="G26" s="489">
        <v>1</v>
      </c>
      <c r="H26" s="490"/>
      <c r="I26" s="491"/>
      <c r="J26" s="486">
        <v>2</v>
      </c>
      <c r="K26" s="487"/>
      <c r="L26" s="488"/>
      <c r="M26" s="489">
        <v>3</v>
      </c>
      <c r="N26" s="490"/>
      <c r="O26" s="491"/>
      <c r="P26" s="486">
        <v>5</v>
      </c>
      <c r="Q26" s="487"/>
      <c r="R26" s="488"/>
    </row>
    <row r="27" spans="1:19" ht="13.5" thickBot="1" x14ac:dyDescent="0.25">
      <c r="A27" s="49" t="s">
        <v>415</v>
      </c>
      <c r="B27" s="46"/>
      <c r="C27" s="46"/>
      <c r="D27" s="492">
        <v>2</v>
      </c>
      <c r="E27" s="493"/>
      <c r="F27" s="494"/>
      <c r="G27" s="495">
        <v>11</v>
      </c>
      <c r="H27" s="496"/>
      <c r="I27" s="497"/>
      <c r="J27" s="492">
        <v>7</v>
      </c>
      <c r="K27" s="493"/>
      <c r="L27" s="494"/>
      <c r="M27" s="495">
        <v>4</v>
      </c>
      <c r="N27" s="496"/>
      <c r="O27" s="497"/>
      <c r="P27" s="492">
        <v>1</v>
      </c>
      <c r="Q27" s="493"/>
      <c r="R27" s="494"/>
    </row>
    <row r="28" spans="1:19" x14ac:dyDescent="0.2">
      <c r="D28" s="107"/>
      <c r="E28" s="107"/>
      <c r="F28" s="107"/>
      <c r="P28" s="107"/>
      <c r="Q28" s="107"/>
      <c r="R28" s="107"/>
    </row>
    <row r="29" spans="1:19" x14ac:dyDescent="0.2">
      <c r="A29" s="92"/>
      <c r="B29" s="30" t="s">
        <v>450</v>
      </c>
    </row>
    <row r="30" spans="1:19" x14ac:dyDescent="0.2">
      <c r="A30" s="97"/>
      <c r="B30" s="30" t="s">
        <v>603</v>
      </c>
    </row>
  </sheetData>
  <mergeCells count="20">
    <mergeCell ref="D3:F3"/>
    <mergeCell ref="G3:I3"/>
    <mergeCell ref="J3:L3"/>
    <mergeCell ref="M3:O3"/>
    <mergeCell ref="P3:R3"/>
    <mergeCell ref="D2:F2"/>
    <mergeCell ref="G2:I2"/>
    <mergeCell ref="J2:L2"/>
    <mergeCell ref="M2:O2"/>
    <mergeCell ref="P2:R2"/>
    <mergeCell ref="D27:F27"/>
    <mergeCell ref="G27:I27"/>
    <mergeCell ref="J27:L27"/>
    <mergeCell ref="M27:O27"/>
    <mergeCell ref="P27:R27"/>
    <mergeCell ref="D26:F26"/>
    <mergeCell ref="G26:I26"/>
    <mergeCell ref="J26:L26"/>
    <mergeCell ref="M26:O26"/>
    <mergeCell ref="P26:R26"/>
  </mergeCells>
  <conditionalFormatting sqref="G5:G13 G15:G23 M5:M13 M15:M23 D5:D13 D15:D23 J5:J13 J15:J23 P5:P13 P15:P23">
    <cfRule type="cellIs" dxfId="363" priority="1" stopIfTrue="1" operator="equal">
      <formula>$C5</formula>
    </cfRule>
    <cfRule type="cellIs" dxfId="362" priority="2" stopIfTrue="1" operator="equal">
      <formula>$C5-1</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53"/>
  <sheetViews>
    <sheetView workbookViewId="0">
      <selection activeCell="G16" sqref="G16"/>
    </sheetView>
  </sheetViews>
  <sheetFormatPr defaultColWidth="8.85546875" defaultRowHeight="12.75" x14ac:dyDescent="0.2"/>
  <cols>
    <col min="2" max="2" width="32.42578125" customWidth="1"/>
    <col min="3" max="3" width="30.42578125" customWidth="1"/>
    <col min="4" max="4" width="26" customWidth="1"/>
    <col min="5" max="5" width="25.5703125" customWidth="1"/>
    <col min="6" max="6" width="21.85546875" customWidth="1"/>
    <col min="7" max="7" width="21" customWidth="1"/>
    <col min="8" max="8" width="10.140625" customWidth="1"/>
    <col min="9" max="9" width="10.5703125" customWidth="1"/>
    <col min="10" max="10" width="16.42578125" customWidth="1"/>
  </cols>
  <sheetData>
    <row r="1" spans="1:8" x14ac:dyDescent="0.2">
      <c r="A1" s="19" t="s">
        <v>1016</v>
      </c>
      <c r="B1" s="20"/>
      <c r="C1" s="20"/>
      <c r="D1" s="20"/>
      <c r="E1" s="20"/>
    </row>
    <row r="2" spans="1:8" x14ac:dyDescent="0.2">
      <c r="C2" s="21" t="s">
        <v>720</v>
      </c>
      <c r="D2" s="21" t="s">
        <v>511</v>
      </c>
      <c r="E2" s="21" t="s">
        <v>721</v>
      </c>
      <c r="F2" s="187" t="s">
        <v>1017</v>
      </c>
    </row>
    <row r="3" spans="1:8" x14ac:dyDescent="0.2">
      <c r="A3" t="s">
        <v>615</v>
      </c>
      <c r="B3" t="s">
        <v>469</v>
      </c>
      <c r="C3" s="324">
        <v>7.9</v>
      </c>
      <c r="D3" s="301" t="s">
        <v>1021</v>
      </c>
      <c r="E3" s="231" t="s">
        <v>210</v>
      </c>
      <c r="F3" s="364"/>
    </row>
    <row r="4" spans="1:8" x14ac:dyDescent="0.2">
      <c r="A4" t="s">
        <v>474</v>
      </c>
      <c r="B4" t="s">
        <v>475</v>
      </c>
      <c r="C4" s="324">
        <v>19.399999999999999</v>
      </c>
      <c r="D4" s="21" t="s">
        <v>722</v>
      </c>
      <c r="E4" t="s">
        <v>303</v>
      </c>
      <c r="F4" s="364"/>
    </row>
    <row r="5" spans="1:8" x14ac:dyDescent="0.2">
      <c r="A5" t="s">
        <v>470</v>
      </c>
      <c r="B5" t="s">
        <v>340</v>
      </c>
      <c r="C5" s="324">
        <v>23.9</v>
      </c>
      <c r="D5" s="301" t="s">
        <v>300</v>
      </c>
      <c r="E5" t="s">
        <v>302</v>
      </c>
      <c r="F5" s="364"/>
    </row>
    <row r="6" spans="1:8" x14ac:dyDescent="0.2">
      <c r="A6" t="s">
        <v>473</v>
      </c>
      <c r="B6" t="s">
        <v>352</v>
      </c>
      <c r="C6" s="324">
        <v>24.6</v>
      </c>
      <c r="D6" s="301" t="s">
        <v>1020</v>
      </c>
      <c r="E6" s="231" t="s">
        <v>210</v>
      </c>
      <c r="F6" s="364"/>
    </row>
    <row r="7" spans="1:8" x14ac:dyDescent="0.2">
      <c r="A7" t="s">
        <v>471</v>
      </c>
      <c r="B7" t="s">
        <v>472</v>
      </c>
      <c r="C7" s="324">
        <v>25.6</v>
      </c>
      <c r="D7" s="187" t="s">
        <v>1024</v>
      </c>
      <c r="E7" s="231" t="s">
        <v>210</v>
      </c>
      <c r="F7" s="364"/>
    </row>
    <row r="8" spans="1:8" x14ac:dyDescent="0.2">
      <c r="A8" s="102"/>
      <c r="B8" s="231"/>
      <c r="C8" s="101"/>
      <c r="D8" s="21"/>
    </row>
    <row r="9" spans="1:8" x14ac:dyDescent="0.2">
      <c r="A9" s="19" t="s">
        <v>1015</v>
      </c>
      <c r="B9" s="20"/>
      <c r="C9" s="20"/>
      <c r="D9" s="20"/>
      <c r="E9" s="20"/>
    </row>
    <row r="10" spans="1:8" x14ac:dyDescent="0.2">
      <c r="C10" t="s">
        <v>479</v>
      </c>
      <c r="D10" t="s">
        <v>481</v>
      </c>
      <c r="E10" t="s">
        <v>483</v>
      </c>
    </row>
    <row r="11" spans="1:8" x14ac:dyDescent="0.2">
      <c r="A11" s="187">
        <v>1</v>
      </c>
      <c r="B11" t="s">
        <v>271</v>
      </c>
      <c r="C11" s="363">
        <v>43274</v>
      </c>
      <c r="D11" s="399" t="s">
        <v>472</v>
      </c>
      <c r="E11" t="s">
        <v>730</v>
      </c>
    </row>
    <row r="12" spans="1:8" x14ac:dyDescent="0.2">
      <c r="A12" s="187">
        <v>2</v>
      </c>
      <c r="B12" t="s">
        <v>985</v>
      </c>
      <c r="C12" s="363">
        <v>43282</v>
      </c>
      <c r="D12" t="s">
        <v>352</v>
      </c>
      <c r="E12" t="s">
        <v>1002</v>
      </c>
      <c r="F12" s="151"/>
      <c r="G12" s="2"/>
      <c r="H12" s="103"/>
    </row>
    <row r="13" spans="1:8" x14ac:dyDescent="0.2">
      <c r="A13" s="187">
        <v>3</v>
      </c>
      <c r="B13" t="s">
        <v>99</v>
      </c>
      <c r="C13" s="363" t="s">
        <v>1025</v>
      </c>
      <c r="D13" t="s">
        <v>340</v>
      </c>
      <c r="E13" s="102" t="s">
        <v>1023</v>
      </c>
    </row>
    <row r="14" spans="1:8" x14ac:dyDescent="0.2">
      <c r="A14" s="187">
        <v>4</v>
      </c>
      <c r="B14" s="102" t="s">
        <v>1022</v>
      </c>
      <c r="C14" s="363" t="s">
        <v>1018</v>
      </c>
      <c r="D14" t="s">
        <v>475</v>
      </c>
      <c r="E14" s="102" t="s">
        <v>1019</v>
      </c>
    </row>
    <row r="15" spans="1:8" x14ac:dyDescent="0.2">
      <c r="A15" s="21">
        <v>5</v>
      </c>
      <c r="B15" s="102" t="s">
        <v>1012</v>
      </c>
      <c r="C15" s="363">
        <v>43386</v>
      </c>
      <c r="D15" t="s">
        <v>469</v>
      </c>
      <c r="E15" s="102"/>
    </row>
    <row r="17" spans="1:7" x14ac:dyDescent="0.2">
      <c r="A17" s="3" t="s">
        <v>482</v>
      </c>
      <c r="B17" s="1"/>
      <c r="C17" s="1"/>
      <c r="D17" s="1"/>
      <c r="E17" s="1"/>
    </row>
    <row r="19" spans="1:7" x14ac:dyDescent="0.2">
      <c r="A19" s="19" t="s">
        <v>356</v>
      </c>
      <c r="B19" s="20"/>
      <c r="C19" s="20"/>
      <c r="D19" s="20"/>
      <c r="E19" s="20"/>
    </row>
    <row r="21" spans="1:7" x14ac:dyDescent="0.2">
      <c r="A21" s="4">
        <v>1</v>
      </c>
      <c r="B21" s="1" t="s">
        <v>357</v>
      </c>
      <c r="C21" s="1"/>
      <c r="D21" s="1"/>
      <c r="E21" s="1"/>
    </row>
    <row r="22" spans="1:7" x14ac:dyDescent="0.2">
      <c r="A22" s="21">
        <v>2</v>
      </c>
      <c r="B22" t="s">
        <v>358</v>
      </c>
    </row>
    <row r="23" spans="1:7" x14ac:dyDescent="0.2">
      <c r="A23" s="4">
        <v>3</v>
      </c>
      <c r="B23" s="1" t="s">
        <v>359</v>
      </c>
      <c r="C23" s="1"/>
      <c r="D23" s="1"/>
      <c r="E23" s="1"/>
    </row>
    <row r="24" spans="1:7" x14ac:dyDescent="0.2">
      <c r="A24" s="21">
        <v>4</v>
      </c>
      <c r="B24" t="s">
        <v>360</v>
      </c>
    </row>
    <row r="25" spans="1:7" x14ac:dyDescent="0.2">
      <c r="A25" s="4">
        <v>5</v>
      </c>
      <c r="B25" s="1" t="s">
        <v>386</v>
      </c>
      <c r="C25" s="1"/>
      <c r="D25" s="1"/>
      <c r="E25" s="1"/>
    </row>
    <row r="26" spans="1:7" x14ac:dyDescent="0.2">
      <c r="A26" s="21">
        <v>6</v>
      </c>
      <c r="B26" t="s">
        <v>510</v>
      </c>
      <c r="G26" t="s">
        <v>801</v>
      </c>
    </row>
    <row r="27" spans="1:7" x14ac:dyDescent="0.2">
      <c r="A27" s="4">
        <v>7</v>
      </c>
      <c r="B27" s="1" t="s">
        <v>547</v>
      </c>
      <c r="C27" s="1"/>
      <c r="D27" s="1"/>
      <c r="E27" s="1"/>
    </row>
    <row r="28" spans="1:7" x14ac:dyDescent="0.2">
      <c r="A28" s="21">
        <v>8</v>
      </c>
      <c r="B28" s="102" t="s">
        <v>913</v>
      </c>
    </row>
    <row r="29" spans="1:7" x14ac:dyDescent="0.2">
      <c r="A29" s="4">
        <v>9</v>
      </c>
      <c r="B29" s="1" t="s">
        <v>892</v>
      </c>
      <c r="C29" s="1"/>
      <c r="D29" s="1"/>
      <c r="E29" s="1"/>
    </row>
    <row r="30" spans="1:7" x14ac:dyDescent="0.2">
      <c r="A30" s="21">
        <v>10</v>
      </c>
      <c r="B30" s="102" t="s">
        <v>900</v>
      </c>
      <c r="C30" s="103"/>
    </row>
    <row r="31" spans="1:7" x14ac:dyDescent="0.2">
      <c r="A31" s="292">
        <v>11</v>
      </c>
      <c r="B31" s="1" t="s">
        <v>165</v>
      </c>
      <c r="C31" s="293"/>
      <c r="D31" s="294"/>
      <c r="E31" s="294"/>
    </row>
    <row r="32" spans="1:7" x14ac:dyDescent="0.2">
      <c r="A32" s="21">
        <v>12</v>
      </c>
      <c r="B32" t="s">
        <v>297</v>
      </c>
    </row>
    <row r="33" spans="1:5" x14ac:dyDescent="0.2">
      <c r="A33" s="292">
        <v>13</v>
      </c>
      <c r="B33" s="299" t="s">
        <v>166</v>
      </c>
      <c r="C33" s="294"/>
      <c r="D33" s="294"/>
      <c r="E33" s="294"/>
    </row>
    <row r="34" spans="1:5" x14ac:dyDescent="0.2">
      <c r="A34" s="21"/>
      <c r="C34" s="103"/>
    </row>
    <row r="35" spans="1:5" x14ac:dyDescent="0.2">
      <c r="A35" s="21"/>
      <c r="B35" s="87" t="s">
        <v>736</v>
      </c>
      <c r="C35" s="86"/>
      <c r="D35" s="87"/>
      <c r="E35" s="87" t="s">
        <v>909</v>
      </c>
    </row>
    <row r="36" spans="1:5" x14ac:dyDescent="0.2">
      <c r="A36" s="21"/>
      <c r="B36" s="161" t="s">
        <v>737</v>
      </c>
      <c r="C36" s="103" t="s">
        <v>743</v>
      </c>
      <c r="D36" t="s">
        <v>745</v>
      </c>
    </row>
    <row r="37" spans="1:5" x14ac:dyDescent="0.2">
      <c r="A37" s="21"/>
      <c r="B37" s="161" t="s">
        <v>738</v>
      </c>
      <c r="C37" s="103" t="s">
        <v>663</v>
      </c>
      <c r="D37" t="s">
        <v>440</v>
      </c>
    </row>
    <row r="38" spans="1:5" x14ac:dyDescent="0.2">
      <c r="A38" s="21"/>
      <c r="B38" s="161" t="s">
        <v>739</v>
      </c>
      <c r="C38" s="103" t="s">
        <v>741</v>
      </c>
      <c r="D38" t="s">
        <v>616</v>
      </c>
    </row>
    <row r="39" spans="1:5" x14ac:dyDescent="0.2">
      <c r="A39" s="21"/>
      <c r="B39" s="161" t="s">
        <v>740</v>
      </c>
      <c r="C39" s="103" t="s">
        <v>663</v>
      </c>
      <c r="D39" t="s">
        <v>698</v>
      </c>
    </row>
    <row r="40" spans="1:5" x14ac:dyDescent="0.2">
      <c r="B40" s="21">
        <v>2004</v>
      </c>
      <c r="C40" t="s">
        <v>742</v>
      </c>
      <c r="D40" t="s">
        <v>424</v>
      </c>
      <c r="E40" s="102" t="s">
        <v>663</v>
      </c>
    </row>
    <row r="41" spans="1:5" x14ac:dyDescent="0.2">
      <c r="B41" s="21">
        <v>2005</v>
      </c>
      <c r="C41" t="s">
        <v>741</v>
      </c>
      <c r="D41" t="s">
        <v>616</v>
      </c>
      <c r="E41" t="s">
        <v>742</v>
      </c>
    </row>
    <row r="42" spans="1:5" x14ac:dyDescent="0.2">
      <c r="B42" s="21">
        <v>2006</v>
      </c>
      <c r="C42" t="s">
        <v>741</v>
      </c>
      <c r="D42" t="s">
        <v>747</v>
      </c>
      <c r="E42" t="s">
        <v>741</v>
      </c>
    </row>
    <row r="43" spans="1:5" x14ac:dyDescent="0.2">
      <c r="B43" s="21">
        <v>2007</v>
      </c>
      <c r="C43" s="103" t="s">
        <v>743</v>
      </c>
      <c r="D43" t="s">
        <v>746</v>
      </c>
      <c r="E43" s="231" t="s">
        <v>743</v>
      </c>
    </row>
    <row r="44" spans="1:5" x14ac:dyDescent="0.2">
      <c r="B44" s="21">
        <v>2008</v>
      </c>
      <c r="C44" t="s">
        <v>663</v>
      </c>
      <c r="D44" t="s">
        <v>857</v>
      </c>
      <c r="E44" t="s">
        <v>663</v>
      </c>
    </row>
    <row r="45" spans="1:5" x14ac:dyDescent="0.2">
      <c r="B45" s="21">
        <v>2009</v>
      </c>
      <c r="C45" t="s">
        <v>743</v>
      </c>
      <c r="D45" t="s">
        <v>284</v>
      </c>
      <c r="E45" t="s">
        <v>663</v>
      </c>
    </row>
    <row r="46" spans="1:5" x14ac:dyDescent="0.2">
      <c r="B46" s="21">
        <v>2010</v>
      </c>
      <c r="C46" s="102" t="s">
        <v>868</v>
      </c>
      <c r="D46" s="102" t="s">
        <v>869</v>
      </c>
      <c r="E46" t="s">
        <v>663</v>
      </c>
    </row>
    <row r="47" spans="1:5" x14ac:dyDescent="0.2">
      <c r="B47" s="21">
        <v>2011</v>
      </c>
      <c r="C47" t="s">
        <v>663</v>
      </c>
      <c r="D47" t="s">
        <v>283</v>
      </c>
      <c r="E47" t="s">
        <v>663</v>
      </c>
    </row>
    <row r="48" spans="1:5" x14ac:dyDescent="0.2">
      <c r="B48" s="21">
        <v>2012</v>
      </c>
      <c r="C48" s="231" t="s">
        <v>868</v>
      </c>
      <c r="D48" t="s">
        <v>284</v>
      </c>
      <c r="E48" t="s">
        <v>663</v>
      </c>
    </row>
    <row r="49" spans="2:5" x14ac:dyDescent="0.2">
      <c r="B49" s="21">
        <v>2013</v>
      </c>
      <c r="C49" s="231" t="s">
        <v>741</v>
      </c>
      <c r="D49" t="s">
        <v>153</v>
      </c>
      <c r="E49" t="s">
        <v>742</v>
      </c>
    </row>
    <row r="50" spans="2:5" x14ac:dyDescent="0.2">
      <c r="B50" s="21">
        <v>2014</v>
      </c>
      <c r="C50" s="231" t="s">
        <v>741</v>
      </c>
      <c r="D50" s="231" t="s">
        <v>204</v>
      </c>
      <c r="E50" t="s">
        <v>663</v>
      </c>
    </row>
    <row r="51" spans="2:5" x14ac:dyDescent="0.2">
      <c r="B51" s="21">
        <v>2015</v>
      </c>
      <c r="C51" s="231" t="s">
        <v>663</v>
      </c>
      <c r="D51" s="231" t="s">
        <v>68</v>
      </c>
      <c r="E51" t="s">
        <v>663</v>
      </c>
    </row>
    <row r="52" spans="2:5" x14ac:dyDescent="0.2">
      <c r="B52" s="21">
        <v>2016</v>
      </c>
      <c r="C52" t="s">
        <v>743</v>
      </c>
      <c r="D52" s="231" t="s">
        <v>284</v>
      </c>
      <c r="E52" t="s">
        <v>663</v>
      </c>
    </row>
    <row r="53" spans="2:5" x14ac:dyDescent="0.2">
      <c r="B53" s="21">
        <v>2017</v>
      </c>
      <c r="C53" s="231" t="s">
        <v>663</v>
      </c>
      <c r="D53" s="102" t="s">
        <v>1005</v>
      </c>
      <c r="E53" t="s">
        <v>741</v>
      </c>
    </row>
  </sheetData>
  <pageMargins left="0.75" right="0.75" top="1" bottom="1" header="0" footer="0"/>
  <pageSetup paperSize="9" scale="53"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31"/>
  <sheetViews>
    <sheetView workbookViewId="0">
      <selection activeCell="C3" sqref="C3"/>
    </sheetView>
  </sheetViews>
  <sheetFormatPr defaultColWidth="8.85546875" defaultRowHeight="12.75" x14ac:dyDescent="0.2"/>
  <cols>
    <col min="1" max="1" width="15.5703125" customWidth="1"/>
    <col min="2" max="4" width="20.5703125" customWidth="1"/>
    <col min="5" max="5" width="22.140625" customWidth="1"/>
  </cols>
  <sheetData>
    <row r="1" spans="1:9" ht="13.5" thickBot="1" x14ac:dyDescent="0.25">
      <c r="A1" s="22" t="s">
        <v>1026</v>
      </c>
      <c r="B1" s="23"/>
      <c r="C1" s="23"/>
      <c r="D1" s="24"/>
      <c r="E1" s="24"/>
    </row>
    <row r="2" spans="1:9" x14ac:dyDescent="0.2">
      <c r="A2" s="325" t="s">
        <v>211</v>
      </c>
      <c r="B2" s="6"/>
      <c r="C2" s="6" t="s">
        <v>363</v>
      </c>
      <c r="D2" s="6" t="s">
        <v>364</v>
      </c>
      <c r="E2" s="381" t="s">
        <v>109</v>
      </c>
    </row>
    <row r="3" spans="1:9" x14ac:dyDescent="0.2">
      <c r="A3" s="17">
        <v>1</v>
      </c>
      <c r="B3" s="185" t="s">
        <v>475</v>
      </c>
      <c r="C3" s="302">
        <v>68</v>
      </c>
      <c r="D3" s="302">
        <v>4</v>
      </c>
      <c r="E3" s="302">
        <v>1</v>
      </c>
    </row>
    <row r="4" spans="1:9" x14ac:dyDescent="0.2">
      <c r="A4" s="17">
        <v>3</v>
      </c>
      <c r="B4" s="185" t="s">
        <v>340</v>
      </c>
      <c r="C4" s="302">
        <f>38+22</f>
        <v>60</v>
      </c>
      <c r="D4" s="302">
        <v>5</v>
      </c>
      <c r="E4" s="345">
        <v>2</v>
      </c>
    </row>
    <row r="5" spans="1:9" x14ac:dyDescent="0.2">
      <c r="A5" s="17">
        <v>2</v>
      </c>
      <c r="B5" s="185" t="s">
        <v>469</v>
      </c>
      <c r="C5" s="302">
        <f>20+16</f>
        <v>36</v>
      </c>
      <c r="D5" s="302">
        <v>4</v>
      </c>
      <c r="E5" s="302">
        <v>3</v>
      </c>
    </row>
    <row r="6" spans="1:9" x14ac:dyDescent="0.2">
      <c r="A6" s="17">
        <v>4</v>
      </c>
      <c r="B6" s="185" t="s">
        <v>472</v>
      </c>
      <c r="C6" s="302">
        <v>29</v>
      </c>
      <c r="D6" s="302">
        <v>5</v>
      </c>
      <c r="E6" s="302">
        <v>4</v>
      </c>
    </row>
    <row r="7" spans="1:9" x14ac:dyDescent="0.2">
      <c r="A7" s="4">
        <v>4</v>
      </c>
      <c r="B7" s="185" t="s">
        <v>352</v>
      </c>
      <c r="C7" s="302">
        <f>13+7</f>
        <v>20</v>
      </c>
      <c r="D7" s="302">
        <v>4</v>
      </c>
      <c r="E7" s="302">
        <v>5</v>
      </c>
    </row>
    <row r="10" spans="1:9" ht="13.5" thickBot="1" x14ac:dyDescent="0.25">
      <c r="A10" s="19" t="s">
        <v>467</v>
      </c>
      <c r="B10" s="20"/>
      <c r="C10" s="20"/>
      <c r="D10" s="20"/>
      <c r="E10" s="20"/>
    </row>
    <row r="11" spans="1:9" ht="13.5" thickBot="1" x14ac:dyDescent="0.25">
      <c r="A11" s="5" t="s">
        <v>350</v>
      </c>
      <c r="B11" s="211" t="s">
        <v>901</v>
      </c>
      <c r="C11" s="211" t="s">
        <v>902</v>
      </c>
      <c r="D11" s="211" t="s">
        <v>903</v>
      </c>
      <c r="E11" s="212" t="s">
        <v>904</v>
      </c>
    </row>
    <row r="12" spans="1:9" x14ac:dyDescent="0.2">
      <c r="A12" s="17">
        <v>1</v>
      </c>
      <c r="B12" s="316">
        <v>11</v>
      </c>
      <c r="C12" s="317">
        <v>16</v>
      </c>
      <c r="D12" s="318">
        <v>22</v>
      </c>
      <c r="E12" s="343">
        <v>29</v>
      </c>
    </row>
    <row r="13" spans="1:9" x14ac:dyDescent="0.2">
      <c r="A13" s="17">
        <v>2</v>
      </c>
      <c r="B13" s="319">
        <v>7</v>
      </c>
      <c r="C13" s="320">
        <v>11</v>
      </c>
      <c r="D13" s="302">
        <v>16</v>
      </c>
      <c r="E13" s="328">
        <v>22</v>
      </c>
    </row>
    <row r="14" spans="1:9" x14ac:dyDescent="0.2">
      <c r="A14" s="17">
        <v>3</v>
      </c>
      <c r="B14" s="319">
        <v>4</v>
      </c>
      <c r="C14" s="320">
        <v>7</v>
      </c>
      <c r="D14" s="302">
        <v>11</v>
      </c>
      <c r="E14" s="328">
        <v>16</v>
      </c>
    </row>
    <row r="15" spans="1:9" x14ac:dyDescent="0.2">
      <c r="A15" s="17">
        <v>4</v>
      </c>
      <c r="B15" s="319">
        <v>2</v>
      </c>
      <c r="C15" s="320">
        <v>4</v>
      </c>
      <c r="D15" s="302">
        <v>7</v>
      </c>
      <c r="E15" s="328">
        <v>11</v>
      </c>
      <c r="F15" s="102"/>
      <c r="G15" s="102"/>
    </row>
    <row r="16" spans="1:9" ht="13.5" thickBot="1" x14ac:dyDescent="0.25">
      <c r="A16" s="17">
        <v>5</v>
      </c>
      <c r="B16" s="321">
        <v>1</v>
      </c>
      <c r="C16" s="322">
        <v>2</v>
      </c>
      <c r="D16" s="323">
        <v>4</v>
      </c>
      <c r="E16" s="344">
        <v>7</v>
      </c>
      <c r="F16" s="231"/>
      <c r="I16" s="231"/>
    </row>
    <row r="17" spans="1:9" x14ac:dyDescent="0.2">
      <c r="I17" s="231"/>
    </row>
    <row r="18" spans="1:9" x14ac:dyDescent="0.2">
      <c r="A18" t="s">
        <v>477</v>
      </c>
    </row>
    <row r="19" spans="1:9" x14ac:dyDescent="0.2">
      <c r="A19" t="s">
        <v>349</v>
      </c>
    </row>
    <row r="22" spans="1:9" x14ac:dyDescent="0.2">
      <c r="A22" s="3" t="s">
        <v>503</v>
      </c>
      <c r="B22" s="3" t="s">
        <v>169</v>
      </c>
    </row>
    <row r="23" spans="1:9" x14ac:dyDescent="0.2">
      <c r="B23" t="s">
        <v>352</v>
      </c>
      <c r="C23" s="21">
        <v>4</v>
      </c>
      <c r="D23" t="s">
        <v>1071</v>
      </c>
    </row>
    <row r="24" spans="1:9" x14ac:dyDescent="0.2">
      <c r="B24" t="s">
        <v>472</v>
      </c>
      <c r="C24" s="21">
        <f>7-4</f>
        <v>3</v>
      </c>
      <c r="D24" s="102" t="s">
        <v>1085</v>
      </c>
    </row>
    <row r="25" spans="1:9" x14ac:dyDescent="0.2">
      <c r="B25" t="s">
        <v>469</v>
      </c>
      <c r="C25" s="21">
        <v>1</v>
      </c>
      <c r="D25" t="s">
        <v>1002</v>
      </c>
    </row>
    <row r="26" spans="1:9" x14ac:dyDescent="0.2">
      <c r="B26" t="s">
        <v>475</v>
      </c>
      <c r="C26" s="21">
        <v>3</v>
      </c>
      <c r="D26" t="s">
        <v>1037</v>
      </c>
    </row>
    <row r="27" spans="1:9" x14ac:dyDescent="0.2">
      <c r="B27" t="s">
        <v>340</v>
      </c>
      <c r="C27" s="21">
        <v>1</v>
      </c>
      <c r="D27" t="s">
        <v>1002</v>
      </c>
    </row>
    <row r="28" spans="1:9" x14ac:dyDescent="0.2">
      <c r="B28" s="104" t="s">
        <v>505</v>
      </c>
      <c r="C28" s="326">
        <f>SUM(C23:C27)</f>
        <v>12</v>
      </c>
    </row>
    <row r="31" spans="1:9" x14ac:dyDescent="0.2">
      <c r="B31" s="85"/>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30"/>
  <sheetViews>
    <sheetView workbookViewId="0">
      <selection activeCell="J38" sqref="J38"/>
    </sheetView>
  </sheetViews>
  <sheetFormatPr defaultRowHeight="12.75" x14ac:dyDescent="0.2"/>
  <sheetData>
    <row r="1" spans="1:16" ht="13.5" thickBot="1" x14ac:dyDescent="0.25">
      <c r="A1" s="31"/>
      <c r="B1" s="32"/>
      <c r="C1" s="32"/>
      <c r="D1" s="32" t="s">
        <v>1087</v>
      </c>
      <c r="E1" s="32"/>
      <c r="F1" s="32"/>
      <c r="G1" s="32"/>
      <c r="H1" s="32"/>
      <c r="I1" s="32"/>
      <c r="J1" s="32"/>
      <c r="K1" s="32"/>
      <c r="L1" s="32"/>
      <c r="M1" s="68" t="s">
        <v>416</v>
      </c>
      <c r="N1" t="s">
        <v>1086</v>
      </c>
    </row>
    <row r="2" spans="1:16" x14ac:dyDescent="0.2">
      <c r="A2" s="40"/>
      <c r="B2" s="41"/>
      <c r="C2" s="41"/>
      <c r="D2" s="474" t="s">
        <v>475</v>
      </c>
      <c r="E2" s="475"/>
      <c r="F2" s="476"/>
      <c r="G2" s="477" t="s">
        <v>340</v>
      </c>
      <c r="H2" s="478"/>
      <c r="I2" s="479"/>
      <c r="J2" s="474" t="s">
        <v>472</v>
      </c>
      <c r="K2" s="475"/>
      <c r="L2" s="476"/>
      <c r="P2" s="21"/>
    </row>
    <row r="3" spans="1:16" x14ac:dyDescent="0.2">
      <c r="A3" s="57"/>
      <c r="B3" s="69"/>
      <c r="C3" s="69" t="s">
        <v>538</v>
      </c>
      <c r="D3" s="480">
        <v>21</v>
      </c>
      <c r="E3" s="481"/>
      <c r="F3" s="482"/>
      <c r="G3" s="483">
        <v>26</v>
      </c>
      <c r="H3" s="484"/>
      <c r="I3" s="485"/>
      <c r="J3" s="480">
        <v>30</v>
      </c>
      <c r="K3" s="481"/>
      <c r="L3" s="482"/>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P4" s="21"/>
    </row>
    <row r="5" spans="1:16" x14ac:dyDescent="0.2">
      <c r="A5" s="42" t="s">
        <v>390</v>
      </c>
      <c r="B5" s="50">
        <v>9</v>
      </c>
      <c r="C5" s="50">
        <v>4</v>
      </c>
      <c r="D5" s="37">
        <v>5</v>
      </c>
      <c r="E5" s="37">
        <v>2</v>
      </c>
      <c r="F5" s="37">
        <f t="shared" ref="F5:F13" si="0">IF(($C5+INT(D$3/18)+IF(((D$3-INT(D$3/18)*18)-$B5)&gt;=0,1,0)-D5+2)&lt;0, 0, $C5+INT(D$3/18)+IF(((D$3-INT(D$3/18)*18)-$B5)&gt;=0,1,0)-D5+2)</f>
        <v>2</v>
      </c>
      <c r="G5" s="38">
        <v>6</v>
      </c>
      <c r="H5" s="38">
        <v>2</v>
      </c>
      <c r="I5" s="78">
        <f t="shared" ref="I5:I13" si="1">IF(($C5+INT(G$3/18)+IF(((G$3-INT(G$3/18)*18)-$B5)&gt;=0,1,0)-G5+2)&lt;0, 0, $C5+INT(G$3/18)+IF(((G$3-INT(G$3/18)*18)-$B5)&gt;=0,1,0)-G5+2)</f>
        <v>1</v>
      </c>
      <c r="J5" s="37">
        <v>10</v>
      </c>
      <c r="K5" s="37">
        <v>2</v>
      </c>
      <c r="L5" s="37">
        <f t="shared" ref="L5:L13" si="2">IF(($C5+INT(J$3/18)+IF(((J$3-INT(J$3/18)*18)-$B5)&gt;=0,1,0)-J5+2)&lt;0, 0, $C5+INT(J$3/18)+IF(((J$3-INT(J$3/18)*18)-$B5)&gt;=0,1,0)-J5+2)</f>
        <v>0</v>
      </c>
      <c r="P5" s="21"/>
    </row>
    <row r="6" spans="1:16" x14ac:dyDescent="0.2">
      <c r="A6" s="42" t="s">
        <v>391</v>
      </c>
      <c r="B6" s="50">
        <v>3</v>
      </c>
      <c r="C6" s="50">
        <v>5</v>
      </c>
      <c r="D6" s="37">
        <v>6</v>
      </c>
      <c r="E6" s="37">
        <v>2</v>
      </c>
      <c r="F6" s="37">
        <f t="shared" si="0"/>
        <v>3</v>
      </c>
      <c r="G6" s="38">
        <v>6</v>
      </c>
      <c r="H6" s="38">
        <v>2</v>
      </c>
      <c r="I6" s="78">
        <f t="shared" si="1"/>
        <v>3</v>
      </c>
      <c r="J6" s="37">
        <v>10</v>
      </c>
      <c r="K6" s="37">
        <v>2</v>
      </c>
      <c r="L6" s="37">
        <f t="shared" si="2"/>
        <v>0</v>
      </c>
      <c r="P6" s="21"/>
    </row>
    <row r="7" spans="1:16" x14ac:dyDescent="0.2">
      <c r="A7" s="42" t="s">
        <v>392</v>
      </c>
      <c r="B7" s="50">
        <v>11</v>
      </c>
      <c r="C7" s="50">
        <v>4</v>
      </c>
      <c r="D7" s="37">
        <v>8</v>
      </c>
      <c r="E7" s="37">
        <v>2</v>
      </c>
      <c r="F7" s="37">
        <f t="shared" si="0"/>
        <v>0</v>
      </c>
      <c r="G7" s="38">
        <v>4</v>
      </c>
      <c r="H7" s="38">
        <v>1</v>
      </c>
      <c r="I7" s="78">
        <f t="shared" si="1"/>
        <v>3</v>
      </c>
      <c r="J7" s="37">
        <v>6</v>
      </c>
      <c r="K7" s="37">
        <v>1</v>
      </c>
      <c r="L7" s="37">
        <f t="shared" si="2"/>
        <v>2</v>
      </c>
    </row>
    <row r="8" spans="1:16" x14ac:dyDescent="0.2">
      <c r="A8" s="42" t="s">
        <v>393</v>
      </c>
      <c r="B8" s="50">
        <v>15</v>
      </c>
      <c r="C8" s="50">
        <v>3</v>
      </c>
      <c r="D8" s="37">
        <v>3</v>
      </c>
      <c r="E8" s="37">
        <v>2</v>
      </c>
      <c r="F8" s="37">
        <f t="shared" si="0"/>
        <v>3</v>
      </c>
      <c r="G8" s="38">
        <v>10</v>
      </c>
      <c r="H8" s="38">
        <v>2</v>
      </c>
      <c r="I8" s="78">
        <f t="shared" si="1"/>
        <v>0</v>
      </c>
      <c r="J8" s="37">
        <v>4</v>
      </c>
      <c r="K8" s="37">
        <v>2</v>
      </c>
      <c r="L8" s="37">
        <f t="shared" si="2"/>
        <v>2</v>
      </c>
      <c r="N8" t="s">
        <v>1089</v>
      </c>
      <c r="P8" s="21"/>
    </row>
    <row r="9" spans="1:16" x14ac:dyDescent="0.2">
      <c r="A9" s="42" t="s">
        <v>394</v>
      </c>
      <c r="B9" s="50">
        <v>7</v>
      </c>
      <c r="C9" s="50">
        <v>5</v>
      </c>
      <c r="D9" s="37">
        <v>10</v>
      </c>
      <c r="E9" s="37">
        <v>3</v>
      </c>
      <c r="F9" s="37">
        <f t="shared" si="0"/>
        <v>0</v>
      </c>
      <c r="G9" s="38">
        <v>8</v>
      </c>
      <c r="H9" s="38">
        <v>2</v>
      </c>
      <c r="I9" s="78">
        <f t="shared" si="1"/>
        <v>1</v>
      </c>
      <c r="J9" s="37">
        <v>8</v>
      </c>
      <c r="K9" s="37">
        <v>3</v>
      </c>
      <c r="L9" s="37">
        <f t="shared" si="2"/>
        <v>1</v>
      </c>
      <c r="P9" s="21"/>
    </row>
    <row r="10" spans="1:16" x14ac:dyDescent="0.2">
      <c r="A10" s="42" t="s">
        <v>395</v>
      </c>
      <c r="B10" s="50">
        <v>13</v>
      </c>
      <c r="C10" s="50">
        <v>3</v>
      </c>
      <c r="D10" s="37">
        <v>4</v>
      </c>
      <c r="E10" s="37">
        <v>1</v>
      </c>
      <c r="F10" s="37">
        <f t="shared" si="0"/>
        <v>2</v>
      </c>
      <c r="G10" s="38">
        <v>5</v>
      </c>
      <c r="H10" s="38">
        <v>2</v>
      </c>
      <c r="I10" s="78">
        <f t="shared" si="1"/>
        <v>1</v>
      </c>
      <c r="J10" s="37">
        <v>5</v>
      </c>
      <c r="K10" s="37">
        <v>2</v>
      </c>
      <c r="L10" s="37">
        <f t="shared" si="2"/>
        <v>1</v>
      </c>
      <c r="P10" s="21"/>
    </row>
    <row r="11" spans="1:16" x14ac:dyDescent="0.2">
      <c r="A11" s="42" t="s">
        <v>396</v>
      </c>
      <c r="B11" s="50">
        <v>1</v>
      </c>
      <c r="C11" s="50">
        <v>5</v>
      </c>
      <c r="D11" s="37">
        <v>8</v>
      </c>
      <c r="E11" s="37">
        <v>3</v>
      </c>
      <c r="F11" s="37">
        <f t="shared" si="0"/>
        <v>1</v>
      </c>
      <c r="G11" s="38">
        <v>6</v>
      </c>
      <c r="H11" s="38">
        <v>1</v>
      </c>
      <c r="I11" s="78">
        <f t="shared" si="1"/>
        <v>3</v>
      </c>
      <c r="J11" s="37">
        <v>7</v>
      </c>
      <c r="K11" s="37">
        <v>2</v>
      </c>
      <c r="L11" s="37">
        <f t="shared" si="2"/>
        <v>2</v>
      </c>
      <c r="P11" s="21"/>
    </row>
    <row r="12" spans="1:16" x14ac:dyDescent="0.2">
      <c r="A12" s="42" t="s">
        <v>397</v>
      </c>
      <c r="B12" s="50">
        <v>5</v>
      </c>
      <c r="C12" s="50">
        <v>4</v>
      </c>
      <c r="D12" s="37">
        <v>7</v>
      </c>
      <c r="E12" s="37">
        <v>2</v>
      </c>
      <c r="F12" s="37">
        <f t="shared" si="0"/>
        <v>0</v>
      </c>
      <c r="G12" s="38">
        <v>5</v>
      </c>
      <c r="H12" s="38">
        <v>2</v>
      </c>
      <c r="I12" s="78">
        <f t="shared" si="1"/>
        <v>3</v>
      </c>
      <c r="J12" s="37">
        <v>7</v>
      </c>
      <c r="K12" s="37">
        <v>2</v>
      </c>
      <c r="L12" s="37">
        <f t="shared" si="2"/>
        <v>1</v>
      </c>
      <c r="P12" s="21"/>
    </row>
    <row r="13" spans="1:16" ht="13.5" thickBot="1" x14ac:dyDescent="0.25">
      <c r="A13" s="52" t="s">
        <v>398</v>
      </c>
      <c r="B13" s="53">
        <v>17</v>
      </c>
      <c r="C13" s="53">
        <v>3</v>
      </c>
      <c r="D13" s="37">
        <v>4</v>
      </c>
      <c r="E13" s="54">
        <v>2</v>
      </c>
      <c r="F13" s="37">
        <f t="shared" si="0"/>
        <v>2</v>
      </c>
      <c r="G13" s="38">
        <v>6</v>
      </c>
      <c r="H13" s="55">
        <v>3</v>
      </c>
      <c r="I13" s="77">
        <f t="shared" si="1"/>
        <v>0</v>
      </c>
      <c r="J13" s="37">
        <v>7</v>
      </c>
      <c r="K13" s="54">
        <v>3</v>
      </c>
      <c r="L13" s="37">
        <f t="shared" si="2"/>
        <v>0</v>
      </c>
      <c r="P13" s="21"/>
    </row>
    <row r="14" spans="1:16" ht="13.5" thickBot="1" x14ac:dyDescent="0.25">
      <c r="A14" s="61" t="s">
        <v>412</v>
      </c>
      <c r="B14" s="62"/>
      <c r="C14" s="74">
        <f t="shared" ref="C14:L14" si="3">SUM(C5:C13)</f>
        <v>36</v>
      </c>
      <c r="D14" s="63">
        <f t="shared" si="3"/>
        <v>55</v>
      </c>
      <c r="E14" s="63">
        <f t="shared" si="3"/>
        <v>19</v>
      </c>
      <c r="F14" s="63">
        <f t="shared" si="3"/>
        <v>13</v>
      </c>
      <c r="G14" s="64">
        <f t="shared" si="3"/>
        <v>56</v>
      </c>
      <c r="H14" s="64">
        <f t="shared" si="3"/>
        <v>17</v>
      </c>
      <c r="I14" s="89">
        <f t="shared" si="3"/>
        <v>15</v>
      </c>
      <c r="J14" s="63">
        <f t="shared" si="3"/>
        <v>64</v>
      </c>
      <c r="K14" s="63">
        <f t="shared" si="3"/>
        <v>19</v>
      </c>
      <c r="L14" s="88">
        <f t="shared" si="3"/>
        <v>9</v>
      </c>
      <c r="P14" s="21"/>
    </row>
    <row r="15" spans="1:16" x14ac:dyDescent="0.2">
      <c r="A15" s="57" t="s">
        <v>399</v>
      </c>
      <c r="B15" s="58">
        <v>14</v>
      </c>
      <c r="C15" s="58">
        <v>4</v>
      </c>
      <c r="D15" s="37">
        <v>5</v>
      </c>
      <c r="E15" s="39">
        <v>2</v>
      </c>
      <c r="F15" s="37">
        <f t="shared" ref="F15:F23" si="4">IF(($C15+INT(D$3/18)+IF(((D$3-INT(D$3/18)*18)-$B15)&gt;=0,1,0)-D15+2)&lt;0, 0, $C15+INT(D$3/18)+IF(((D$3-INT(D$3/18)*18)-$B15)&gt;=0,1,0)-D15+2)</f>
        <v>2</v>
      </c>
      <c r="G15" s="38">
        <v>5</v>
      </c>
      <c r="H15" s="59">
        <v>3</v>
      </c>
      <c r="I15" s="82">
        <f t="shared" ref="I15:I23" si="5">IF(($C15+INT(G$3/18)+IF(((G$3-INT(G$3/18)*18)-$B15)&gt;=0,1,0)-G15+2)&lt;0, 0, $C15+INT(G$3/18)+IF(((G$3-INT(G$3/18)*18)-$B15)&gt;=0,1,0)-G15+2)</f>
        <v>2</v>
      </c>
      <c r="J15" s="37">
        <v>6</v>
      </c>
      <c r="K15" s="39">
        <v>3</v>
      </c>
      <c r="L15" s="37">
        <f t="shared" ref="L15:L23" si="6">IF(($C15+INT(J$3/18)+IF(((J$3-INT(J$3/18)*18)-$B15)&gt;=0,1,0)-J15+2)&lt;0, 0, $C15+INT(J$3/18)+IF(((J$3-INT(J$3/18)*18)-$B15)&gt;=0,1,0)-J15+2)</f>
        <v>1</v>
      </c>
      <c r="P15" s="21"/>
    </row>
    <row r="16" spans="1:16" x14ac:dyDescent="0.2">
      <c r="A16" s="42" t="s">
        <v>400</v>
      </c>
      <c r="B16" s="50">
        <v>8</v>
      </c>
      <c r="C16" s="50">
        <v>3</v>
      </c>
      <c r="D16" s="37">
        <v>4</v>
      </c>
      <c r="E16" s="37">
        <v>3</v>
      </c>
      <c r="F16" s="37">
        <f t="shared" si="4"/>
        <v>2</v>
      </c>
      <c r="G16" s="38">
        <v>4</v>
      </c>
      <c r="H16" s="38">
        <v>2</v>
      </c>
      <c r="I16" s="78">
        <f t="shared" si="5"/>
        <v>3</v>
      </c>
      <c r="J16" s="37">
        <v>6</v>
      </c>
      <c r="K16" s="37">
        <v>2</v>
      </c>
      <c r="L16" s="37">
        <f t="shared" si="6"/>
        <v>1</v>
      </c>
      <c r="P16" s="21"/>
    </row>
    <row r="17" spans="1:16" x14ac:dyDescent="0.2">
      <c r="A17" s="42" t="s">
        <v>401</v>
      </c>
      <c r="B17" s="50">
        <v>6</v>
      </c>
      <c r="C17" s="50">
        <v>5</v>
      </c>
      <c r="D17" s="37">
        <v>5</v>
      </c>
      <c r="E17" s="37">
        <v>1</v>
      </c>
      <c r="F17" s="37">
        <f t="shared" si="4"/>
        <v>3</v>
      </c>
      <c r="G17" s="38">
        <v>7</v>
      </c>
      <c r="H17" s="38">
        <v>2</v>
      </c>
      <c r="I17" s="78">
        <f t="shared" si="5"/>
        <v>2</v>
      </c>
      <c r="J17" s="37">
        <v>5</v>
      </c>
      <c r="K17" s="37">
        <v>2</v>
      </c>
      <c r="L17" s="37">
        <f t="shared" si="6"/>
        <v>4</v>
      </c>
      <c r="P17" s="21"/>
    </row>
    <row r="18" spans="1:16" x14ac:dyDescent="0.2">
      <c r="A18" s="42" t="s">
        <v>402</v>
      </c>
      <c r="B18" s="50">
        <v>2</v>
      </c>
      <c r="C18" s="50">
        <v>4</v>
      </c>
      <c r="D18" s="37">
        <v>4</v>
      </c>
      <c r="E18" s="37">
        <v>2</v>
      </c>
      <c r="F18" s="37">
        <f t="shared" si="4"/>
        <v>4</v>
      </c>
      <c r="G18" s="38">
        <v>7</v>
      </c>
      <c r="H18" s="38">
        <v>3</v>
      </c>
      <c r="I18" s="78">
        <f t="shared" si="5"/>
        <v>1</v>
      </c>
      <c r="J18" s="37">
        <v>7</v>
      </c>
      <c r="K18" s="37">
        <v>2</v>
      </c>
      <c r="L18" s="37">
        <f t="shared" si="6"/>
        <v>1</v>
      </c>
      <c r="P18" s="21"/>
    </row>
    <row r="19" spans="1:16" x14ac:dyDescent="0.2">
      <c r="A19" s="42" t="s">
        <v>403</v>
      </c>
      <c r="B19" s="50">
        <v>4</v>
      </c>
      <c r="C19" s="50">
        <v>3</v>
      </c>
      <c r="D19" s="37">
        <v>6</v>
      </c>
      <c r="E19" s="37">
        <v>3</v>
      </c>
      <c r="F19" s="37">
        <f t="shared" si="4"/>
        <v>0</v>
      </c>
      <c r="G19" s="38">
        <v>6</v>
      </c>
      <c r="H19" s="38">
        <v>1</v>
      </c>
      <c r="I19" s="78">
        <f t="shared" si="5"/>
        <v>1</v>
      </c>
      <c r="J19" s="37">
        <v>5</v>
      </c>
      <c r="K19" s="37">
        <v>2</v>
      </c>
      <c r="L19" s="37">
        <f t="shared" si="6"/>
        <v>2</v>
      </c>
      <c r="P19" s="21"/>
    </row>
    <row r="20" spans="1:16" x14ac:dyDescent="0.2">
      <c r="A20" s="42" t="s">
        <v>404</v>
      </c>
      <c r="B20" s="50">
        <v>18</v>
      </c>
      <c r="C20" s="50">
        <v>5</v>
      </c>
      <c r="D20" s="37">
        <v>10</v>
      </c>
      <c r="E20" s="37">
        <v>2</v>
      </c>
      <c r="F20" s="37">
        <f t="shared" si="4"/>
        <v>0</v>
      </c>
      <c r="G20" s="38">
        <v>5</v>
      </c>
      <c r="H20" s="38">
        <v>1</v>
      </c>
      <c r="I20" s="78">
        <f t="shared" si="5"/>
        <v>3</v>
      </c>
      <c r="J20" s="37">
        <v>5</v>
      </c>
      <c r="K20" s="37">
        <v>2</v>
      </c>
      <c r="L20" s="37">
        <f t="shared" si="6"/>
        <v>3</v>
      </c>
      <c r="P20" s="21"/>
    </row>
    <row r="21" spans="1:16" x14ac:dyDescent="0.2">
      <c r="A21" s="42" t="s">
        <v>405</v>
      </c>
      <c r="B21" s="50">
        <v>16</v>
      </c>
      <c r="C21" s="50">
        <v>3</v>
      </c>
      <c r="D21" s="37">
        <v>4</v>
      </c>
      <c r="E21" s="37">
        <v>1</v>
      </c>
      <c r="F21" s="37">
        <f t="shared" si="4"/>
        <v>2</v>
      </c>
      <c r="G21" s="38">
        <v>5</v>
      </c>
      <c r="H21" s="38">
        <v>2</v>
      </c>
      <c r="I21" s="78">
        <f t="shared" si="5"/>
        <v>1</v>
      </c>
      <c r="J21" s="37">
        <v>3</v>
      </c>
      <c r="K21" s="37">
        <v>2</v>
      </c>
      <c r="L21" s="37">
        <f t="shared" si="6"/>
        <v>3</v>
      </c>
      <c r="P21" s="21"/>
    </row>
    <row r="22" spans="1:16" x14ac:dyDescent="0.2">
      <c r="A22" s="42" t="s">
        <v>406</v>
      </c>
      <c r="B22" s="50">
        <v>10</v>
      </c>
      <c r="C22" s="50">
        <v>4</v>
      </c>
      <c r="D22" s="37">
        <v>4</v>
      </c>
      <c r="E22" s="37">
        <v>2</v>
      </c>
      <c r="F22" s="37">
        <f t="shared" si="4"/>
        <v>3</v>
      </c>
      <c r="G22" s="38">
        <v>7</v>
      </c>
      <c r="H22" s="38">
        <v>3</v>
      </c>
      <c r="I22" s="78">
        <f t="shared" si="5"/>
        <v>0</v>
      </c>
      <c r="J22" s="37">
        <v>5</v>
      </c>
      <c r="K22" s="37">
        <v>2</v>
      </c>
      <c r="L22" s="37">
        <f t="shared" si="6"/>
        <v>3</v>
      </c>
      <c r="P22" s="21"/>
    </row>
    <row r="23" spans="1:16" ht="13.5" thickBot="1" x14ac:dyDescent="0.25">
      <c r="A23" s="45" t="s">
        <v>407</v>
      </c>
      <c r="B23" s="51">
        <v>12</v>
      </c>
      <c r="C23" s="51">
        <v>5</v>
      </c>
      <c r="D23" s="37">
        <v>6</v>
      </c>
      <c r="E23" s="46">
        <v>3</v>
      </c>
      <c r="F23" s="37">
        <f t="shared" si="4"/>
        <v>2</v>
      </c>
      <c r="G23" s="38">
        <v>6</v>
      </c>
      <c r="H23" s="47">
        <v>2</v>
      </c>
      <c r="I23" s="84">
        <f t="shared" si="5"/>
        <v>2</v>
      </c>
      <c r="J23" s="37">
        <v>6</v>
      </c>
      <c r="K23" s="46">
        <v>2</v>
      </c>
      <c r="L23" s="37">
        <f t="shared" si="6"/>
        <v>3</v>
      </c>
      <c r="P23" s="21"/>
    </row>
    <row r="24" spans="1:16" ht="13.5" thickBot="1" x14ac:dyDescent="0.25">
      <c r="A24" s="66" t="s">
        <v>413</v>
      </c>
      <c r="B24" s="63"/>
      <c r="C24" s="63">
        <f t="shared" ref="C24:L24" si="7">SUM(C15:C23)</f>
        <v>36</v>
      </c>
      <c r="D24" s="63">
        <f t="shared" si="7"/>
        <v>48</v>
      </c>
      <c r="E24" s="63">
        <f t="shared" si="7"/>
        <v>19</v>
      </c>
      <c r="F24" s="63">
        <f t="shared" si="7"/>
        <v>18</v>
      </c>
      <c r="G24" s="64">
        <f t="shared" si="7"/>
        <v>52</v>
      </c>
      <c r="H24" s="64">
        <f t="shared" si="7"/>
        <v>19</v>
      </c>
      <c r="I24" s="64">
        <f t="shared" si="7"/>
        <v>15</v>
      </c>
      <c r="J24" s="63">
        <f t="shared" si="7"/>
        <v>48</v>
      </c>
      <c r="K24" s="63">
        <f t="shared" si="7"/>
        <v>19</v>
      </c>
      <c r="L24" s="63">
        <f t="shared" si="7"/>
        <v>21</v>
      </c>
    </row>
    <row r="25" spans="1:16" ht="13.5" thickBot="1" x14ac:dyDescent="0.25">
      <c r="A25" s="70" t="s">
        <v>414</v>
      </c>
      <c r="B25" s="71"/>
      <c r="C25" s="71">
        <f t="shared" ref="C25:L25" si="8">C24+C14</f>
        <v>72</v>
      </c>
      <c r="D25" s="71">
        <f t="shared" si="8"/>
        <v>103</v>
      </c>
      <c r="E25" s="71">
        <f t="shared" si="8"/>
        <v>38</v>
      </c>
      <c r="F25" s="71">
        <f t="shared" si="8"/>
        <v>31</v>
      </c>
      <c r="G25" s="72">
        <f t="shared" si="8"/>
        <v>108</v>
      </c>
      <c r="H25" s="72">
        <f t="shared" si="8"/>
        <v>36</v>
      </c>
      <c r="I25" s="72">
        <f t="shared" si="8"/>
        <v>30</v>
      </c>
      <c r="J25" s="71">
        <f t="shared" si="8"/>
        <v>112</v>
      </c>
      <c r="K25" s="71">
        <f t="shared" si="8"/>
        <v>38</v>
      </c>
      <c r="L25" s="71">
        <f t="shared" si="8"/>
        <v>30</v>
      </c>
    </row>
    <row r="26" spans="1:16" x14ac:dyDescent="0.2">
      <c r="A26" s="67" t="s">
        <v>350</v>
      </c>
      <c r="B26" s="39"/>
      <c r="C26" s="39"/>
      <c r="D26" s="486">
        <v>1</v>
      </c>
      <c r="E26" s="487"/>
      <c r="F26" s="488"/>
      <c r="G26" s="489">
        <v>3</v>
      </c>
      <c r="H26" s="490"/>
      <c r="I26" s="491"/>
      <c r="J26" s="486">
        <v>2</v>
      </c>
      <c r="K26" s="487"/>
      <c r="L26" s="488"/>
    </row>
    <row r="27" spans="1:16" ht="13.5" thickBot="1" x14ac:dyDescent="0.25">
      <c r="A27" s="49" t="s">
        <v>415</v>
      </c>
      <c r="B27" s="46"/>
      <c r="C27" s="46"/>
      <c r="D27" s="492">
        <v>11</v>
      </c>
      <c r="E27" s="493"/>
      <c r="F27" s="494"/>
      <c r="G27" s="495">
        <v>4</v>
      </c>
      <c r="H27" s="496"/>
      <c r="I27" s="497"/>
      <c r="J27" s="492">
        <v>7</v>
      </c>
      <c r="K27" s="493"/>
      <c r="L27" s="494"/>
    </row>
    <row r="28" spans="1:16" x14ac:dyDescent="0.2">
      <c r="A28" s="30"/>
      <c r="B28" s="30"/>
      <c r="C28" s="30"/>
      <c r="D28" s="107"/>
      <c r="E28" s="107"/>
      <c r="F28" s="107"/>
      <c r="G28" s="30"/>
      <c r="H28" s="30"/>
      <c r="I28" s="30"/>
      <c r="J28" s="30"/>
      <c r="K28" s="30"/>
      <c r="L28" s="30"/>
      <c r="M28" s="30"/>
      <c r="N28" s="30"/>
      <c r="O28" s="30"/>
    </row>
    <row r="29" spans="1:16" x14ac:dyDescent="0.2">
      <c r="A29" s="92"/>
      <c r="B29" s="30" t="s">
        <v>450</v>
      </c>
      <c r="C29" s="30"/>
      <c r="D29" s="30"/>
      <c r="E29" s="30"/>
      <c r="F29" s="30"/>
      <c r="G29" s="30"/>
      <c r="H29" s="30"/>
      <c r="I29" s="30"/>
      <c r="J29" s="30"/>
      <c r="K29" s="30"/>
      <c r="L29" s="30"/>
      <c r="M29" s="30"/>
      <c r="N29" s="30"/>
      <c r="O29" s="30"/>
    </row>
    <row r="30" spans="1:16" x14ac:dyDescent="0.2">
      <c r="A30" s="97"/>
      <c r="B30" s="30" t="s">
        <v>603</v>
      </c>
      <c r="C30" s="30"/>
      <c r="D30" s="30"/>
      <c r="E30" s="30"/>
      <c r="F30" s="30"/>
      <c r="G30" s="30"/>
      <c r="H30" s="30"/>
      <c r="I30" s="30"/>
      <c r="J30" s="30"/>
      <c r="K30" s="30"/>
      <c r="L30" s="30"/>
      <c r="M30" s="30"/>
      <c r="N30" s="30"/>
      <c r="O30" s="30"/>
    </row>
  </sheetData>
  <mergeCells count="12">
    <mergeCell ref="D2:F2"/>
    <mergeCell ref="G2:I2"/>
    <mergeCell ref="J2:L2"/>
    <mergeCell ref="D3:F3"/>
    <mergeCell ref="G3:I3"/>
    <mergeCell ref="J3:L3"/>
    <mergeCell ref="D26:F26"/>
    <mergeCell ref="G26:I26"/>
    <mergeCell ref="J26:L26"/>
    <mergeCell ref="D27:F27"/>
    <mergeCell ref="G27:I27"/>
    <mergeCell ref="J27:L27"/>
  </mergeCells>
  <conditionalFormatting sqref="G5:G13 G15:G23 D5:D13 D15:D23 J5:J13 J15:J23">
    <cfRule type="cellIs" dxfId="361" priority="1" stopIfTrue="1" operator="equal">
      <formula>$C5</formula>
    </cfRule>
    <cfRule type="cellIs" dxfId="360" priority="2" stopIfTrue="1" operator="equal">
      <formula>$C5-1</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G182"/>
  <sheetViews>
    <sheetView workbookViewId="0">
      <selection activeCell="A17" sqref="A17"/>
    </sheetView>
  </sheetViews>
  <sheetFormatPr defaultColWidth="8.85546875" defaultRowHeight="12.75" x14ac:dyDescent="0.2"/>
  <cols>
    <col min="1" max="13" width="7.5703125" customWidth="1"/>
    <col min="14" max="14" width="7.42578125" customWidth="1"/>
    <col min="15" max="17" width="7.5703125" customWidth="1"/>
    <col min="18" max="18" width="7.42578125" customWidth="1"/>
    <col min="19" max="19" width="5.140625" customWidth="1"/>
    <col min="20" max="22" width="7.42578125" customWidth="1"/>
    <col min="23" max="23" width="13.5703125" customWidth="1"/>
    <col min="24" max="24" width="10.85546875" customWidth="1"/>
    <col min="25" max="25" width="23.42578125" customWidth="1"/>
    <col min="27" max="27" width="15.42578125" customWidth="1"/>
  </cols>
  <sheetData>
    <row r="1" spans="1:28" ht="13.5" thickBot="1" x14ac:dyDescent="0.25"/>
    <row r="2" spans="1:28" ht="13.5" thickBot="1" x14ac:dyDescent="0.25">
      <c r="A2" s="162" t="s">
        <v>330</v>
      </c>
      <c r="B2" s="163"/>
      <c r="C2" s="204">
        <v>2018</v>
      </c>
      <c r="D2" s="498" t="s">
        <v>1046</v>
      </c>
      <c r="E2" s="499"/>
      <c r="F2" s="499"/>
      <c r="G2" s="499"/>
      <c r="H2" s="499"/>
      <c r="I2" s="499"/>
      <c r="J2" s="499"/>
      <c r="K2" s="499"/>
      <c r="L2" s="499"/>
      <c r="M2" s="499"/>
      <c r="N2" s="499"/>
      <c r="O2" s="499"/>
      <c r="P2" s="499"/>
      <c r="Q2" s="499"/>
      <c r="R2" s="500"/>
      <c r="V2" s="22" t="s">
        <v>467</v>
      </c>
      <c r="W2" s="24"/>
      <c r="Y2" s="383" t="s">
        <v>952</v>
      </c>
      <c r="Z2" s="383"/>
      <c r="AA2" s="383"/>
      <c r="AB2" s="383"/>
    </row>
    <row r="3" spans="1:28" ht="13.5" thickBot="1" x14ac:dyDescent="0.25">
      <c r="A3" s="42"/>
      <c r="B3" s="149"/>
      <c r="C3" s="205"/>
      <c r="D3" s="501" t="s">
        <v>475</v>
      </c>
      <c r="E3" s="475"/>
      <c r="F3" s="502"/>
      <c r="G3" s="503" t="s">
        <v>469</v>
      </c>
      <c r="H3" s="478"/>
      <c r="I3" s="504"/>
      <c r="J3" s="501" t="s">
        <v>352</v>
      </c>
      <c r="K3" s="475"/>
      <c r="L3" s="502"/>
      <c r="M3" s="503" t="s">
        <v>340</v>
      </c>
      <c r="N3" s="478"/>
      <c r="O3" s="504"/>
      <c r="P3" s="475" t="s">
        <v>472</v>
      </c>
      <c r="Q3" s="475"/>
      <c r="R3" s="502"/>
      <c r="V3" s="5" t="s">
        <v>350</v>
      </c>
      <c r="W3" s="7" t="s">
        <v>348</v>
      </c>
      <c r="Z3" t="s">
        <v>470</v>
      </c>
      <c r="AA3" t="s">
        <v>953</v>
      </c>
      <c r="AB3" t="s">
        <v>954</v>
      </c>
    </row>
    <row r="4" spans="1:28" x14ac:dyDescent="0.2">
      <c r="A4" s="167"/>
      <c r="B4" s="37"/>
      <c r="C4" s="44"/>
      <c r="D4" s="206" t="s">
        <v>409</v>
      </c>
      <c r="E4" s="35" t="s">
        <v>410</v>
      </c>
      <c r="F4" s="43" t="s">
        <v>363</v>
      </c>
      <c r="G4" s="207" t="s">
        <v>409</v>
      </c>
      <c r="H4" s="36" t="s">
        <v>410</v>
      </c>
      <c r="I4" s="123" t="s">
        <v>363</v>
      </c>
      <c r="J4" s="206" t="s">
        <v>409</v>
      </c>
      <c r="K4" s="35" t="s">
        <v>410</v>
      </c>
      <c r="L4" s="43" t="s">
        <v>363</v>
      </c>
      <c r="M4" s="207" t="s">
        <v>409</v>
      </c>
      <c r="N4" s="36" t="s">
        <v>410</v>
      </c>
      <c r="O4" s="123" t="s">
        <v>363</v>
      </c>
      <c r="P4" s="202" t="s">
        <v>409</v>
      </c>
      <c r="Q4" s="35" t="s">
        <v>410</v>
      </c>
      <c r="R4" s="43" t="s">
        <v>363</v>
      </c>
      <c r="V4" s="17">
        <v>1</v>
      </c>
      <c r="W4" s="11">
        <v>29</v>
      </c>
      <c r="Z4">
        <v>2</v>
      </c>
      <c r="AA4">
        <v>1.5</v>
      </c>
      <c r="AB4">
        <v>2.5</v>
      </c>
    </row>
    <row r="5" spans="1:28" x14ac:dyDescent="0.2">
      <c r="A5" s="272" t="s">
        <v>939</v>
      </c>
      <c r="B5" s="37"/>
      <c r="C5" s="44"/>
      <c r="D5" s="206">
        <v>94</v>
      </c>
      <c r="E5" s="35">
        <v>32</v>
      </c>
      <c r="F5" s="35">
        <v>37</v>
      </c>
      <c r="G5" s="207">
        <v>85</v>
      </c>
      <c r="H5" s="207">
        <v>34</v>
      </c>
      <c r="I5" s="207">
        <v>30</v>
      </c>
      <c r="J5" s="35">
        <v>118</v>
      </c>
      <c r="K5" s="35">
        <v>37</v>
      </c>
      <c r="L5" s="35">
        <v>24</v>
      </c>
      <c r="M5" s="207">
        <v>103</v>
      </c>
      <c r="N5" s="36">
        <v>32</v>
      </c>
      <c r="O5" s="123">
        <v>29</v>
      </c>
      <c r="P5" s="206">
        <v>107</v>
      </c>
      <c r="Q5" s="206">
        <v>35</v>
      </c>
      <c r="R5" s="206">
        <v>31</v>
      </c>
      <c r="V5" s="17">
        <v>2</v>
      </c>
      <c r="W5" s="13">
        <v>22</v>
      </c>
      <c r="Z5">
        <v>3</v>
      </c>
      <c r="AA5">
        <v>0.5</v>
      </c>
      <c r="AB5">
        <v>2</v>
      </c>
    </row>
    <row r="6" spans="1:28" x14ac:dyDescent="0.2">
      <c r="A6" s="272" t="s">
        <v>1047</v>
      </c>
      <c r="B6" s="37"/>
      <c r="C6" s="44"/>
      <c r="D6" s="206">
        <v>101</v>
      </c>
      <c r="E6" s="35">
        <v>31</v>
      </c>
      <c r="F6" s="206">
        <v>27</v>
      </c>
      <c r="G6" s="207">
        <v>95</v>
      </c>
      <c r="H6" s="207">
        <v>36</v>
      </c>
      <c r="I6" s="207">
        <v>29</v>
      </c>
      <c r="J6" s="206">
        <v>135</v>
      </c>
      <c r="K6" s="206">
        <v>39</v>
      </c>
      <c r="L6" s="206">
        <v>11</v>
      </c>
      <c r="M6" s="207">
        <v>109</v>
      </c>
      <c r="N6" s="36">
        <v>33</v>
      </c>
      <c r="O6" s="123">
        <v>26</v>
      </c>
      <c r="P6" s="206">
        <v>130</v>
      </c>
      <c r="Q6" s="206">
        <v>36</v>
      </c>
      <c r="R6" s="206">
        <v>17</v>
      </c>
      <c r="V6" s="17">
        <v>3</v>
      </c>
      <c r="W6" s="13">
        <v>16</v>
      </c>
      <c r="Z6">
        <v>2</v>
      </c>
      <c r="AA6">
        <v>1</v>
      </c>
      <c r="AB6">
        <v>1</v>
      </c>
    </row>
    <row r="7" spans="1:28" x14ac:dyDescent="0.2">
      <c r="A7" s="433" t="s">
        <v>910</v>
      </c>
      <c r="B7" s="37"/>
      <c r="C7" s="44"/>
      <c r="D7" s="206">
        <v>98</v>
      </c>
      <c r="E7" s="35">
        <v>36</v>
      </c>
      <c r="F7" s="206">
        <v>29</v>
      </c>
      <c r="G7" s="207">
        <v>92</v>
      </c>
      <c r="H7" s="207">
        <v>36</v>
      </c>
      <c r="I7" s="207">
        <v>27</v>
      </c>
      <c r="J7" s="206">
        <v>115</v>
      </c>
      <c r="K7" s="206">
        <v>39</v>
      </c>
      <c r="L7" s="206">
        <v>20</v>
      </c>
      <c r="M7" s="207">
        <v>111</v>
      </c>
      <c r="N7" s="36">
        <v>34</v>
      </c>
      <c r="O7" s="123">
        <v>27</v>
      </c>
      <c r="P7" s="206">
        <v>114</v>
      </c>
      <c r="Q7" s="206">
        <v>34</v>
      </c>
      <c r="R7" s="206">
        <v>25</v>
      </c>
      <c r="V7" s="17">
        <v>4</v>
      </c>
      <c r="W7" s="13">
        <v>11</v>
      </c>
      <c r="Z7">
        <v>1</v>
      </c>
      <c r="AA7">
        <v>1.5</v>
      </c>
      <c r="AB7">
        <v>2</v>
      </c>
    </row>
    <row r="8" spans="1:28" ht="13.5" thickBot="1" x14ac:dyDescent="0.25">
      <c r="A8" s="272" t="s">
        <v>779</v>
      </c>
      <c r="B8" s="37"/>
      <c r="C8" s="44"/>
      <c r="D8" s="206">
        <v>101</v>
      </c>
      <c r="E8" s="35">
        <v>33</v>
      </c>
      <c r="F8" s="35">
        <v>25</v>
      </c>
      <c r="G8" s="207">
        <v>89</v>
      </c>
      <c r="H8" s="207">
        <v>38</v>
      </c>
      <c r="I8" s="207">
        <v>26</v>
      </c>
      <c r="J8" s="35">
        <v>125</v>
      </c>
      <c r="K8" s="35">
        <v>38</v>
      </c>
      <c r="L8" s="35">
        <v>20</v>
      </c>
      <c r="M8" s="207">
        <v>95</v>
      </c>
      <c r="N8" s="36">
        <v>32</v>
      </c>
      <c r="O8" s="123">
        <v>35</v>
      </c>
      <c r="P8" s="206">
        <v>132</v>
      </c>
      <c r="Q8" s="206">
        <v>37</v>
      </c>
      <c r="R8" s="206">
        <v>20</v>
      </c>
      <c r="V8" s="18">
        <v>5</v>
      </c>
      <c r="W8" s="16">
        <v>7</v>
      </c>
      <c r="Z8">
        <v>3</v>
      </c>
      <c r="AA8">
        <v>1</v>
      </c>
      <c r="AB8">
        <v>0.5</v>
      </c>
    </row>
    <row r="9" spans="1:28" x14ac:dyDescent="0.2">
      <c r="A9" s="168" t="s">
        <v>562</v>
      </c>
      <c r="B9" s="150"/>
      <c r="C9" s="44"/>
      <c r="D9" s="168">
        <f t="shared" ref="D9:R9" si="0">SUM(D5:D8)</f>
        <v>394</v>
      </c>
      <c r="E9" s="150">
        <f t="shared" si="0"/>
        <v>132</v>
      </c>
      <c r="F9" s="169">
        <f t="shared" si="0"/>
        <v>118</v>
      </c>
      <c r="G9" s="208">
        <f t="shared" si="0"/>
        <v>361</v>
      </c>
      <c r="H9" s="170">
        <f t="shared" si="0"/>
        <v>144</v>
      </c>
      <c r="I9" s="209">
        <f t="shared" si="0"/>
        <v>112</v>
      </c>
      <c r="J9" s="168">
        <f t="shared" si="0"/>
        <v>493</v>
      </c>
      <c r="K9" s="150">
        <f t="shared" si="0"/>
        <v>153</v>
      </c>
      <c r="L9" s="169">
        <f t="shared" si="0"/>
        <v>75</v>
      </c>
      <c r="M9" s="208">
        <f t="shared" si="0"/>
        <v>418</v>
      </c>
      <c r="N9" s="170">
        <f t="shared" si="0"/>
        <v>131</v>
      </c>
      <c r="O9" s="209">
        <f t="shared" si="0"/>
        <v>117</v>
      </c>
      <c r="P9" s="203">
        <f t="shared" si="0"/>
        <v>483</v>
      </c>
      <c r="Q9" s="150">
        <f t="shared" si="0"/>
        <v>142</v>
      </c>
      <c r="R9" s="169">
        <f t="shared" si="0"/>
        <v>93</v>
      </c>
      <c r="Z9">
        <v>3</v>
      </c>
      <c r="AA9">
        <v>3.5</v>
      </c>
      <c r="AB9">
        <v>3</v>
      </c>
    </row>
    <row r="10" spans="1:28" x14ac:dyDescent="0.2">
      <c r="A10" s="167" t="s">
        <v>350</v>
      </c>
      <c r="B10" s="37"/>
      <c r="C10" s="44"/>
      <c r="D10" s="509">
        <v>1</v>
      </c>
      <c r="E10" s="510"/>
      <c r="F10" s="511"/>
      <c r="G10" s="512">
        <v>3</v>
      </c>
      <c r="H10" s="513"/>
      <c r="I10" s="514"/>
      <c r="J10" s="509">
        <v>5</v>
      </c>
      <c r="K10" s="510"/>
      <c r="L10" s="511"/>
      <c r="M10" s="512">
        <v>2</v>
      </c>
      <c r="N10" s="513"/>
      <c r="O10" s="514"/>
      <c r="P10" s="524">
        <v>4</v>
      </c>
      <c r="Q10" s="510"/>
      <c r="R10" s="511"/>
      <c r="Z10">
        <v>3</v>
      </c>
      <c r="AA10">
        <v>2</v>
      </c>
      <c r="AB10">
        <v>2.5</v>
      </c>
    </row>
    <row r="11" spans="1:28" ht="13.5" thickBot="1" x14ac:dyDescent="0.25">
      <c r="A11" s="49" t="s">
        <v>415</v>
      </c>
      <c r="B11" s="46"/>
      <c r="C11" s="48"/>
      <c r="D11" s="505">
        <v>29</v>
      </c>
      <c r="E11" s="493"/>
      <c r="F11" s="506"/>
      <c r="G11" s="507">
        <v>16</v>
      </c>
      <c r="H11" s="496"/>
      <c r="I11" s="508"/>
      <c r="J11" s="505">
        <v>7</v>
      </c>
      <c r="K11" s="493"/>
      <c r="L11" s="506"/>
      <c r="M11" s="507">
        <v>22</v>
      </c>
      <c r="N11" s="496"/>
      <c r="O11" s="508"/>
      <c r="P11" s="493">
        <v>11</v>
      </c>
      <c r="Q11" s="493"/>
      <c r="R11" s="506"/>
      <c r="V11">
        <f>SUM(V12:V42)</f>
        <v>3074</v>
      </c>
      <c r="X11">
        <f>SUM(X12:X48)</f>
        <v>3074</v>
      </c>
      <c r="Y11">
        <f>X11/5</f>
        <v>614.79999999999995</v>
      </c>
      <c r="Z11">
        <v>2</v>
      </c>
      <c r="AA11">
        <v>2</v>
      </c>
      <c r="AB11">
        <v>1.5</v>
      </c>
    </row>
    <row r="12" spans="1:28" ht="13.5" thickBot="1" x14ac:dyDescent="0.25">
      <c r="A12" s="172"/>
      <c r="B12" s="172"/>
      <c r="C12" s="172"/>
      <c r="D12" s="172"/>
      <c r="E12" s="172"/>
      <c r="F12" s="172"/>
      <c r="G12" s="172"/>
      <c r="H12" s="172"/>
      <c r="I12" s="172"/>
      <c r="J12" s="172"/>
      <c r="K12" s="172"/>
      <c r="L12" s="172"/>
      <c r="M12" s="172"/>
      <c r="N12" s="172"/>
      <c r="O12" s="172"/>
      <c r="P12" s="173"/>
      <c r="Q12" s="173"/>
      <c r="R12" s="173"/>
      <c r="V12">
        <f>SUM(X12:X17)</f>
        <v>798</v>
      </c>
      <c r="W12" t="s">
        <v>470</v>
      </c>
      <c r="X12">
        <v>105</v>
      </c>
      <c r="Y12" t="s">
        <v>1051</v>
      </c>
      <c r="Z12">
        <v>0</v>
      </c>
      <c r="AA12">
        <v>0.5</v>
      </c>
      <c r="AB12">
        <v>2</v>
      </c>
    </row>
    <row r="13" spans="1:28" ht="13.5" thickBot="1" x14ac:dyDescent="0.25">
      <c r="A13" s="162" t="s">
        <v>1049</v>
      </c>
      <c r="B13" s="163"/>
      <c r="C13" s="163"/>
      <c r="D13" s="525" t="s">
        <v>1041</v>
      </c>
      <c r="E13" s="499"/>
      <c r="F13" s="499"/>
      <c r="G13" s="499"/>
      <c r="H13" s="499"/>
      <c r="I13" s="499"/>
      <c r="J13" s="499"/>
      <c r="K13" s="499"/>
      <c r="L13" s="499"/>
      <c r="M13" s="499"/>
      <c r="N13" s="499"/>
      <c r="O13" s="499"/>
      <c r="P13" s="499"/>
      <c r="Q13" s="499"/>
      <c r="R13" s="500"/>
      <c r="V13" s="171"/>
      <c r="X13">
        <v>50</v>
      </c>
      <c r="Y13" t="s">
        <v>1052</v>
      </c>
      <c r="Z13">
        <v>1</v>
      </c>
      <c r="AA13">
        <v>3.5</v>
      </c>
      <c r="AB13">
        <v>2</v>
      </c>
    </row>
    <row r="14" spans="1:28" x14ac:dyDescent="0.2">
      <c r="A14" s="42"/>
      <c r="B14" s="149"/>
      <c r="C14" s="149"/>
      <c r="D14" s="474" t="s">
        <v>475</v>
      </c>
      <c r="E14" s="475"/>
      <c r="F14" s="476"/>
      <c r="G14" s="477" t="s">
        <v>469</v>
      </c>
      <c r="H14" s="478"/>
      <c r="I14" s="479"/>
      <c r="J14" s="474" t="s">
        <v>352</v>
      </c>
      <c r="K14" s="475"/>
      <c r="L14" s="476"/>
      <c r="M14" s="477" t="s">
        <v>340</v>
      </c>
      <c r="N14" s="478"/>
      <c r="O14" s="479"/>
      <c r="P14" s="474" t="s">
        <v>472</v>
      </c>
      <c r="Q14" s="475"/>
      <c r="R14" s="502"/>
      <c r="V14" s="171"/>
      <c r="X14">
        <v>85</v>
      </c>
      <c r="Y14" t="s">
        <v>1053</v>
      </c>
      <c r="Z14">
        <v>0</v>
      </c>
      <c r="AA14">
        <v>1.5</v>
      </c>
      <c r="AB14">
        <v>1.5</v>
      </c>
    </row>
    <row r="15" spans="1:28" x14ac:dyDescent="0.2">
      <c r="A15" s="167"/>
      <c r="B15" s="37"/>
      <c r="C15" s="37"/>
      <c r="D15" s="35" t="s">
        <v>409</v>
      </c>
      <c r="E15" s="35" t="s">
        <v>410</v>
      </c>
      <c r="F15" s="35" t="s">
        <v>363</v>
      </c>
      <c r="G15" s="36" t="s">
        <v>409</v>
      </c>
      <c r="H15" s="36" t="s">
        <v>410</v>
      </c>
      <c r="I15" s="36" t="s">
        <v>363</v>
      </c>
      <c r="J15" s="35" t="s">
        <v>409</v>
      </c>
      <c r="K15" s="35" t="s">
        <v>410</v>
      </c>
      <c r="L15" s="35" t="s">
        <v>363</v>
      </c>
      <c r="M15" s="36" t="s">
        <v>409</v>
      </c>
      <c r="N15" s="36" t="s">
        <v>410</v>
      </c>
      <c r="O15" s="36" t="s">
        <v>363</v>
      </c>
      <c r="P15" s="35" t="s">
        <v>409</v>
      </c>
      <c r="Q15" s="35" t="s">
        <v>410</v>
      </c>
      <c r="R15" s="43" t="s">
        <v>363</v>
      </c>
      <c r="U15" s="108"/>
      <c r="V15" s="171"/>
      <c r="X15">
        <v>8</v>
      </c>
      <c r="Y15" t="s">
        <v>1054</v>
      </c>
      <c r="Z15">
        <v>3</v>
      </c>
      <c r="AA15">
        <v>1</v>
      </c>
      <c r="AB15">
        <v>1.5</v>
      </c>
    </row>
    <row r="16" spans="1:28" x14ac:dyDescent="0.2">
      <c r="A16" s="167" t="s">
        <v>783</v>
      </c>
      <c r="B16" s="37"/>
      <c r="C16" s="37"/>
      <c r="D16" s="35">
        <v>98</v>
      </c>
      <c r="E16" s="35">
        <v>36</v>
      </c>
      <c r="F16" s="35">
        <v>29</v>
      </c>
      <c r="G16" s="36">
        <v>92</v>
      </c>
      <c r="H16" s="36">
        <v>36</v>
      </c>
      <c r="I16" s="36">
        <v>27</v>
      </c>
      <c r="J16" s="35">
        <v>115</v>
      </c>
      <c r="K16" s="35">
        <v>39</v>
      </c>
      <c r="L16" s="35">
        <v>20</v>
      </c>
      <c r="M16" s="36">
        <v>111</v>
      </c>
      <c r="N16" s="36">
        <v>34</v>
      </c>
      <c r="O16" s="36">
        <v>27</v>
      </c>
      <c r="P16" s="35">
        <v>114</v>
      </c>
      <c r="Q16" s="35">
        <v>34</v>
      </c>
      <c r="R16" s="35">
        <v>25</v>
      </c>
      <c r="X16">
        <v>350</v>
      </c>
      <c r="Y16" t="s">
        <v>1063</v>
      </c>
      <c r="Z16">
        <v>2</v>
      </c>
      <c r="AA16">
        <v>2.5</v>
      </c>
      <c r="AB16">
        <v>1</v>
      </c>
    </row>
    <row r="17" spans="1:28" x14ac:dyDescent="0.2">
      <c r="A17" s="167" t="s">
        <v>784</v>
      </c>
      <c r="B17" s="37"/>
      <c r="C17" s="37"/>
      <c r="D17" s="35">
        <v>118</v>
      </c>
      <c r="E17" s="35">
        <v>37</v>
      </c>
      <c r="F17" s="35">
        <v>18</v>
      </c>
      <c r="G17" s="36">
        <v>86</v>
      </c>
      <c r="H17" s="36">
        <v>34</v>
      </c>
      <c r="I17" s="36">
        <v>26</v>
      </c>
      <c r="J17" s="35">
        <v>116</v>
      </c>
      <c r="K17" s="35">
        <v>37</v>
      </c>
      <c r="L17" s="35">
        <v>19</v>
      </c>
      <c r="M17" s="36">
        <v>105</v>
      </c>
      <c r="N17" s="36">
        <v>39</v>
      </c>
      <c r="O17" s="36">
        <v>25</v>
      </c>
      <c r="P17" s="35">
        <v>115</v>
      </c>
      <c r="Q17" s="35">
        <v>38</v>
      </c>
      <c r="R17" s="35">
        <v>19</v>
      </c>
      <c r="V17" s="171"/>
      <c r="X17">
        <v>200</v>
      </c>
      <c r="Y17" t="s">
        <v>1067</v>
      </c>
      <c r="Z17">
        <v>2</v>
      </c>
      <c r="AA17">
        <v>2</v>
      </c>
      <c r="AB17">
        <v>1</v>
      </c>
    </row>
    <row r="18" spans="1:28" x14ac:dyDescent="0.2">
      <c r="A18" s="168" t="s">
        <v>562</v>
      </c>
      <c r="B18" s="150"/>
      <c r="C18" s="37"/>
      <c r="D18" s="150">
        <f t="shared" ref="D18:R18" si="1">SUM(D16:D17)</f>
        <v>216</v>
      </c>
      <c r="E18" s="150">
        <f>SUM(E16:E17)</f>
        <v>73</v>
      </c>
      <c r="F18" s="150">
        <f t="shared" si="1"/>
        <v>47</v>
      </c>
      <c r="G18" s="170">
        <f t="shared" si="1"/>
        <v>178</v>
      </c>
      <c r="H18" s="170">
        <f t="shared" si="1"/>
        <v>70</v>
      </c>
      <c r="I18" s="170">
        <f t="shared" si="1"/>
        <v>53</v>
      </c>
      <c r="J18" s="150">
        <f t="shared" si="1"/>
        <v>231</v>
      </c>
      <c r="K18" s="150">
        <f t="shared" si="1"/>
        <v>76</v>
      </c>
      <c r="L18" s="150">
        <f t="shared" si="1"/>
        <v>39</v>
      </c>
      <c r="M18" s="170">
        <f t="shared" si="1"/>
        <v>216</v>
      </c>
      <c r="N18" s="170">
        <f t="shared" si="1"/>
        <v>73</v>
      </c>
      <c r="O18" s="170">
        <f t="shared" si="1"/>
        <v>52</v>
      </c>
      <c r="P18" s="150">
        <f t="shared" si="1"/>
        <v>229</v>
      </c>
      <c r="Q18" s="150">
        <f t="shared" si="1"/>
        <v>72</v>
      </c>
      <c r="R18" s="169">
        <f t="shared" si="1"/>
        <v>44</v>
      </c>
      <c r="V18" s="171"/>
      <c r="Z18">
        <v>1</v>
      </c>
      <c r="AA18">
        <v>1</v>
      </c>
      <c r="AB18">
        <v>1.5</v>
      </c>
    </row>
    <row r="19" spans="1:28" ht="13.5" thickBot="1" x14ac:dyDescent="0.25">
      <c r="A19" s="49" t="s">
        <v>350</v>
      </c>
      <c r="B19" s="46"/>
      <c r="C19" s="46"/>
      <c r="D19" s="526">
        <v>3</v>
      </c>
      <c r="E19" s="526"/>
      <c r="F19" s="526"/>
      <c r="G19" s="527">
        <v>1</v>
      </c>
      <c r="H19" s="527"/>
      <c r="I19" s="527"/>
      <c r="J19" s="526">
        <v>5</v>
      </c>
      <c r="K19" s="526"/>
      <c r="L19" s="526"/>
      <c r="M19" s="527">
        <v>2</v>
      </c>
      <c r="N19" s="527"/>
      <c r="O19" s="527"/>
      <c r="P19" s="526">
        <v>4</v>
      </c>
      <c r="Q19" s="526"/>
      <c r="R19" s="528"/>
      <c r="Z19">
        <v>1</v>
      </c>
      <c r="AA19">
        <v>1</v>
      </c>
      <c r="AB19">
        <v>1</v>
      </c>
    </row>
    <row r="20" spans="1:28" x14ac:dyDescent="0.2">
      <c r="A20" s="30"/>
      <c r="B20" s="30"/>
      <c r="C20" s="30"/>
      <c r="D20" s="30"/>
      <c r="E20" s="30"/>
      <c r="F20" s="30"/>
      <c r="G20" s="30"/>
      <c r="H20" s="30"/>
      <c r="I20" s="30"/>
      <c r="J20" s="30"/>
      <c r="K20" s="30"/>
      <c r="L20" s="30"/>
      <c r="M20" s="30"/>
      <c r="N20" s="30"/>
      <c r="O20" s="30"/>
      <c r="V20">
        <f>SUM(X20:X27)</f>
        <v>1168</v>
      </c>
      <c r="W20" t="s">
        <v>474</v>
      </c>
      <c r="X20">
        <v>540</v>
      </c>
      <c r="Y20" t="s">
        <v>1055</v>
      </c>
      <c r="Z20">
        <v>3</v>
      </c>
      <c r="AA20">
        <v>2.5</v>
      </c>
      <c r="AB20">
        <v>1.5</v>
      </c>
    </row>
    <row r="21" spans="1:28" ht="13.5" thickBot="1" x14ac:dyDescent="0.25">
      <c r="A21" s="30"/>
      <c r="B21" s="30"/>
      <c r="C21" s="30"/>
      <c r="D21" s="30"/>
      <c r="E21" s="30"/>
      <c r="F21" s="30"/>
      <c r="G21" s="30"/>
      <c r="H21" s="30"/>
      <c r="I21" s="30"/>
      <c r="J21" s="30"/>
      <c r="K21" s="30"/>
      <c r="L21" s="30"/>
      <c r="M21" s="30"/>
      <c r="N21" s="30"/>
      <c r="O21" s="30"/>
      <c r="X21">
        <v>56</v>
      </c>
      <c r="Y21" t="s">
        <v>1056</v>
      </c>
      <c r="Z21">
        <v>0</v>
      </c>
      <c r="AA21">
        <v>1.5</v>
      </c>
      <c r="AB21">
        <v>1.5</v>
      </c>
    </row>
    <row r="22" spans="1:28" ht="13.5" thickBot="1" x14ac:dyDescent="0.25">
      <c r="A22" s="31"/>
      <c r="B22" s="32"/>
      <c r="C22" s="32"/>
      <c r="D22" s="32" t="s">
        <v>1044</v>
      </c>
      <c r="E22" s="32"/>
      <c r="F22" s="32"/>
      <c r="G22" s="32"/>
      <c r="H22" s="32"/>
      <c r="I22" s="32"/>
      <c r="J22" s="32"/>
      <c r="K22" s="32"/>
      <c r="L22" s="32"/>
      <c r="M22" s="32"/>
      <c r="N22" s="32"/>
      <c r="O22" s="32"/>
      <c r="P22" s="32"/>
      <c r="Q22" s="32"/>
      <c r="R22" s="32"/>
      <c r="X22">
        <v>12</v>
      </c>
      <c r="Y22" t="s">
        <v>1054</v>
      </c>
      <c r="Z22">
        <v>1</v>
      </c>
      <c r="AA22">
        <v>1.5</v>
      </c>
      <c r="AB22">
        <v>1.5</v>
      </c>
    </row>
    <row r="23" spans="1:28" x14ac:dyDescent="0.2">
      <c r="A23" s="40"/>
      <c r="B23" s="41"/>
      <c r="C23" s="41"/>
      <c r="D23" s="474" t="s">
        <v>475</v>
      </c>
      <c r="E23" s="475"/>
      <c r="F23" s="476"/>
      <c r="G23" s="477" t="s">
        <v>352</v>
      </c>
      <c r="H23" s="478"/>
      <c r="I23" s="479"/>
      <c r="J23" s="474" t="s">
        <v>340</v>
      </c>
      <c r="K23" s="475"/>
      <c r="L23" s="476"/>
      <c r="M23" s="477" t="s">
        <v>472</v>
      </c>
      <c r="N23" s="478"/>
      <c r="O23" s="479"/>
      <c r="P23" s="474" t="s">
        <v>469</v>
      </c>
      <c r="Q23" s="475"/>
      <c r="R23" s="476"/>
      <c r="X23">
        <v>70</v>
      </c>
      <c r="Y23" t="s">
        <v>1057</v>
      </c>
      <c r="Z23">
        <v>2</v>
      </c>
      <c r="AA23">
        <v>1.5</v>
      </c>
      <c r="AB23">
        <v>1</v>
      </c>
    </row>
    <row r="24" spans="1:28" x14ac:dyDescent="0.2">
      <c r="A24" s="57"/>
      <c r="B24" s="69"/>
      <c r="C24" s="69" t="s">
        <v>538</v>
      </c>
      <c r="D24" s="480">
        <v>18</v>
      </c>
      <c r="E24" s="481"/>
      <c r="F24" s="482"/>
      <c r="G24" s="483">
        <v>21</v>
      </c>
      <c r="H24" s="484"/>
      <c r="I24" s="485"/>
      <c r="J24" s="480">
        <v>22</v>
      </c>
      <c r="K24" s="481"/>
      <c r="L24" s="482"/>
      <c r="M24" s="483">
        <v>25</v>
      </c>
      <c r="N24" s="484"/>
      <c r="O24" s="485"/>
      <c r="P24" s="480">
        <v>6</v>
      </c>
      <c r="Q24" s="481"/>
      <c r="R24" s="482"/>
      <c r="X24">
        <v>350</v>
      </c>
      <c r="Y24" t="s">
        <v>1058</v>
      </c>
      <c r="Z24">
        <v>3</v>
      </c>
      <c r="AA24">
        <v>1</v>
      </c>
      <c r="AB24">
        <v>1</v>
      </c>
    </row>
    <row r="25" spans="1:28" x14ac:dyDescent="0.2">
      <c r="A25" s="42"/>
      <c r="B25" s="34" t="s">
        <v>355</v>
      </c>
      <c r="C25" s="34" t="s">
        <v>408</v>
      </c>
      <c r="D25" s="35" t="s">
        <v>409</v>
      </c>
      <c r="E25" s="35" t="s">
        <v>410</v>
      </c>
      <c r="F25" s="35" t="s">
        <v>363</v>
      </c>
      <c r="G25" s="36" t="s">
        <v>409</v>
      </c>
      <c r="H25" s="36" t="s">
        <v>410</v>
      </c>
      <c r="I25" s="36" t="s">
        <v>363</v>
      </c>
      <c r="J25" s="35" t="s">
        <v>409</v>
      </c>
      <c r="K25" s="35" t="s">
        <v>410</v>
      </c>
      <c r="L25" s="35" t="s">
        <v>363</v>
      </c>
      <c r="M25" s="36" t="s">
        <v>409</v>
      </c>
      <c r="N25" s="36" t="s">
        <v>410</v>
      </c>
      <c r="O25" s="36" t="s">
        <v>363</v>
      </c>
      <c r="P25" s="35" t="s">
        <v>409</v>
      </c>
      <c r="Q25" s="35" t="s">
        <v>410</v>
      </c>
      <c r="R25" s="35" t="s">
        <v>363</v>
      </c>
      <c r="U25" s="108"/>
      <c r="X25">
        <v>36</v>
      </c>
      <c r="Y25" t="s">
        <v>1073</v>
      </c>
      <c r="Z25">
        <v>2</v>
      </c>
      <c r="AA25">
        <v>0.5</v>
      </c>
      <c r="AB25">
        <v>0.5</v>
      </c>
    </row>
    <row r="26" spans="1:28" x14ac:dyDescent="0.2">
      <c r="A26" s="42" t="s">
        <v>390</v>
      </c>
      <c r="B26" s="50">
        <v>8</v>
      </c>
      <c r="C26" s="50">
        <v>4</v>
      </c>
      <c r="D26" s="37">
        <v>5</v>
      </c>
      <c r="E26" s="37">
        <v>1</v>
      </c>
      <c r="F26" s="37">
        <f>IF(($C26+INT(D$24/18)+IF(((D$24-INT(D$24/18)*18)-$B26)&gt;=0,1,0)-D26+2)&lt;0, 0, $C26+INT(D$24/18)+IF(((D$24-INT(D$24/18)*18)-$B26)&gt;=0,1,0)-D26+2)</f>
        <v>2</v>
      </c>
      <c r="G26" s="38">
        <v>10</v>
      </c>
      <c r="H26" s="38">
        <v>2</v>
      </c>
      <c r="I26" s="38">
        <f>IF(($C26+INT(G$24/18)+IF(((G$24-INT(G$24/18)*18)-$B26)&gt;=0,1,0)-G26+2)&lt;0, 0, $C26+INT(G$24/18)+IF(((G$24-INT(G$24/18)*18)-$B26)&gt;=0,1,0)-G26+2)</f>
        <v>0</v>
      </c>
      <c r="J26" s="37">
        <v>6</v>
      </c>
      <c r="K26" s="37">
        <v>2</v>
      </c>
      <c r="L26" s="37">
        <f>IF(($C26+INT(J$24/18)+IF(((J$24-INT(J$24/18)*18)-$B26)&gt;=0,1,0)-J26+2)&lt;0, 0, $C26+INT(J$24/18)+IF(((J$24-INT(J$24/18)*18)-$B26)&gt;=0,1,0)-J26+2)</f>
        <v>1</v>
      </c>
      <c r="M26" s="38">
        <v>6</v>
      </c>
      <c r="N26" s="38">
        <v>3</v>
      </c>
      <c r="O26" s="38">
        <f>IF(($C26+INT(M$24/18)+IF(((M$24-INT(M$24/18)*18)-$B26)&gt;=0,1,0)-M26+2)&lt;0, 0, $C26+INT(M$24/18)+IF(((M$24-INT(M$24/18)*18)-$B26)&gt;=0,1,0)-M26+2)</f>
        <v>1</v>
      </c>
      <c r="P26" s="37">
        <v>4</v>
      </c>
      <c r="Q26" s="37">
        <v>2</v>
      </c>
      <c r="R26" s="37">
        <f>IF(($C26+INT(P$24/18)+IF(((P$24-INT(P$24/18)*18)-$B26)&gt;=0,1,0)-P26+2)&lt;0, 0, $C26+INT(P$24/18)+IF(((P$24-INT(P$24/18)*18)-$B26)&gt;=0,1,0)-P26+2)</f>
        <v>2</v>
      </c>
      <c r="X26">
        <v>56</v>
      </c>
      <c r="Y26" t="s">
        <v>1056</v>
      </c>
      <c r="Z26">
        <v>3</v>
      </c>
      <c r="AA26">
        <v>0</v>
      </c>
      <c r="AB26">
        <v>2.5</v>
      </c>
    </row>
    <row r="27" spans="1:28" x14ac:dyDescent="0.2">
      <c r="A27" s="42" t="s">
        <v>391</v>
      </c>
      <c r="B27" s="50">
        <v>14</v>
      </c>
      <c r="C27" s="50">
        <v>5</v>
      </c>
      <c r="D27" s="37">
        <v>5</v>
      </c>
      <c r="E27" s="37">
        <v>1</v>
      </c>
      <c r="F27" s="37">
        <f t="shared" ref="F27:F34" si="2">IF(($C27+INT(D$24/18)+IF(((D$90-INT(D$24/18)*18)-$B27)&gt;=0,1,0)-D27+2)&lt;0, 0, $C27+INT(D$24/18)+IF(((D$24-INT(D$24/18)*18)-$B27)&gt;=0,1,0)-D27+2)</f>
        <v>3</v>
      </c>
      <c r="G27" s="38">
        <v>10</v>
      </c>
      <c r="H27" s="38">
        <v>2</v>
      </c>
      <c r="I27" s="38">
        <f t="shared" ref="I27:I34" si="3">IF(($C27+INT(G$24/18)+IF(((G$24-INT(G$24/18)*18)-$B27)&gt;=0,1,0)-G27+2)&lt;0, 0, $C27+INT(G$24/18)+IF(((G$24-INT(G$24/18)*18)-$B27)&gt;=0,1,0)-G27+2)</f>
        <v>0</v>
      </c>
      <c r="J27" s="37">
        <v>7</v>
      </c>
      <c r="K27" s="37">
        <v>2</v>
      </c>
      <c r="L27" s="37">
        <f t="shared" ref="L27:L34" si="4">IF(($C27+INT(J$24/18)+IF(((J$90-INT(J$24/18)*18)-$B27)&gt;=0,1,0)-J27+2)&lt;0, 0, $C27+INT(J$24/18)+IF(((J$24-INT(J$24/18)*18)-$B27)&gt;=0,1,0)-J27+2)</f>
        <v>1</v>
      </c>
      <c r="M27" s="38">
        <v>8</v>
      </c>
      <c r="N27" s="38">
        <v>2</v>
      </c>
      <c r="O27" s="38">
        <f t="shared" ref="O27:O34" si="5">IF(($C27+INT(M$24/18)+IF(((M$24-INT(M$24/18)*18)-$B27)&gt;=0,1,0)-M27+2)&lt;0, 0, $C27+INT(M$24/18)+IF(((M$24-INT(M$24/18)*18)-$B27)&gt;=0,1,0)-M27+2)</f>
        <v>0</v>
      </c>
      <c r="P27" s="37">
        <v>5</v>
      </c>
      <c r="Q27" s="37">
        <v>1</v>
      </c>
      <c r="R27" s="37">
        <f t="shared" ref="R27:R34" si="6">IF(($C27+INT(P$24/18)+IF(((P$90-INT(P$24/18)*18)-$B27)&gt;=0,1,0)-P27+2)&lt;0, 0, $C27+INT(P$24/18)+IF(((P$24-INT(P$24/18)*18)-$B27)&gt;=0,1,0)-P27+2)</f>
        <v>2</v>
      </c>
      <c r="X27">
        <v>48</v>
      </c>
      <c r="Y27" t="s">
        <v>1074</v>
      </c>
    </row>
    <row r="28" spans="1:28" x14ac:dyDescent="0.2">
      <c r="A28" s="42" t="s">
        <v>392</v>
      </c>
      <c r="B28" s="50">
        <v>18</v>
      </c>
      <c r="C28" s="50">
        <v>3</v>
      </c>
      <c r="D28" s="37">
        <v>3</v>
      </c>
      <c r="E28" s="37">
        <v>2</v>
      </c>
      <c r="F28" s="37">
        <f t="shared" si="2"/>
        <v>3</v>
      </c>
      <c r="G28" s="38">
        <v>4</v>
      </c>
      <c r="H28" s="38">
        <v>3</v>
      </c>
      <c r="I28" s="38">
        <f t="shared" si="3"/>
        <v>2</v>
      </c>
      <c r="J28" s="37">
        <v>4</v>
      </c>
      <c r="K28" s="37">
        <v>2</v>
      </c>
      <c r="L28" s="37">
        <f t="shared" si="4"/>
        <v>2</v>
      </c>
      <c r="M28" s="38">
        <v>4</v>
      </c>
      <c r="N28" s="38">
        <v>3</v>
      </c>
      <c r="O28" s="38">
        <f t="shared" si="5"/>
        <v>2</v>
      </c>
      <c r="P28" s="37">
        <v>4</v>
      </c>
      <c r="Q28" s="37">
        <v>3</v>
      </c>
      <c r="R28" s="37">
        <f t="shared" si="6"/>
        <v>1</v>
      </c>
      <c r="T28" t="s">
        <v>1048</v>
      </c>
    </row>
    <row r="29" spans="1:28" x14ac:dyDescent="0.2">
      <c r="A29" s="42" t="s">
        <v>393</v>
      </c>
      <c r="B29" s="50">
        <v>12</v>
      </c>
      <c r="C29" s="50">
        <v>4</v>
      </c>
      <c r="D29" s="37">
        <v>7</v>
      </c>
      <c r="E29" s="37">
        <v>1</v>
      </c>
      <c r="F29" s="37">
        <f t="shared" si="2"/>
        <v>0</v>
      </c>
      <c r="G29" s="38">
        <v>5</v>
      </c>
      <c r="H29" s="38">
        <v>2</v>
      </c>
      <c r="I29" s="38">
        <f t="shared" si="3"/>
        <v>2</v>
      </c>
      <c r="J29" s="37">
        <v>4</v>
      </c>
      <c r="K29" s="37">
        <v>2</v>
      </c>
      <c r="L29" s="37">
        <f t="shared" si="4"/>
        <v>3</v>
      </c>
      <c r="M29" s="38">
        <v>5</v>
      </c>
      <c r="N29" s="38">
        <v>1</v>
      </c>
      <c r="O29" s="38">
        <f t="shared" si="5"/>
        <v>2</v>
      </c>
      <c r="P29" s="37">
        <v>4</v>
      </c>
      <c r="Q29" s="37">
        <v>2</v>
      </c>
      <c r="R29" s="37">
        <f t="shared" si="6"/>
        <v>2</v>
      </c>
      <c r="V29">
        <f>SUM(X29:X32)</f>
        <v>153</v>
      </c>
      <c r="W29" t="s">
        <v>473</v>
      </c>
      <c r="X29">
        <v>26</v>
      </c>
      <c r="Y29" t="s">
        <v>1059</v>
      </c>
    </row>
    <row r="30" spans="1:28" x14ac:dyDescent="0.2">
      <c r="A30" s="42" t="s">
        <v>394</v>
      </c>
      <c r="B30" s="50">
        <v>2</v>
      </c>
      <c r="C30" s="50">
        <v>4</v>
      </c>
      <c r="D30" s="37">
        <v>5</v>
      </c>
      <c r="E30" s="37">
        <v>2</v>
      </c>
      <c r="F30" s="37">
        <f t="shared" si="2"/>
        <v>2</v>
      </c>
      <c r="G30" s="38">
        <v>5</v>
      </c>
      <c r="H30" s="38">
        <v>2</v>
      </c>
      <c r="I30" s="38">
        <f t="shared" si="3"/>
        <v>3</v>
      </c>
      <c r="J30" s="37">
        <v>6</v>
      </c>
      <c r="K30" s="37">
        <v>2</v>
      </c>
      <c r="L30" s="37">
        <f t="shared" si="4"/>
        <v>2</v>
      </c>
      <c r="M30" s="38">
        <v>5</v>
      </c>
      <c r="N30" s="38">
        <v>1</v>
      </c>
      <c r="O30" s="38">
        <f t="shared" si="5"/>
        <v>3</v>
      </c>
      <c r="P30" s="37">
        <v>5</v>
      </c>
      <c r="Q30" s="37">
        <v>2</v>
      </c>
      <c r="R30" s="37">
        <f t="shared" si="6"/>
        <v>2</v>
      </c>
      <c r="X30">
        <v>20</v>
      </c>
      <c r="Y30" t="s">
        <v>1060</v>
      </c>
    </row>
    <row r="31" spans="1:28" x14ac:dyDescent="0.2">
      <c r="A31" s="42" t="s">
        <v>395</v>
      </c>
      <c r="B31" s="50">
        <v>6</v>
      </c>
      <c r="C31" s="50">
        <v>4</v>
      </c>
      <c r="D31" s="37">
        <v>5</v>
      </c>
      <c r="E31" s="37">
        <v>2</v>
      </c>
      <c r="F31" s="37">
        <f t="shared" si="2"/>
        <v>2</v>
      </c>
      <c r="G31" s="38">
        <v>6</v>
      </c>
      <c r="H31" s="38">
        <v>2</v>
      </c>
      <c r="I31" s="38">
        <f t="shared" si="3"/>
        <v>1</v>
      </c>
      <c r="J31" s="37">
        <v>5</v>
      </c>
      <c r="K31" s="37">
        <v>1</v>
      </c>
      <c r="L31" s="37">
        <f t="shared" si="4"/>
        <v>2</v>
      </c>
      <c r="M31" s="38">
        <v>6</v>
      </c>
      <c r="N31" s="38">
        <v>2</v>
      </c>
      <c r="O31" s="38">
        <f t="shared" si="5"/>
        <v>2</v>
      </c>
      <c r="P31" s="37">
        <v>6</v>
      </c>
      <c r="Q31" s="37">
        <v>2</v>
      </c>
      <c r="R31" s="37">
        <f t="shared" si="6"/>
        <v>1</v>
      </c>
      <c r="X31">
        <v>19</v>
      </c>
      <c r="Y31" t="s">
        <v>1061</v>
      </c>
    </row>
    <row r="32" spans="1:28" x14ac:dyDescent="0.2">
      <c r="A32" s="42" t="s">
        <v>396</v>
      </c>
      <c r="B32" s="50">
        <v>10</v>
      </c>
      <c r="C32" s="50">
        <v>5</v>
      </c>
      <c r="D32" s="37">
        <v>5</v>
      </c>
      <c r="E32" s="37">
        <v>2</v>
      </c>
      <c r="F32" s="37">
        <f t="shared" si="2"/>
        <v>3</v>
      </c>
      <c r="G32" s="38">
        <v>6</v>
      </c>
      <c r="H32" s="38">
        <v>1</v>
      </c>
      <c r="I32" s="38">
        <f t="shared" si="3"/>
        <v>2</v>
      </c>
      <c r="J32" s="37">
        <v>5</v>
      </c>
      <c r="K32" s="37">
        <v>2</v>
      </c>
      <c r="L32" s="37">
        <f t="shared" si="4"/>
        <v>3</v>
      </c>
      <c r="M32" s="38">
        <v>7</v>
      </c>
      <c r="N32" s="38">
        <v>3</v>
      </c>
      <c r="O32" s="38">
        <f t="shared" si="5"/>
        <v>1</v>
      </c>
      <c r="P32" s="37">
        <v>6</v>
      </c>
      <c r="Q32" s="37">
        <v>2</v>
      </c>
      <c r="R32" s="37">
        <f t="shared" si="6"/>
        <v>1</v>
      </c>
      <c r="X32">
        <v>88</v>
      </c>
      <c r="Y32" t="s">
        <v>1062</v>
      </c>
    </row>
    <row r="33" spans="1:28" x14ac:dyDescent="0.2">
      <c r="A33" s="42" t="s">
        <v>397</v>
      </c>
      <c r="B33" s="50">
        <v>16</v>
      </c>
      <c r="C33" s="50">
        <v>3</v>
      </c>
      <c r="D33" s="37">
        <v>3</v>
      </c>
      <c r="E33" s="37">
        <v>2</v>
      </c>
      <c r="F33" s="37">
        <f t="shared" si="2"/>
        <v>3</v>
      </c>
      <c r="G33" s="38">
        <v>5</v>
      </c>
      <c r="H33" s="38">
        <v>2</v>
      </c>
      <c r="I33" s="38">
        <f t="shared" si="3"/>
        <v>1</v>
      </c>
      <c r="J33" s="37">
        <v>3</v>
      </c>
      <c r="K33" s="37">
        <v>2</v>
      </c>
      <c r="L33" s="37">
        <f t="shared" si="4"/>
        <v>3</v>
      </c>
      <c r="M33" s="38">
        <v>5</v>
      </c>
      <c r="N33" s="38">
        <v>3</v>
      </c>
      <c r="O33" s="38">
        <f t="shared" si="5"/>
        <v>1</v>
      </c>
      <c r="P33" s="37">
        <v>5</v>
      </c>
      <c r="Q33" s="37">
        <v>2</v>
      </c>
      <c r="R33" s="37">
        <f t="shared" si="6"/>
        <v>0</v>
      </c>
    </row>
    <row r="34" spans="1:28" ht="13.5" thickBot="1" x14ac:dyDescent="0.25">
      <c r="A34" s="52" t="s">
        <v>398</v>
      </c>
      <c r="B34" s="53">
        <v>4</v>
      </c>
      <c r="C34" s="53">
        <v>4</v>
      </c>
      <c r="D34" s="37">
        <v>4</v>
      </c>
      <c r="E34" s="54">
        <v>2</v>
      </c>
      <c r="F34" s="37">
        <f t="shared" si="2"/>
        <v>3</v>
      </c>
      <c r="G34" s="38">
        <v>6</v>
      </c>
      <c r="H34" s="55">
        <v>2</v>
      </c>
      <c r="I34" s="38">
        <f t="shared" si="3"/>
        <v>1</v>
      </c>
      <c r="J34" s="37">
        <v>6</v>
      </c>
      <c r="K34" s="54">
        <v>2</v>
      </c>
      <c r="L34" s="37">
        <f t="shared" si="4"/>
        <v>2</v>
      </c>
      <c r="M34" s="38">
        <v>6</v>
      </c>
      <c r="N34" s="55">
        <v>2</v>
      </c>
      <c r="O34" s="38">
        <f t="shared" si="5"/>
        <v>2</v>
      </c>
      <c r="P34" s="37">
        <v>5</v>
      </c>
      <c r="Q34" s="54">
        <v>2</v>
      </c>
      <c r="R34" s="37">
        <f t="shared" si="6"/>
        <v>2</v>
      </c>
    </row>
    <row r="35" spans="1:28" ht="13.5" thickBot="1" x14ac:dyDescent="0.25">
      <c r="A35" s="61" t="s">
        <v>412</v>
      </c>
      <c r="B35" s="62"/>
      <c r="C35" s="74">
        <f t="shared" ref="C35:O35" si="7">SUM(C26:C34)</f>
        <v>36</v>
      </c>
      <c r="D35" s="63">
        <f t="shared" si="7"/>
        <v>42</v>
      </c>
      <c r="E35" s="63">
        <f t="shared" si="7"/>
        <v>15</v>
      </c>
      <c r="F35" s="63">
        <f t="shared" si="7"/>
        <v>21</v>
      </c>
      <c r="G35" s="64">
        <f t="shared" si="7"/>
        <v>57</v>
      </c>
      <c r="H35" s="64">
        <f t="shared" si="7"/>
        <v>18</v>
      </c>
      <c r="I35" s="89">
        <f t="shared" si="7"/>
        <v>12</v>
      </c>
      <c r="J35" s="63">
        <f t="shared" si="7"/>
        <v>46</v>
      </c>
      <c r="K35" s="63">
        <f t="shared" si="7"/>
        <v>17</v>
      </c>
      <c r="L35" s="88">
        <f t="shared" si="7"/>
        <v>19</v>
      </c>
      <c r="M35" s="64">
        <f t="shared" si="7"/>
        <v>52</v>
      </c>
      <c r="N35" s="64">
        <f t="shared" si="7"/>
        <v>20</v>
      </c>
      <c r="O35" s="89">
        <f t="shared" si="7"/>
        <v>14</v>
      </c>
      <c r="P35" s="63">
        <f>SUM(P26:P34)</f>
        <v>44</v>
      </c>
      <c r="Q35" s="63">
        <f>SUM(Q26:Q34)</f>
        <v>18</v>
      </c>
      <c r="R35" s="88">
        <f>SUM(R26:R34)</f>
        <v>13</v>
      </c>
    </row>
    <row r="36" spans="1:28" x14ac:dyDescent="0.2">
      <c r="A36" s="57" t="s">
        <v>399</v>
      </c>
      <c r="B36" s="58">
        <v>7</v>
      </c>
      <c r="C36" s="58">
        <v>5</v>
      </c>
      <c r="D36" s="37">
        <v>10</v>
      </c>
      <c r="E36" s="39">
        <v>3</v>
      </c>
      <c r="F36" s="37">
        <f t="shared" ref="F36:F44" si="8">IF(($C36+INT(D$24/18)+IF(((D$90-INT(D$24/18)*18)-$B36)&gt;=0,1,0)-D36+2)&lt;0, 0, $C36+INT(D$24/18)+IF(((D$24-INT(D$24/18)*18)-$B36)&gt;=0,1,0)-D36+2)</f>
        <v>0</v>
      </c>
      <c r="G36" s="38">
        <v>8</v>
      </c>
      <c r="H36" s="59">
        <v>1</v>
      </c>
      <c r="I36" s="38">
        <f>IF(($C36+INT(G$24/18)+IF(((G$24-INT(G$24/18)*18)-$B36)&gt;=0,1,0)-G36+2)&lt;0, 0, $C36+INT(G$24/18)+IF(((G$24-INT(G$24/18)*18)-$B36)&gt;=0,1,0)-G36+2)</f>
        <v>0</v>
      </c>
      <c r="J36" s="37">
        <v>6</v>
      </c>
      <c r="K36" s="39">
        <v>2</v>
      </c>
      <c r="L36" s="37">
        <f>IF(($C36+INT(J$24/18)+IF(((J$24-INT(J$24/18)*18)-$B36)&gt;=0,1,0)-J36+2)&lt;0, 0, $C36+INT(J$24/18)+IF(((J$24-INT(J$24/18)*18)-$B36)&gt;=0,1,0)-J36+2)</f>
        <v>2</v>
      </c>
      <c r="M36" s="38">
        <v>5</v>
      </c>
      <c r="N36" s="59">
        <v>1</v>
      </c>
      <c r="O36" s="38">
        <f>IF(($C36+INT(M$24/18)+IF(((M$24-INT(M$24/18)*18)-$B36)&gt;=0,1,0)-M36+2)&lt;0, 0, $C36+INT(M$24/18)+IF(((M$24-INT(M$24/18)*18)-$B36)&gt;=0,1,0)-M36+2)</f>
        <v>4</v>
      </c>
      <c r="P36" s="37">
        <v>5</v>
      </c>
      <c r="Q36" s="39">
        <v>1</v>
      </c>
      <c r="R36" s="37">
        <f>IF(($C36+INT(P$24/18)+IF(((P$24-INT(P$24/18)*18)-$B36)&gt;=0,1,0)-P36+2)&lt;0, 0, $C36+INT(P$24/18)+IF(((P$24-INT(P$24/18)*18)-$B36)&gt;=0,1,0)-P36+2)</f>
        <v>2</v>
      </c>
    </row>
    <row r="37" spans="1:28" x14ac:dyDescent="0.2">
      <c r="A37" s="42" t="s">
        <v>400</v>
      </c>
      <c r="B37" s="50">
        <v>13</v>
      </c>
      <c r="C37" s="50">
        <v>3</v>
      </c>
      <c r="D37" s="37">
        <v>4</v>
      </c>
      <c r="E37" s="37">
        <v>2</v>
      </c>
      <c r="F37" s="37">
        <f t="shared" si="8"/>
        <v>2</v>
      </c>
      <c r="G37" s="38">
        <v>10</v>
      </c>
      <c r="H37" s="38">
        <v>2</v>
      </c>
      <c r="I37" s="38">
        <f t="shared" ref="I37:I44" si="9">IF(($C37+INT(G$24/18)+IF(((G$24-INT(G$24/18)*18)-$B37)&gt;=0,1,0)-G37+2)&lt;0, 0, $C37+INT(G$24/18)+IF(((G$24-INT(G$24/18)*18)-$B37)&gt;=0,1,0)-G37+2)</f>
        <v>0</v>
      </c>
      <c r="J37" s="37">
        <v>4</v>
      </c>
      <c r="K37" s="37">
        <v>1</v>
      </c>
      <c r="L37" s="37">
        <f t="shared" ref="L37:L44" si="10">IF(($C37+INT(J$24/18)+IF(((J$90-INT(J$24/18)*18)-$B37)&gt;=0,1,0)-J37+2)&lt;0, 0, $C37+INT(J$24/18)+IF(((J$24-INT(J$24/18)*18)-$B37)&gt;=0,1,0)-J37+2)</f>
        <v>2</v>
      </c>
      <c r="M37" s="38">
        <v>6</v>
      </c>
      <c r="N37" s="38">
        <v>2</v>
      </c>
      <c r="O37" s="38">
        <f t="shared" ref="O37:O44" si="11">IF(($C37+INT(M$24/18)+IF(((M$24-INT(M$24/18)*18)-$B37)&gt;=0,1,0)-M37+2)&lt;0, 0, $C37+INT(M$24/18)+IF(((M$24-INT(M$24/18)*18)-$B37)&gt;=0,1,0)-M37+2)</f>
        <v>0</v>
      </c>
      <c r="P37" s="37">
        <v>3</v>
      </c>
      <c r="Q37" s="37">
        <v>1</v>
      </c>
      <c r="R37" s="37">
        <f t="shared" ref="R37:R44" si="12">IF(($C37+INT(P$24/18)+IF(((P$90-INT(P$24/18)*18)-$B37)&gt;=0,1,0)-P37+2)&lt;0, 0, $C37+INT(P$24/18)+IF(((P$24-INT(P$24/18)*18)-$B37)&gt;=0,1,0)-P37+2)</f>
        <v>2</v>
      </c>
      <c r="V37">
        <f>SUM(X37:X40)</f>
        <v>450</v>
      </c>
      <c r="W37" t="s">
        <v>471</v>
      </c>
      <c r="X37">
        <v>160</v>
      </c>
      <c r="Y37" t="s">
        <v>1064</v>
      </c>
      <c r="Z37">
        <f>SUM(Z4:Z36)</f>
        <v>43</v>
      </c>
      <c r="AA37">
        <f>SUM(AA4:AA36)</f>
        <v>34.5</v>
      </c>
      <c r="AB37">
        <f>SUM(AB4:AB36)</f>
        <v>36</v>
      </c>
    </row>
    <row r="38" spans="1:28" x14ac:dyDescent="0.2">
      <c r="A38" s="42" t="s">
        <v>401</v>
      </c>
      <c r="B38" s="50">
        <v>11</v>
      </c>
      <c r="C38" s="50">
        <v>5</v>
      </c>
      <c r="D38" s="37">
        <v>6</v>
      </c>
      <c r="E38" s="37">
        <v>2</v>
      </c>
      <c r="F38" s="37">
        <f t="shared" si="8"/>
        <v>2</v>
      </c>
      <c r="G38" s="38">
        <v>5</v>
      </c>
      <c r="H38" s="38">
        <v>2</v>
      </c>
      <c r="I38" s="38">
        <f t="shared" si="9"/>
        <v>3</v>
      </c>
      <c r="J38" s="37">
        <v>7</v>
      </c>
      <c r="K38" s="37">
        <v>1</v>
      </c>
      <c r="L38" s="37">
        <f t="shared" si="10"/>
        <v>1</v>
      </c>
      <c r="M38" s="38">
        <v>10</v>
      </c>
      <c r="N38" s="38">
        <v>2</v>
      </c>
      <c r="O38" s="38">
        <f t="shared" si="11"/>
        <v>0</v>
      </c>
      <c r="P38" s="37">
        <v>6</v>
      </c>
      <c r="Q38" s="37">
        <v>3</v>
      </c>
      <c r="R38" s="37">
        <f t="shared" si="12"/>
        <v>1</v>
      </c>
      <c r="X38">
        <v>120</v>
      </c>
      <c r="Y38" t="s">
        <v>1076</v>
      </c>
    </row>
    <row r="39" spans="1:28" x14ac:dyDescent="0.2">
      <c r="A39" s="42" t="s">
        <v>402</v>
      </c>
      <c r="B39" s="50">
        <v>15</v>
      </c>
      <c r="C39" s="50">
        <v>4</v>
      </c>
      <c r="D39" s="37">
        <v>5</v>
      </c>
      <c r="E39" s="37">
        <v>3</v>
      </c>
      <c r="F39" s="37">
        <f t="shared" si="8"/>
        <v>2</v>
      </c>
      <c r="G39" s="38">
        <v>10</v>
      </c>
      <c r="H39" s="38">
        <v>2</v>
      </c>
      <c r="I39" s="38">
        <f t="shared" si="9"/>
        <v>0</v>
      </c>
      <c r="J39" s="37">
        <v>6</v>
      </c>
      <c r="K39" s="37">
        <v>2</v>
      </c>
      <c r="L39" s="37">
        <f t="shared" si="10"/>
        <v>1</v>
      </c>
      <c r="M39" s="38">
        <v>4</v>
      </c>
      <c r="N39" s="38">
        <v>1</v>
      </c>
      <c r="O39" s="38">
        <f t="shared" si="11"/>
        <v>3</v>
      </c>
      <c r="P39" s="37">
        <v>4</v>
      </c>
      <c r="Q39" s="37">
        <v>2</v>
      </c>
      <c r="R39" s="37">
        <f t="shared" si="12"/>
        <v>2</v>
      </c>
      <c r="X39">
        <v>100</v>
      </c>
      <c r="Y39" t="s">
        <v>1072</v>
      </c>
    </row>
    <row r="40" spans="1:28" x14ac:dyDescent="0.2">
      <c r="A40" s="42" t="s">
        <v>403</v>
      </c>
      <c r="B40" s="50">
        <v>17</v>
      </c>
      <c r="C40" s="50">
        <v>3</v>
      </c>
      <c r="D40" s="37">
        <v>3</v>
      </c>
      <c r="E40" s="37">
        <v>1</v>
      </c>
      <c r="F40" s="37">
        <f t="shared" si="8"/>
        <v>3</v>
      </c>
      <c r="G40" s="38">
        <v>5</v>
      </c>
      <c r="H40" s="38">
        <v>3</v>
      </c>
      <c r="I40" s="38">
        <f t="shared" si="9"/>
        <v>1</v>
      </c>
      <c r="J40" s="37">
        <v>5</v>
      </c>
      <c r="K40" s="37">
        <v>2</v>
      </c>
      <c r="L40" s="37">
        <f t="shared" si="10"/>
        <v>1</v>
      </c>
      <c r="M40" s="38">
        <v>3</v>
      </c>
      <c r="N40" s="38">
        <v>1</v>
      </c>
      <c r="O40" s="38">
        <f t="shared" si="11"/>
        <v>3</v>
      </c>
      <c r="P40" s="37">
        <v>5</v>
      </c>
      <c r="Q40" s="37">
        <v>3</v>
      </c>
      <c r="R40" s="37">
        <f t="shared" si="12"/>
        <v>0</v>
      </c>
      <c r="X40">
        <v>70</v>
      </c>
      <c r="Y40" t="s">
        <v>1077</v>
      </c>
    </row>
    <row r="41" spans="1:28" x14ac:dyDescent="0.2">
      <c r="A41" s="42" t="s">
        <v>404</v>
      </c>
      <c r="B41" s="50">
        <v>3</v>
      </c>
      <c r="C41" s="50">
        <v>4</v>
      </c>
      <c r="D41" s="37">
        <v>4</v>
      </c>
      <c r="E41" s="37">
        <v>2</v>
      </c>
      <c r="F41" s="37">
        <f t="shared" si="8"/>
        <v>3</v>
      </c>
      <c r="G41" s="38">
        <v>6</v>
      </c>
      <c r="H41" s="38">
        <v>3</v>
      </c>
      <c r="I41" s="38">
        <f t="shared" si="9"/>
        <v>2</v>
      </c>
      <c r="J41" s="37">
        <v>7</v>
      </c>
      <c r="K41" s="37">
        <v>2</v>
      </c>
      <c r="L41" s="37">
        <f t="shared" si="10"/>
        <v>1</v>
      </c>
      <c r="M41" s="38">
        <v>10</v>
      </c>
      <c r="N41" s="38">
        <v>2</v>
      </c>
      <c r="O41" s="38">
        <f t="shared" si="11"/>
        <v>0</v>
      </c>
      <c r="P41" s="37">
        <v>4</v>
      </c>
      <c r="Q41" s="37">
        <v>2</v>
      </c>
      <c r="R41" s="37">
        <f t="shared" si="12"/>
        <v>3</v>
      </c>
    </row>
    <row r="42" spans="1:28" x14ac:dyDescent="0.2">
      <c r="A42" s="42" t="s">
        <v>405</v>
      </c>
      <c r="B42" s="50">
        <v>5</v>
      </c>
      <c r="C42" s="50">
        <v>4</v>
      </c>
      <c r="D42" s="37">
        <v>6</v>
      </c>
      <c r="E42" s="37">
        <v>1</v>
      </c>
      <c r="F42" s="37">
        <f t="shared" si="8"/>
        <v>1</v>
      </c>
      <c r="G42" s="38">
        <v>5</v>
      </c>
      <c r="H42" s="38">
        <v>2</v>
      </c>
      <c r="I42" s="38">
        <f t="shared" si="9"/>
        <v>2</v>
      </c>
      <c r="J42" s="37">
        <v>8</v>
      </c>
      <c r="K42" s="37">
        <v>3</v>
      </c>
      <c r="L42" s="37">
        <f t="shared" si="10"/>
        <v>0</v>
      </c>
      <c r="M42" s="38">
        <v>5</v>
      </c>
      <c r="N42" s="38">
        <v>2</v>
      </c>
      <c r="O42" s="38">
        <f t="shared" si="11"/>
        <v>3</v>
      </c>
      <c r="P42" s="37">
        <v>4</v>
      </c>
      <c r="Q42" s="37">
        <v>2</v>
      </c>
      <c r="R42" s="37">
        <f t="shared" si="12"/>
        <v>3</v>
      </c>
      <c r="V42">
        <f>SUM(X42:X44)</f>
        <v>505</v>
      </c>
      <c r="W42" t="s">
        <v>615</v>
      </c>
      <c r="X42">
        <v>120</v>
      </c>
      <c r="Y42" t="s">
        <v>1068</v>
      </c>
    </row>
    <row r="43" spans="1:28" x14ac:dyDescent="0.2">
      <c r="A43" s="42" t="s">
        <v>406</v>
      </c>
      <c r="B43" s="50">
        <v>1</v>
      </c>
      <c r="C43" s="50">
        <v>5</v>
      </c>
      <c r="D43" s="37">
        <v>10</v>
      </c>
      <c r="E43" s="37">
        <v>2</v>
      </c>
      <c r="F43" s="37">
        <f t="shared" si="8"/>
        <v>0</v>
      </c>
      <c r="G43" s="38">
        <v>6</v>
      </c>
      <c r="H43" s="38">
        <v>2</v>
      </c>
      <c r="I43" s="38">
        <f t="shared" si="9"/>
        <v>3</v>
      </c>
      <c r="J43" s="37">
        <v>7</v>
      </c>
      <c r="K43" s="37">
        <v>1</v>
      </c>
      <c r="L43" s="37">
        <f t="shared" si="10"/>
        <v>2</v>
      </c>
      <c r="M43" s="38">
        <v>7</v>
      </c>
      <c r="N43" s="38">
        <v>2</v>
      </c>
      <c r="O43" s="38">
        <f t="shared" si="11"/>
        <v>2</v>
      </c>
      <c r="P43" s="37">
        <v>6</v>
      </c>
      <c r="Q43" s="37">
        <v>1</v>
      </c>
      <c r="R43" s="37">
        <f t="shared" si="12"/>
        <v>2</v>
      </c>
      <c r="X43">
        <v>35</v>
      </c>
      <c r="Y43" t="s">
        <v>1065</v>
      </c>
    </row>
    <row r="44" spans="1:28" ht="13.5" thickBot="1" x14ac:dyDescent="0.25">
      <c r="A44" s="45" t="s">
        <v>407</v>
      </c>
      <c r="B44" s="51">
        <v>9</v>
      </c>
      <c r="C44" s="51">
        <v>4</v>
      </c>
      <c r="D44" s="37">
        <v>4</v>
      </c>
      <c r="E44" s="46">
        <v>1</v>
      </c>
      <c r="F44" s="37">
        <f t="shared" si="8"/>
        <v>3</v>
      </c>
      <c r="G44" s="38">
        <v>6</v>
      </c>
      <c r="H44" s="47">
        <v>2</v>
      </c>
      <c r="I44" s="38">
        <f t="shared" si="9"/>
        <v>1</v>
      </c>
      <c r="J44" s="37">
        <v>7</v>
      </c>
      <c r="K44" s="46">
        <v>1</v>
      </c>
      <c r="L44" s="37">
        <f t="shared" si="10"/>
        <v>0</v>
      </c>
      <c r="M44" s="38">
        <v>5</v>
      </c>
      <c r="N44" s="47">
        <v>2</v>
      </c>
      <c r="O44" s="38">
        <f t="shared" si="11"/>
        <v>2</v>
      </c>
      <c r="P44" s="37">
        <v>4</v>
      </c>
      <c r="Q44" s="46">
        <v>1</v>
      </c>
      <c r="R44" s="37">
        <f t="shared" si="12"/>
        <v>2</v>
      </c>
      <c r="X44">
        <v>350</v>
      </c>
      <c r="Y44" t="s">
        <v>1075</v>
      </c>
    </row>
    <row r="45" spans="1:28" ht="13.5" thickBot="1" x14ac:dyDescent="0.25">
      <c r="A45" s="66" t="s">
        <v>413</v>
      </c>
      <c r="B45" s="63"/>
      <c r="C45" s="63">
        <f t="shared" ref="C45:O45" si="13">SUM(C36:C44)</f>
        <v>37</v>
      </c>
      <c r="D45" s="63">
        <f t="shared" si="13"/>
        <v>52</v>
      </c>
      <c r="E45" s="63">
        <f t="shared" si="13"/>
        <v>17</v>
      </c>
      <c r="F45" s="63">
        <f t="shared" si="13"/>
        <v>16</v>
      </c>
      <c r="G45" s="64">
        <f t="shared" si="13"/>
        <v>61</v>
      </c>
      <c r="H45" s="64">
        <f t="shared" si="13"/>
        <v>19</v>
      </c>
      <c r="I45" s="64">
        <f t="shared" si="13"/>
        <v>12</v>
      </c>
      <c r="J45" s="63">
        <f t="shared" si="13"/>
        <v>57</v>
      </c>
      <c r="K45" s="63">
        <f t="shared" si="13"/>
        <v>15</v>
      </c>
      <c r="L45" s="63">
        <f t="shared" si="13"/>
        <v>10</v>
      </c>
      <c r="M45" s="64">
        <f t="shared" si="13"/>
        <v>55</v>
      </c>
      <c r="N45" s="64">
        <f t="shared" si="13"/>
        <v>15</v>
      </c>
      <c r="O45" s="64">
        <f t="shared" si="13"/>
        <v>17</v>
      </c>
      <c r="P45" s="63">
        <f>SUM(P36:P44)</f>
        <v>41</v>
      </c>
      <c r="Q45" s="63">
        <f>SUM(Q36:Q44)</f>
        <v>16</v>
      </c>
      <c r="R45" s="63">
        <f>SUM(R36:R44)</f>
        <v>17</v>
      </c>
    </row>
    <row r="46" spans="1:28" ht="13.5" thickBot="1" x14ac:dyDescent="0.25">
      <c r="A46" s="70" t="s">
        <v>414</v>
      </c>
      <c r="B46" s="71"/>
      <c r="C46" s="71">
        <f t="shared" ref="C46:O46" si="14">C45+C35</f>
        <v>73</v>
      </c>
      <c r="D46" s="71">
        <f t="shared" si="14"/>
        <v>94</v>
      </c>
      <c r="E46" s="71">
        <f t="shared" si="14"/>
        <v>32</v>
      </c>
      <c r="F46" s="71">
        <f t="shared" si="14"/>
        <v>37</v>
      </c>
      <c r="G46" s="72">
        <f t="shared" si="14"/>
        <v>118</v>
      </c>
      <c r="H46" s="72">
        <f t="shared" si="14"/>
        <v>37</v>
      </c>
      <c r="I46" s="72">
        <f t="shared" si="14"/>
        <v>24</v>
      </c>
      <c r="J46" s="71">
        <f t="shared" si="14"/>
        <v>103</v>
      </c>
      <c r="K46" s="71">
        <f t="shared" si="14"/>
        <v>32</v>
      </c>
      <c r="L46" s="71">
        <f t="shared" si="14"/>
        <v>29</v>
      </c>
      <c r="M46" s="72">
        <f t="shared" si="14"/>
        <v>107</v>
      </c>
      <c r="N46" s="72">
        <f t="shared" si="14"/>
        <v>35</v>
      </c>
      <c r="O46" s="72">
        <f t="shared" si="14"/>
        <v>31</v>
      </c>
      <c r="P46" s="71">
        <f>P45+P35</f>
        <v>85</v>
      </c>
      <c r="Q46" s="71">
        <f>Q45+Q35</f>
        <v>34</v>
      </c>
      <c r="R46" s="71">
        <f>R45+R35</f>
        <v>30</v>
      </c>
    </row>
    <row r="47" spans="1:28" x14ac:dyDescent="0.2">
      <c r="A47" s="30"/>
      <c r="B47" s="30"/>
      <c r="C47" s="30"/>
      <c r="D47" s="30"/>
      <c r="E47" s="30"/>
      <c r="F47" s="30"/>
      <c r="G47" s="30"/>
      <c r="H47" s="30"/>
      <c r="I47" s="30"/>
      <c r="J47" s="30"/>
      <c r="K47" s="30"/>
      <c r="L47" s="30"/>
      <c r="M47" s="30"/>
      <c r="N47" s="30"/>
      <c r="O47" s="30"/>
    </row>
    <row r="48" spans="1:28" x14ac:dyDescent="0.2">
      <c r="A48" s="30"/>
      <c r="B48" s="30"/>
      <c r="C48" s="30"/>
      <c r="D48" s="30"/>
      <c r="E48" s="30"/>
      <c r="F48" s="30"/>
      <c r="G48" s="30"/>
      <c r="H48" s="30"/>
      <c r="I48" s="30"/>
      <c r="J48" s="30"/>
      <c r="K48" s="30"/>
      <c r="L48" s="30"/>
      <c r="M48" s="30"/>
      <c r="N48" s="30"/>
      <c r="O48" s="30"/>
      <c r="X48" t="s">
        <v>1081</v>
      </c>
      <c r="Y48" t="s">
        <v>1082</v>
      </c>
    </row>
    <row r="49" spans="1:25" ht="13.5" thickBot="1" x14ac:dyDescent="0.25">
      <c r="A49" s="30"/>
      <c r="B49" s="30"/>
      <c r="C49" s="30"/>
      <c r="D49" s="30"/>
      <c r="E49" s="30"/>
      <c r="F49" s="30"/>
      <c r="G49" s="30"/>
      <c r="H49" s="30"/>
      <c r="I49" s="30"/>
      <c r="J49" s="30"/>
      <c r="K49" s="30"/>
      <c r="L49" s="30"/>
      <c r="M49" s="30"/>
      <c r="N49" s="30"/>
      <c r="O49" s="30"/>
      <c r="V49" t="s">
        <v>1078</v>
      </c>
      <c r="X49">
        <v>615</v>
      </c>
    </row>
    <row r="50" spans="1:25" ht="13.5" thickBot="1" x14ac:dyDescent="0.25">
      <c r="A50" s="31"/>
      <c r="B50" s="32"/>
      <c r="C50" s="32"/>
      <c r="D50" s="32" t="s">
        <v>1045</v>
      </c>
      <c r="E50" s="32"/>
      <c r="F50" s="32"/>
      <c r="G50" s="32"/>
      <c r="H50" s="32"/>
      <c r="I50" s="32"/>
      <c r="J50" s="32"/>
      <c r="K50" s="32"/>
      <c r="L50" s="32"/>
      <c r="M50" s="32"/>
      <c r="N50" s="32"/>
      <c r="O50" s="32"/>
      <c r="P50" s="32"/>
      <c r="Q50" s="32"/>
      <c r="R50" s="32"/>
      <c r="V50" t="s">
        <v>1079</v>
      </c>
    </row>
    <row r="51" spans="1:25" x14ac:dyDescent="0.2">
      <c r="A51" s="40"/>
      <c r="B51" s="41"/>
      <c r="C51" s="41"/>
      <c r="D51" s="474" t="s">
        <v>475</v>
      </c>
      <c r="E51" s="475"/>
      <c r="F51" s="476"/>
      <c r="G51" s="477" t="s">
        <v>352</v>
      </c>
      <c r="H51" s="478"/>
      <c r="I51" s="479"/>
      <c r="J51" s="474" t="s">
        <v>340</v>
      </c>
      <c r="K51" s="475"/>
      <c r="L51" s="476"/>
      <c r="M51" s="477" t="s">
        <v>472</v>
      </c>
      <c r="N51" s="478"/>
      <c r="O51" s="479"/>
      <c r="P51" s="474" t="s">
        <v>469</v>
      </c>
      <c r="Q51" s="475"/>
      <c r="R51" s="476"/>
      <c r="V51" t="s">
        <v>470</v>
      </c>
      <c r="X51">
        <f>V12-X49</f>
        <v>183</v>
      </c>
      <c r="Y51">
        <f>7.46*X51</f>
        <v>1365.18</v>
      </c>
    </row>
    <row r="52" spans="1:25" x14ac:dyDescent="0.2">
      <c r="A52" s="57"/>
      <c r="B52" s="69"/>
      <c r="C52" s="69" t="s">
        <v>538</v>
      </c>
      <c r="D52" s="480">
        <v>18</v>
      </c>
      <c r="E52" s="481"/>
      <c r="F52" s="482"/>
      <c r="G52" s="483">
        <v>21</v>
      </c>
      <c r="H52" s="484"/>
      <c r="I52" s="485"/>
      <c r="J52" s="480">
        <v>23</v>
      </c>
      <c r="K52" s="481"/>
      <c r="L52" s="482"/>
      <c r="M52" s="483">
        <v>26</v>
      </c>
      <c r="N52" s="484"/>
      <c r="O52" s="485"/>
      <c r="P52" s="480">
        <v>7</v>
      </c>
      <c r="Q52" s="481"/>
      <c r="R52" s="482"/>
      <c r="V52" t="s">
        <v>474</v>
      </c>
      <c r="X52">
        <f>V20-X49</f>
        <v>553</v>
      </c>
      <c r="Y52">
        <f>7.46*X52</f>
        <v>4125.38</v>
      </c>
    </row>
    <row r="53" spans="1:25" x14ac:dyDescent="0.2">
      <c r="A53" s="42"/>
      <c r="B53" s="34" t="s">
        <v>355</v>
      </c>
      <c r="C53" s="34" t="s">
        <v>408</v>
      </c>
      <c r="D53" s="35" t="s">
        <v>409</v>
      </c>
      <c r="E53" s="35" t="s">
        <v>410</v>
      </c>
      <c r="F53" s="35" t="s">
        <v>363</v>
      </c>
      <c r="G53" s="36" t="s">
        <v>409</v>
      </c>
      <c r="H53" s="36" t="s">
        <v>410</v>
      </c>
      <c r="I53" s="36" t="s">
        <v>363</v>
      </c>
      <c r="J53" s="35" t="s">
        <v>409</v>
      </c>
      <c r="K53" s="35" t="s">
        <v>410</v>
      </c>
      <c r="L53" s="35" t="s">
        <v>363</v>
      </c>
      <c r="M53" s="36" t="s">
        <v>409</v>
      </c>
      <c r="N53" s="36" t="s">
        <v>410</v>
      </c>
      <c r="O53" s="36" t="s">
        <v>363</v>
      </c>
      <c r="P53" s="35" t="s">
        <v>409</v>
      </c>
      <c r="Q53" s="35" t="s">
        <v>410</v>
      </c>
      <c r="R53" s="35" t="s">
        <v>363</v>
      </c>
      <c r="V53" t="s">
        <v>473</v>
      </c>
      <c r="X53">
        <f>V29-X49</f>
        <v>-462</v>
      </c>
      <c r="Y53">
        <f>7.46*X53</f>
        <v>-3446.52</v>
      </c>
    </row>
    <row r="54" spans="1:25" x14ac:dyDescent="0.2">
      <c r="A54" s="42" t="s">
        <v>390</v>
      </c>
      <c r="B54" s="50">
        <v>11</v>
      </c>
      <c r="C54" s="50">
        <v>4</v>
      </c>
      <c r="D54" s="37">
        <v>6</v>
      </c>
      <c r="E54" s="37">
        <v>2</v>
      </c>
      <c r="F54" s="37">
        <f>IF(($C54+INT(D$52/18)+IF(((D$52-INT(D$52/18)*18)-$B54)&gt;=0,1,0)-D54+2)&lt;0, 0, $C54+INT(D$52/18)+IF(((D$52-INT(D$52/18)*18)-$B54)&gt;=0,1,0)-D54+2)</f>
        <v>1</v>
      </c>
      <c r="G54" s="38">
        <v>5</v>
      </c>
      <c r="H54" s="38">
        <v>2</v>
      </c>
      <c r="I54" s="38">
        <f>IF(($C54+INT(G$52/18)+IF(((G$52-INT(G$52/18)*18)-$B54)&gt;=0,1,0)-G54+2)&lt;0, 0, $C54+INT(G$52/18)+IF(((G$52-INT(G$52/18)*18)-$B54)&gt;=0,1,0)-G54+2)</f>
        <v>2</v>
      </c>
      <c r="J54" s="37">
        <v>7</v>
      </c>
      <c r="K54" s="37">
        <v>2</v>
      </c>
      <c r="L54" s="37">
        <f>IF(($C54+INT(J$52/18)+IF(((J$52-INT(J$52/18)*18)-$B54)&gt;=0,1,0)-J54+2)&lt;0, 0, $C54+INT(J$52/18)+IF(((J$52-INT(J$52/18)*18)-$B54)&gt;=0,1,0)-J54+2)</f>
        <v>0</v>
      </c>
      <c r="M54" s="38">
        <v>4</v>
      </c>
      <c r="N54" s="38">
        <v>1</v>
      </c>
      <c r="O54" s="38">
        <f>IF(($C54+INT(M$52/18)+IF(((M$52-INT(M$52/18)*18)-$B54)&gt;=0,1,0)-M54+2)&lt;0, 0, $C54+INT(M$52/18)+IF(((M$52-INT(M$52/18)*18)-$B54)&gt;=0,1,0)-M54+2)</f>
        <v>3</v>
      </c>
      <c r="P54" s="37">
        <v>4</v>
      </c>
      <c r="Q54" s="37">
        <v>1</v>
      </c>
      <c r="R54" s="37">
        <f>IF(($C54+INT(P$52/18)+IF(((P$52-INT(P$52/18)*18)-$B54)&gt;=0,1,0)-P54+2)&lt;0, 0, $C54+INT(P$52/18)+IF(((P$52-INT(P$52/18)*18)-$B54)&gt;=0,1,0)-P54+2)</f>
        <v>2</v>
      </c>
      <c r="V54" t="s">
        <v>471</v>
      </c>
      <c r="X54">
        <f>V37-X49</f>
        <v>-165</v>
      </c>
      <c r="Y54">
        <f>7.46*X54</f>
        <v>-1230.9000000000001</v>
      </c>
    </row>
    <row r="55" spans="1:25" x14ac:dyDescent="0.2">
      <c r="A55" s="42" t="s">
        <v>391</v>
      </c>
      <c r="B55" s="50">
        <v>17</v>
      </c>
      <c r="C55" s="50">
        <v>3</v>
      </c>
      <c r="D55" s="37">
        <v>6</v>
      </c>
      <c r="E55" s="37">
        <v>3</v>
      </c>
      <c r="F55" s="37">
        <f t="shared" ref="F55:F62" si="15">IF(($C55+INT(D$52/18)+IF(((D$52-INT(D$52/18)*18)-$B55)&gt;=0,1,0)-D55+2)&lt;0, 0, $C55+INT(D$52/18)+IF(((D$52-INT(D$52/18)*18)-$B55)&gt;=0,1,0)-D55+2)</f>
        <v>0</v>
      </c>
      <c r="G55" s="38">
        <v>5</v>
      </c>
      <c r="H55" s="38">
        <v>2</v>
      </c>
      <c r="I55" s="38">
        <f t="shared" ref="I55:I62" si="16">IF(($C55+INT(G$52/18)+IF(((G$52-INT(G$52/18)*18)-$B55)&gt;=0,1,0)-G55+2)&lt;0, 0, $C55+INT(G$52/18)+IF(((G$52-INT(G$52/18)*18)-$B55)&gt;=0,1,0)-G55+2)</f>
        <v>1</v>
      </c>
      <c r="J55" s="37">
        <v>3</v>
      </c>
      <c r="K55" s="37">
        <v>1</v>
      </c>
      <c r="L55" s="37">
        <f t="shared" ref="L55:L62" si="17">IF(($C55+INT(J$52/18)+IF(((J$52-INT(J$52/18)*18)-$B55)&gt;=0,1,0)-J55+2)&lt;0, 0, $C55+INT(J$52/18)+IF(((J$52-INT(J$52/18)*18)-$B55)&gt;=0,1,0)-J55+2)</f>
        <v>3</v>
      </c>
      <c r="M55" s="38">
        <v>6</v>
      </c>
      <c r="N55" s="38">
        <v>2</v>
      </c>
      <c r="O55" s="38">
        <f t="shared" ref="O55:O62" si="18">IF(($C55+INT(M$52/18)+IF(((M$52-INT(M$52/18)*18)-$B55)&gt;=0,1,0)-M55+2)&lt;0, 0, $C55+INT(M$52/18)+IF(((M$52-INT(M$52/18)*18)-$B55)&gt;=0,1,0)-M55+2)</f>
        <v>0</v>
      </c>
      <c r="P55" s="37">
        <v>3</v>
      </c>
      <c r="Q55" s="37">
        <v>2</v>
      </c>
      <c r="R55" s="37">
        <f t="shared" ref="R55:R62" si="19">IF(($C55+INT(P$52/18)+IF(((P$52-INT(P$52/18)*18)-$B55)&gt;=0,1,0)-P55+2)&lt;0, 0, $C55+INT(P$52/18)+IF(((P$52-INT(P$52/18)*18)-$B55)&gt;=0,1,0)-P55+2)</f>
        <v>2</v>
      </c>
      <c r="V55" t="s">
        <v>615</v>
      </c>
      <c r="X55">
        <f>V42-X49</f>
        <v>-110</v>
      </c>
      <c r="Y55">
        <f>7.46*X55</f>
        <v>-820.6</v>
      </c>
    </row>
    <row r="56" spans="1:25" x14ac:dyDescent="0.2">
      <c r="A56" s="42" t="s">
        <v>392</v>
      </c>
      <c r="B56" s="50">
        <v>1</v>
      </c>
      <c r="C56" s="50">
        <v>4</v>
      </c>
      <c r="D56" s="37">
        <v>5</v>
      </c>
      <c r="E56" s="37">
        <v>1</v>
      </c>
      <c r="F56" s="37">
        <f t="shared" si="15"/>
        <v>2</v>
      </c>
      <c r="G56" s="38">
        <v>10</v>
      </c>
      <c r="H56" s="38">
        <v>2</v>
      </c>
      <c r="I56" s="38">
        <f t="shared" si="16"/>
        <v>0</v>
      </c>
      <c r="J56" s="37">
        <v>8</v>
      </c>
      <c r="K56" s="37">
        <v>2</v>
      </c>
      <c r="L56" s="37">
        <f t="shared" si="17"/>
        <v>0</v>
      </c>
      <c r="M56" s="38">
        <v>10</v>
      </c>
      <c r="N56" s="38">
        <v>2</v>
      </c>
      <c r="O56" s="38">
        <f t="shared" si="18"/>
        <v>0</v>
      </c>
      <c r="P56" s="37">
        <v>4</v>
      </c>
      <c r="Q56" s="37">
        <v>2</v>
      </c>
      <c r="R56" s="37">
        <f t="shared" si="19"/>
        <v>3</v>
      </c>
    </row>
    <row r="57" spans="1:25" x14ac:dyDescent="0.2">
      <c r="A57" s="42" t="s">
        <v>393</v>
      </c>
      <c r="B57" s="50">
        <v>5</v>
      </c>
      <c r="C57" s="50">
        <v>4</v>
      </c>
      <c r="D57" s="37">
        <v>5</v>
      </c>
      <c r="E57" s="37">
        <v>1</v>
      </c>
      <c r="F57" s="37">
        <f t="shared" si="15"/>
        <v>2</v>
      </c>
      <c r="G57" s="38">
        <v>7</v>
      </c>
      <c r="H57" s="38">
        <v>3</v>
      </c>
      <c r="I57" s="38">
        <f t="shared" si="16"/>
        <v>0</v>
      </c>
      <c r="J57" s="37">
        <v>6</v>
      </c>
      <c r="K57" s="37">
        <v>2</v>
      </c>
      <c r="L57" s="37">
        <f t="shared" si="17"/>
        <v>2</v>
      </c>
      <c r="M57" s="38">
        <v>7</v>
      </c>
      <c r="N57" s="38">
        <v>1</v>
      </c>
      <c r="O57" s="38">
        <f t="shared" si="18"/>
        <v>1</v>
      </c>
      <c r="P57" s="37">
        <v>5</v>
      </c>
      <c r="Q57" s="37">
        <v>2</v>
      </c>
      <c r="R57" s="37">
        <f t="shared" si="19"/>
        <v>2</v>
      </c>
    </row>
    <row r="58" spans="1:25" x14ac:dyDescent="0.2">
      <c r="A58" s="42" t="s">
        <v>394</v>
      </c>
      <c r="B58" s="50">
        <v>7</v>
      </c>
      <c r="C58" s="50">
        <v>3</v>
      </c>
      <c r="D58" s="37">
        <v>3</v>
      </c>
      <c r="E58" s="37">
        <v>1</v>
      </c>
      <c r="F58" s="37">
        <f t="shared" si="15"/>
        <v>3</v>
      </c>
      <c r="G58" s="38">
        <v>3</v>
      </c>
      <c r="H58" s="38">
        <v>2</v>
      </c>
      <c r="I58" s="38">
        <f t="shared" si="16"/>
        <v>3</v>
      </c>
      <c r="J58" s="37">
        <v>3</v>
      </c>
      <c r="K58" s="37">
        <v>2</v>
      </c>
      <c r="L58" s="37">
        <f t="shared" si="17"/>
        <v>3</v>
      </c>
      <c r="M58" s="38">
        <v>3</v>
      </c>
      <c r="N58" s="38">
        <v>2</v>
      </c>
      <c r="O58" s="38">
        <f t="shared" si="18"/>
        <v>4</v>
      </c>
      <c r="P58" s="37">
        <v>3</v>
      </c>
      <c r="Q58" s="37">
        <v>2</v>
      </c>
      <c r="R58" s="37">
        <f t="shared" si="19"/>
        <v>3</v>
      </c>
      <c r="V58" s="87" t="s">
        <v>1080</v>
      </c>
    </row>
    <row r="59" spans="1:25" x14ac:dyDescent="0.2">
      <c r="A59" s="42" t="s">
        <v>395</v>
      </c>
      <c r="B59" s="50">
        <v>15</v>
      </c>
      <c r="C59" s="50">
        <v>5</v>
      </c>
      <c r="D59" s="37">
        <v>5</v>
      </c>
      <c r="E59" s="37">
        <v>1</v>
      </c>
      <c r="F59" s="37">
        <f t="shared" si="15"/>
        <v>3</v>
      </c>
      <c r="G59" s="38">
        <v>9</v>
      </c>
      <c r="H59" s="38">
        <v>1</v>
      </c>
      <c r="I59" s="38">
        <f t="shared" si="16"/>
        <v>0</v>
      </c>
      <c r="J59" s="37">
        <v>6</v>
      </c>
      <c r="K59" s="37">
        <v>2</v>
      </c>
      <c r="L59" s="37">
        <f t="shared" si="17"/>
        <v>2</v>
      </c>
      <c r="M59" s="38">
        <v>6</v>
      </c>
      <c r="N59" s="38">
        <v>2</v>
      </c>
      <c r="O59" s="38">
        <f t="shared" si="18"/>
        <v>2</v>
      </c>
      <c r="P59" s="37">
        <v>7</v>
      </c>
      <c r="Q59" s="37">
        <v>2</v>
      </c>
      <c r="R59" s="37">
        <f t="shared" si="19"/>
        <v>0</v>
      </c>
      <c r="V59" t="s">
        <v>470</v>
      </c>
      <c r="Y59">
        <v>145</v>
      </c>
    </row>
    <row r="60" spans="1:25" x14ac:dyDescent="0.2">
      <c r="A60" s="42" t="s">
        <v>396</v>
      </c>
      <c r="B60" s="50">
        <v>3</v>
      </c>
      <c r="C60" s="50">
        <v>5</v>
      </c>
      <c r="D60" s="37">
        <v>7</v>
      </c>
      <c r="E60" s="37">
        <v>2</v>
      </c>
      <c r="F60" s="37">
        <f t="shared" si="15"/>
        <v>1</v>
      </c>
      <c r="G60" s="38">
        <v>10</v>
      </c>
      <c r="H60" s="38">
        <v>2</v>
      </c>
      <c r="I60" s="38">
        <f t="shared" si="16"/>
        <v>0</v>
      </c>
      <c r="J60" s="37">
        <v>10</v>
      </c>
      <c r="K60" s="37">
        <v>2</v>
      </c>
      <c r="L60" s="37">
        <f t="shared" si="17"/>
        <v>0</v>
      </c>
      <c r="M60" s="38">
        <v>10</v>
      </c>
      <c r="N60" s="38">
        <v>2</v>
      </c>
      <c r="O60" s="38">
        <f t="shared" si="18"/>
        <v>0</v>
      </c>
      <c r="P60" s="37">
        <v>5</v>
      </c>
      <c r="Q60" s="37">
        <v>2</v>
      </c>
      <c r="R60" s="37">
        <f t="shared" si="19"/>
        <v>3</v>
      </c>
      <c r="V60" t="s">
        <v>474</v>
      </c>
      <c r="Y60">
        <v>21</v>
      </c>
    </row>
    <row r="61" spans="1:25" x14ac:dyDescent="0.2">
      <c r="A61" s="42" t="s">
        <v>397</v>
      </c>
      <c r="B61" s="50">
        <v>13</v>
      </c>
      <c r="C61" s="50">
        <v>4</v>
      </c>
      <c r="D61" s="37">
        <v>6</v>
      </c>
      <c r="E61" s="37">
        <v>2</v>
      </c>
      <c r="F61" s="37">
        <f t="shared" si="15"/>
        <v>1</v>
      </c>
      <c r="G61" s="38">
        <v>5</v>
      </c>
      <c r="H61" s="38">
        <v>2</v>
      </c>
      <c r="I61" s="38">
        <f t="shared" si="16"/>
        <v>2</v>
      </c>
      <c r="J61" s="37">
        <v>5</v>
      </c>
      <c r="K61" s="37">
        <v>2</v>
      </c>
      <c r="L61" s="37">
        <f t="shared" si="17"/>
        <v>2</v>
      </c>
      <c r="M61" s="38">
        <v>8</v>
      </c>
      <c r="N61" s="38">
        <v>3</v>
      </c>
      <c r="O61" s="38">
        <f t="shared" si="18"/>
        <v>0</v>
      </c>
      <c r="P61" s="37">
        <v>4</v>
      </c>
      <c r="Q61" s="37">
        <v>1</v>
      </c>
      <c r="R61" s="37">
        <f t="shared" si="19"/>
        <v>2</v>
      </c>
      <c r="V61" t="s">
        <v>473</v>
      </c>
      <c r="Y61">
        <v>-89</v>
      </c>
    </row>
    <row r="62" spans="1:25" ht="13.5" thickBot="1" x14ac:dyDescent="0.25">
      <c r="A62" s="52" t="s">
        <v>398</v>
      </c>
      <c r="B62" s="53">
        <v>9</v>
      </c>
      <c r="C62" s="53">
        <v>4</v>
      </c>
      <c r="D62" s="37">
        <v>7</v>
      </c>
      <c r="E62" s="54">
        <v>2</v>
      </c>
      <c r="F62" s="37">
        <f t="shared" si="15"/>
        <v>0</v>
      </c>
      <c r="G62" s="38">
        <v>7</v>
      </c>
      <c r="H62" s="55">
        <v>3</v>
      </c>
      <c r="I62" s="38">
        <f t="shared" si="16"/>
        <v>0</v>
      </c>
      <c r="J62" s="37">
        <v>7</v>
      </c>
      <c r="K62" s="54">
        <v>2</v>
      </c>
      <c r="L62" s="37">
        <f t="shared" si="17"/>
        <v>0</v>
      </c>
      <c r="M62" s="38">
        <v>6</v>
      </c>
      <c r="N62" s="55">
        <v>1</v>
      </c>
      <c r="O62" s="38">
        <f t="shared" si="18"/>
        <v>1</v>
      </c>
      <c r="P62" s="37">
        <v>10</v>
      </c>
      <c r="Q62" s="54">
        <v>2</v>
      </c>
      <c r="R62" s="37">
        <f t="shared" si="19"/>
        <v>0</v>
      </c>
      <c r="V62" t="s">
        <v>471</v>
      </c>
      <c r="Y62">
        <v>-253</v>
      </c>
    </row>
    <row r="63" spans="1:25" ht="13.5" thickBot="1" x14ac:dyDescent="0.25">
      <c r="A63" s="61" t="s">
        <v>412</v>
      </c>
      <c r="B63" s="62"/>
      <c r="C63" s="74">
        <f t="shared" ref="C63:O63" si="20">SUM(C54:C62)</f>
        <v>36</v>
      </c>
      <c r="D63" s="63">
        <f t="shared" si="20"/>
        <v>50</v>
      </c>
      <c r="E63" s="63">
        <f t="shared" si="20"/>
        <v>15</v>
      </c>
      <c r="F63" s="63">
        <f t="shared" si="20"/>
        <v>13</v>
      </c>
      <c r="G63" s="64">
        <f t="shared" si="20"/>
        <v>61</v>
      </c>
      <c r="H63" s="64">
        <f t="shared" si="20"/>
        <v>19</v>
      </c>
      <c r="I63" s="89">
        <f t="shared" si="20"/>
        <v>8</v>
      </c>
      <c r="J63" s="63">
        <f t="shared" si="20"/>
        <v>55</v>
      </c>
      <c r="K63" s="63">
        <f t="shared" si="20"/>
        <v>17</v>
      </c>
      <c r="L63" s="88">
        <f t="shared" si="20"/>
        <v>12</v>
      </c>
      <c r="M63" s="64">
        <f t="shared" si="20"/>
        <v>60</v>
      </c>
      <c r="N63" s="64">
        <f t="shared" si="20"/>
        <v>16</v>
      </c>
      <c r="O63" s="89">
        <f t="shared" si="20"/>
        <v>11</v>
      </c>
      <c r="P63" s="63">
        <f>SUM(P54:P62)</f>
        <v>45</v>
      </c>
      <c r="Q63" s="63">
        <f>SUM(Q54:Q62)</f>
        <v>16</v>
      </c>
      <c r="R63" s="88">
        <f>SUM(R54:R62)</f>
        <v>17</v>
      </c>
      <c r="V63" t="s">
        <v>615</v>
      </c>
      <c r="Y63">
        <v>176</v>
      </c>
    </row>
    <row r="64" spans="1:25" x14ac:dyDescent="0.2">
      <c r="A64" s="57" t="s">
        <v>399</v>
      </c>
      <c r="B64" s="58">
        <v>18</v>
      </c>
      <c r="C64" s="58">
        <v>4</v>
      </c>
      <c r="D64" s="37">
        <v>4</v>
      </c>
      <c r="E64" s="39">
        <v>2</v>
      </c>
      <c r="F64" s="37">
        <f>IF(($C64+INT(D$52/18)+IF(((D$52-INT(D$52/18)*18)-$B64)&gt;=0,1,0)-D64+2)&lt;0, 0, $C64+INT(D$52/18)+IF(((D$52-INT(D$52/18)*18)-$B64)&gt;=0,1,0)-D64+2)</f>
        <v>3</v>
      </c>
      <c r="G64" s="38">
        <v>10</v>
      </c>
      <c r="H64" s="59">
        <v>2</v>
      </c>
      <c r="I64" s="38">
        <f>IF(($C64+INT(G$52/18)+IF(((G$52-INT(G$52/18)*18)-$B64)&gt;=0,1,0)-G64+2)&lt;0, 0, $C64+INT(G$52/18)+IF(((G$52-INT(G$52/18)*18)-$B64)&gt;=0,1,0)-G64+2)</f>
        <v>0</v>
      </c>
      <c r="J64" s="37">
        <v>10</v>
      </c>
      <c r="K64" s="39">
        <v>2</v>
      </c>
      <c r="L64" s="37">
        <f>IF(($C64+INT(J$52/18)+IF(((J$52-INT(J$52/18)*18)-$B64)&gt;=0,1,0)-J64+2)&lt;0, 0, $C64+INT(J$52/18)+IF(((J$52-INT(J$52/18)*18)-$B64)&gt;=0,1,0)-J64+2)</f>
        <v>0</v>
      </c>
      <c r="M64" s="38">
        <v>10</v>
      </c>
      <c r="N64" s="59">
        <v>2</v>
      </c>
      <c r="O64" s="38">
        <f>IF(($C64+INT(M$52/18)+IF(((M$52-INT(M$52/18)*18)-$B64)&gt;=0,1,0)-M64+2)&lt;0, 0, $C64+INT(M$52/18)+IF(((M$52-INT(M$52/18)*18)-$B64)&gt;=0,1,0)-M64+2)</f>
        <v>0</v>
      </c>
      <c r="P64" s="37">
        <v>10</v>
      </c>
      <c r="Q64" s="39">
        <v>2</v>
      </c>
      <c r="R64" s="37">
        <f>IF(($C64+INT(P$52/18)+IF(((P$52-INT(P$52/18)*18)-$B64)&gt;=0,1,0)-P64+2)&lt;0, 0, $C64+INT(P$52/18)+IF(((P$52-INT(P$52/18)*18)-$B64)&gt;=0,1,0)-P64+2)</f>
        <v>0</v>
      </c>
    </row>
    <row r="65" spans="1:33" x14ac:dyDescent="0.2">
      <c r="A65" s="42" t="s">
        <v>400</v>
      </c>
      <c r="B65" s="50">
        <v>12</v>
      </c>
      <c r="C65" s="50">
        <v>4</v>
      </c>
      <c r="D65" s="37">
        <v>7</v>
      </c>
      <c r="E65" s="37">
        <v>1</v>
      </c>
      <c r="F65" s="37">
        <f t="shared" ref="F65:F72" si="21">IF(($C65+INT(D$52/18)+IF(((D$52-INT(D$52/18)*18)-$B65)&gt;=0,1,0)-D65+2)&lt;0, 0, $C65+INT(D$52/18)+IF(((D$52-INT(D$52/18)*18)-$B65)&gt;=0,1,0)-D65+2)</f>
        <v>0</v>
      </c>
      <c r="G65" s="38">
        <v>9</v>
      </c>
      <c r="H65" s="38">
        <v>3</v>
      </c>
      <c r="I65" s="38">
        <f t="shared" ref="I65:I72" si="22">IF(($C65+INT(G$52/18)+IF(((G$52-INT(G$52/18)*18)-$B65)&gt;=0,1,0)-G65+2)&lt;0, 0, $C65+INT(G$52/18)+IF(((G$52-INT(G$52/18)*18)-$B65)&gt;=0,1,0)-G65+2)</f>
        <v>0</v>
      </c>
      <c r="J65" s="37">
        <v>6</v>
      </c>
      <c r="K65" s="37">
        <v>2</v>
      </c>
      <c r="L65" s="37">
        <f t="shared" ref="L65:L72" si="23">IF(($C65+INT(J$52/18)+IF(((J$52-INT(J$52/18)*18)-$B65)&gt;=0,1,0)-J65+2)&lt;0, 0, $C65+INT(J$52/18)+IF(((J$52-INT(J$52/18)*18)-$B65)&gt;=0,1,0)-J65+2)</f>
        <v>1</v>
      </c>
      <c r="M65" s="38">
        <v>6</v>
      </c>
      <c r="N65" s="38">
        <v>3</v>
      </c>
      <c r="O65" s="38">
        <f t="shared" ref="O65:O72" si="24">IF(($C65+INT(M$52/18)+IF(((M$52-INT(M$52/18)*18)-$B65)&gt;=0,1,0)-M65+2)&lt;0, 0, $C65+INT(M$52/18)+IF(((M$52-INT(M$52/18)*18)-$B65)&gt;=0,1,0)-M65+2)</f>
        <v>1</v>
      </c>
      <c r="P65" s="37">
        <v>5</v>
      </c>
      <c r="Q65" s="37">
        <v>2</v>
      </c>
      <c r="R65" s="37">
        <f t="shared" ref="R65:R72" si="25">IF(($C65+INT(P$52/18)+IF(((P$52-INT(P$52/18)*18)-$B65)&gt;=0,1,0)-P65+2)&lt;0, 0, $C65+INT(P$52/18)+IF(((P$52-INT(P$52/18)*18)-$B65)&gt;=0,1,0)-P65+2)</f>
        <v>1</v>
      </c>
    </row>
    <row r="66" spans="1:33" ht="13.5" thickBot="1" x14ac:dyDescent="0.25">
      <c r="A66" s="42" t="s">
        <v>401</v>
      </c>
      <c r="B66" s="50">
        <v>16</v>
      </c>
      <c r="C66" s="50">
        <v>3</v>
      </c>
      <c r="D66" s="37">
        <v>2</v>
      </c>
      <c r="E66" s="37">
        <v>1</v>
      </c>
      <c r="F66" s="37">
        <f t="shared" si="21"/>
        <v>4</v>
      </c>
      <c r="G66" s="38">
        <v>5</v>
      </c>
      <c r="H66" s="38">
        <v>4</v>
      </c>
      <c r="I66" s="38">
        <f t="shared" si="22"/>
        <v>1</v>
      </c>
      <c r="J66" s="37">
        <v>3</v>
      </c>
      <c r="K66" s="37">
        <v>1</v>
      </c>
      <c r="L66" s="37">
        <f t="shared" si="23"/>
        <v>3</v>
      </c>
      <c r="M66" s="38">
        <v>4</v>
      </c>
      <c r="N66" s="38">
        <v>2</v>
      </c>
      <c r="O66" s="38">
        <f t="shared" si="24"/>
        <v>2</v>
      </c>
      <c r="P66" s="37">
        <v>3</v>
      </c>
      <c r="Q66" s="37">
        <v>2</v>
      </c>
      <c r="R66" s="37">
        <f t="shared" si="25"/>
        <v>2</v>
      </c>
    </row>
    <row r="67" spans="1:33" x14ac:dyDescent="0.2">
      <c r="A67" s="42" t="s">
        <v>402</v>
      </c>
      <c r="B67" s="50">
        <v>14</v>
      </c>
      <c r="C67" s="50">
        <v>5</v>
      </c>
      <c r="D67" s="37">
        <v>10</v>
      </c>
      <c r="E67" s="37">
        <v>2</v>
      </c>
      <c r="F67" s="37">
        <f t="shared" si="21"/>
        <v>0</v>
      </c>
      <c r="G67" s="38">
        <v>10</v>
      </c>
      <c r="H67" s="38">
        <v>2</v>
      </c>
      <c r="I67" s="38">
        <f t="shared" si="22"/>
        <v>0</v>
      </c>
      <c r="J67" s="37">
        <v>6</v>
      </c>
      <c r="K67" s="37">
        <v>2</v>
      </c>
      <c r="L67" s="37">
        <f t="shared" si="23"/>
        <v>2</v>
      </c>
      <c r="M67" s="38">
        <v>10</v>
      </c>
      <c r="N67" s="38">
        <v>2</v>
      </c>
      <c r="O67" s="38">
        <f t="shared" si="24"/>
        <v>0</v>
      </c>
      <c r="P67" s="37">
        <v>7</v>
      </c>
      <c r="Q67" s="37">
        <v>3</v>
      </c>
      <c r="R67" s="37">
        <f t="shared" si="25"/>
        <v>0</v>
      </c>
      <c r="V67" s="434" t="s">
        <v>688</v>
      </c>
      <c r="W67" s="435"/>
      <c r="X67" s="435"/>
      <c r="Y67" s="435"/>
      <c r="Z67" s="435"/>
      <c r="AA67" s="435"/>
      <c r="AB67" s="435"/>
      <c r="AC67" s="435"/>
      <c r="AD67" s="435"/>
      <c r="AE67" s="435"/>
      <c r="AF67" s="435"/>
      <c r="AG67" s="436"/>
    </row>
    <row r="68" spans="1:33" x14ac:dyDescent="0.2">
      <c r="A68" s="42" t="s">
        <v>403</v>
      </c>
      <c r="B68" s="50">
        <v>6</v>
      </c>
      <c r="C68" s="50">
        <v>4</v>
      </c>
      <c r="D68" s="37">
        <v>6</v>
      </c>
      <c r="E68" s="37">
        <v>2</v>
      </c>
      <c r="F68" s="37">
        <f t="shared" si="21"/>
        <v>1</v>
      </c>
      <c r="G68" s="38">
        <v>6</v>
      </c>
      <c r="H68" s="38">
        <v>2</v>
      </c>
      <c r="I68" s="38">
        <f t="shared" si="22"/>
        <v>1</v>
      </c>
      <c r="J68" s="37">
        <v>6</v>
      </c>
      <c r="K68" s="37">
        <v>2</v>
      </c>
      <c r="L68" s="37">
        <f t="shared" si="23"/>
        <v>1</v>
      </c>
      <c r="M68" s="38">
        <v>10</v>
      </c>
      <c r="N68" s="38">
        <v>2</v>
      </c>
      <c r="O68" s="38">
        <f t="shared" si="24"/>
        <v>0</v>
      </c>
      <c r="P68" s="37">
        <v>8</v>
      </c>
      <c r="Q68" s="37">
        <v>3</v>
      </c>
      <c r="R68" s="37">
        <f t="shared" si="25"/>
        <v>0</v>
      </c>
      <c r="V68" s="437" t="s">
        <v>470</v>
      </c>
      <c r="W68" s="438"/>
      <c r="X68" s="438"/>
      <c r="Y68" s="438">
        <f>Y51+Y59</f>
        <v>1510.18</v>
      </c>
      <c r="Z68" s="438"/>
      <c r="AA68" s="438"/>
      <c r="AB68" s="439" t="s">
        <v>1083</v>
      </c>
      <c r="AC68" s="438"/>
      <c r="AD68" s="438"/>
      <c r="AE68" s="438"/>
      <c r="AF68" s="438"/>
      <c r="AG68" s="440"/>
    </row>
    <row r="69" spans="1:33" x14ac:dyDescent="0.2">
      <c r="A69" s="42" t="s">
        <v>404</v>
      </c>
      <c r="B69" s="50">
        <v>10</v>
      </c>
      <c r="C69" s="50">
        <v>5</v>
      </c>
      <c r="D69" s="37">
        <v>8</v>
      </c>
      <c r="E69" s="37">
        <v>3</v>
      </c>
      <c r="F69" s="37">
        <f t="shared" si="21"/>
        <v>0</v>
      </c>
      <c r="G69" s="38">
        <v>7</v>
      </c>
      <c r="H69" s="38">
        <v>1</v>
      </c>
      <c r="I69" s="38">
        <f t="shared" si="22"/>
        <v>1</v>
      </c>
      <c r="J69" s="37">
        <v>7</v>
      </c>
      <c r="K69" s="37">
        <v>2</v>
      </c>
      <c r="L69" s="37">
        <f t="shared" si="23"/>
        <v>1</v>
      </c>
      <c r="M69" s="38">
        <v>7</v>
      </c>
      <c r="N69" s="38">
        <v>3</v>
      </c>
      <c r="O69" s="38">
        <f t="shared" si="24"/>
        <v>1</v>
      </c>
      <c r="P69" s="37">
        <v>6</v>
      </c>
      <c r="Q69" s="37">
        <v>3</v>
      </c>
      <c r="R69" s="37">
        <f t="shared" si="25"/>
        <v>1</v>
      </c>
      <c r="V69" s="437" t="s">
        <v>474</v>
      </c>
      <c r="W69" s="438"/>
      <c r="X69" s="438"/>
      <c r="Y69" s="438">
        <f>Y52+Y60</f>
        <v>4146.38</v>
      </c>
      <c r="Z69" s="438"/>
      <c r="AA69" s="438"/>
      <c r="AB69" s="439" t="s">
        <v>1084</v>
      </c>
      <c r="AC69" s="438"/>
      <c r="AD69" s="438"/>
      <c r="AE69" s="438"/>
      <c r="AF69" s="438"/>
      <c r="AG69" s="440"/>
    </row>
    <row r="70" spans="1:33" x14ac:dyDescent="0.2">
      <c r="A70" s="42" t="s">
        <v>405</v>
      </c>
      <c r="B70" s="50">
        <v>8</v>
      </c>
      <c r="C70" s="50">
        <v>3</v>
      </c>
      <c r="D70" s="37">
        <v>3</v>
      </c>
      <c r="E70" s="37">
        <v>1</v>
      </c>
      <c r="F70" s="37">
        <f t="shared" si="21"/>
        <v>3</v>
      </c>
      <c r="G70" s="38">
        <v>10</v>
      </c>
      <c r="H70" s="38">
        <v>2</v>
      </c>
      <c r="I70" s="38">
        <f t="shared" si="22"/>
        <v>0</v>
      </c>
      <c r="J70" s="37">
        <v>4</v>
      </c>
      <c r="K70" s="37">
        <v>2</v>
      </c>
      <c r="L70" s="37">
        <f t="shared" si="23"/>
        <v>2</v>
      </c>
      <c r="M70" s="38">
        <v>6</v>
      </c>
      <c r="N70" s="38">
        <v>2</v>
      </c>
      <c r="O70" s="38">
        <f t="shared" si="24"/>
        <v>1</v>
      </c>
      <c r="P70" s="37">
        <v>2</v>
      </c>
      <c r="Q70" s="37">
        <v>1</v>
      </c>
      <c r="R70" s="37">
        <f t="shared" si="25"/>
        <v>3</v>
      </c>
      <c r="V70" s="437" t="s">
        <v>473</v>
      </c>
      <c r="W70" s="438"/>
      <c r="X70" s="438"/>
      <c r="Y70" s="438">
        <f>Y53+Y61</f>
        <v>-3535.52</v>
      </c>
      <c r="Z70" s="438"/>
      <c r="AA70" s="438"/>
      <c r="AB70" s="438"/>
      <c r="AC70" s="438"/>
      <c r="AD70" s="438"/>
      <c r="AE70" s="438"/>
      <c r="AF70" s="438"/>
      <c r="AG70" s="440"/>
    </row>
    <row r="71" spans="1:33" x14ac:dyDescent="0.2">
      <c r="A71" s="42" t="s">
        <v>406</v>
      </c>
      <c r="B71" s="50">
        <v>2</v>
      </c>
      <c r="C71" s="50">
        <v>4</v>
      </c>
      <c r="D71" s="37">
        <v>5</v>
      </c>
      <c r="E71" s="37">
        <v>2</v>
      </c>
      <c r="F71" s="37">
        <f t="shared" si="21"/>
        <v>2</v>
      </c>
      <c r="G71" s="38">
        <v>10</v>
      </c>
      <c r="H71" s="38">
        <v>2</v>
      </c>
      <c r="I71" s="38">
        <f t="shared" si="22"/>
        <v>0</v>
      </c>
      <c r="J71" s="37">
        <v>7</v>
      </c>
      <c r="K71" s="37">
        <v>2</v>
      </c>
      <c r="L71" s="37">
        <f t="shared" si="23"/>
        <v>1</v>
      </c>
      <c r="M71" s="38">
        <v>7</v>
      </c>
      <c r="N71" s="38">
        <v>2</v>
      </c>
      <c r="O71" s="38">
        <f t="shared" si="24"/>
        <v>1</v>
      </c>
      <c r="P71" s="37">
        <v>4</v>
      </c>
      <c r="Q71" s="37">
        <v>2</v>
      </c>
      <c r="R71" s="37">
        <f t="shared" si="25"/>
        <v>3</v>
      </c>
      <c r="V71" s="437" t="s">
        <v>471</v>
      </c>
      <c r="W71" s="438"/>
      <c r="X71" s="438"/>
      <c r="Y71" s="438">
        <f>Y54+Y62</f>
        <v>-1483.9</v>
      </c>
      <c r="Z71" s="438"/>
      <c r="AA71" s="438"/>
      <c r="AB71" s="438"/>
      <c r="AC71" s="438"/>
      <c r="AD71" s="438"/>
      <c r="AE71" s="438"/>
      <c r="AF71" s="438"/>
      <c r="AG71" s="440"/>
    </row>
    <row r="72" spans="1:33" ht="13.5" thickBot="1" x14ac:dyDescent="0.25">
      <c r="A72" s="45" t="s">
        <v>407</v>
      </c>
      <c r="B72" s="51">
        <v>4</v>
      </c>
      <c r="C72" s="51">
        <v>4</v>
      </c>
      <c r="D72" s="37">
        <v>6</v>
      </c>
      <c r="E72" s="46">
        <v>2</v>
      </c>
      <c r="F72" s="37">
        <f t="shared" si="21"/>
        <v>1</v>
      </c>
      <c r="G72" s="38">
        <v>7</v>
      </c>
      <c r="H72" s="47">
        <v>2</v>
      </c>
      <c r="I72" s="38">
        <f t="shared" si="22"/>
        <v>0</v>
      </c>
      <c r="J72" s="37">
        <v>5</v>
      </c>
      <c r="K72" s="46">
        <v>1</v>
      </c>
      <c r="L72" s="37">
        <f t="shared" si="23"/>
        <v>3</v>
      </c>
      <c r="M72" s="38">
        <v>10</v>
      </c>
      <c r="N72" s="47">
        <v>2</v>
      </c>
      <c r="O72" s="38">
        <f t="shared" si="24"/>
        <v>0</v>
      </c>
      <c r="P72" s="37">
        <v>5</v>
      </c>
      <c r="Q72" s="46">
        <v>2</v>
      </c>
      <c r="R72" s="37">
        <f t="shared" si="25"/>
        <v>2</v>
      </c>
      <c r="V72" s="441" t="s">
        <v>615</v>
      </c>
      <c r="W72" s="442"/>
      <c r="X72" s="442"/>
      <c r="Y72" s="442">
        <f>Y55+Y63</f>
        <v>-644.6</v>
      </c>
      <c r="Z72" s="442"/>
      <c r="AA72" s="442"/>
      <c r="AB72" s="442"/>
      <c r="AC72" s="442"/>
      <c r="AD72" s="442"/>
      <c r="AE72" s="442"/>
      <c r="AF72" s="442"/>
      <c r="AG72" s="443"/>
    </row>
    <row r="73" spans="1:33" ht="13.5" thickBot="1" x14ac:dyDescent="0.25">
      <c r="A73" s="66" t="s">
        <v>413</v>
      </c>
      <c r="B73" s="63"/>
      <c r="C73" s="63">
        <f t="shared" ref="C73:O73" si="26">SUM(C64:C72)</f>
        <v>36</v>
      </c>
      <c r="D73" s="63">
        <f t="shared" si="26"/>
        <v>51</v>
      </c>
      <c r="E73" s="63">
        <f t="shared" si="26"/>
        <v>16</v>
      </c>
      <c r="F73" s="63">
        <f t="shared" si="26"/>
        <v>14</v>
      </c>
      <c r="G73" s="64">
        <f t="shared" si="26"/>
        <v>74</v>
      </c>
      <c r="H73" s="64">
        <f t="shared" si="26"/>
        <v>20</v>
      </c>
      <c r="I73" s="64">
        <f t="shared" si="26"/>
        <v>3</v>
      </c>
      <c r="J73" s="63">
        <f t="shared" si="26"/>
        <v>54</v>
      </c>
      <c r="K73" s="63">
        <f t="shared" si="26"/>
        <v>16</v>
      </c>
      <c r="L73" s="63">
        <f t="shared" si="26"/>
        <v>14</v>
      </c>
      <c r="M73" s="64">
        <f t="shared" si="26"/>
        <v>70</v>
      </c>
      <c r="N73" s="64">
        <f t="shared" si="26"/>
        <v>20</v>
      </c>
      <c r="O73" s="64">
        <f t="shared" si="26"/>
        <v>6</v>
      </c>
      <c r="P73" s="63">
        <f>SUM(P64:P72)</f>
        <v>50</v>
      </c>
      <c r="Q73" s="63">
        <f>SUM(Q64:Q72)</f>
        <v>20</v>
      </c>
      <c r="R73" s="63">
        <f>SUM(R64:R72)</f>
        <v>12</v>
      </c>
    </row>
    <row r="74" spans="1:33" ht="13.5" thickBot="1" x14ac:dyDescent="0.25">
      <c r="A74" s="70" t="s">
        <v>414</v>
      </c>
      <c r="B74" s="71"/>
      <c r="C74" s="71">
        <f t="shared" ref="C74:O74" si="27">C73+C63</f>
        <v>72</v>
      </c>
      <c r="D74" s="71">
        <f t="shared" si="27"/>
        <v>101</v>
      </c>
      <c r="E74" s="71">
        <f t="shared" si="27"/>
        <v>31</v>
      </c>
      <c r="F74" s="71">
        <f t="shared" si="27"/>
        <v>27</v>
      </c>
      <c r="G74" s="72">
        <f t="shared" si="27"/>
        <v>135</v>
      </c>
      <c r="H74" s="72">
        <f t="shared" si="27"/>
        <v>39</v>
      </c>
      <c r="I74" s="72">
        <f t="shared" si="27"/>
        <v>11</v>
      </c>
      <c r="J74" s="71">
        <f t="shared" si="27"/>
        <v>109</v>
      </c>
      <c r="K74" s="71">
        <f t="shared" si="27"/>
        <v>33</v>
      </c>
      <c r="L74" s="71">
        <f t="shared" si="27"/>
        <v>26</v>
      </c>
      <c r="M74" s="72">
        <f t="shared" si="27"/>
        <v>130</v>
      </c>
      <c r="N74" s="72">
        <f t="shared" si="27"/>
        <v>36</v>
      </c>
      <c r="O74" s="72">
        <f t="shared" si="27"/>
        <v>17</v>
      </c>
      <c r="P74" s="71">
        <f>P73+P63</f>
        <v>95</v>
      </c>
      <c r="Q74" s="71">
        <f>Q73+Q63</f>
        <v>36</v>
      </c>
      <c r="R74" s="71">
        <f>R73+R63</f>
        <v>29</v>
      </c>
    </row>
    <row r="75" spans="1:33" x14ac:dyDescent="0.2">
      <c r="A75" s="30"/>
      <c r="B75" s="30"/>
      <c r="C75" s="30"/>
      <c r="D75" s="30"/>
      <c r="E75" s="30"/>
      <c r="F75" s="30"/>
      <c r="G75" s="30"/>
      <c r="H75" s="30"/>
      <c r="I75" s="30"/>
      <c r="J75" s="30"/>
      <c r="K75" s="30"/>
      <c r="L75" s="30"/>
      <c r="M75" s="30"/>
      <c r="N75" s="30"/>
      <c r="O75" s="30"/>
    </row>
    <row r="76" spans="1:33" s="400" customFormat="1" x14ac:dyDescent="0.2"/>
    <row r="77" spans="1:33" s="400" customFormat="1" ht="13.5" thickBot="1" x14ac:dyDescent="0.25">
      <c r="A77" s="401"/>
      <c r="B77" s="401"/>
      <c r="C77" s="401"/>
      <c r="D77" s="401"/>
      <c r="E77" s="401"/>
      <c r="F77" s="401"/>
      <c r="I77" s="401"/>
      <c r="J77" s="401"/>
      <c r="K77" s="401"/>
      <c r="L77" s="401"/>
      <c r="O77" s="401"/>
      <c r="P77" s="401"/>
      <c r="Q77" s="401"/>
      <c r="R77" s="401"/>
    </row>
    <row r="78" spans="1:33" s="400" customFormat="1" ht="13.5" thickBot="1" x14ac:dyDescent="0.25">
      <c r="A78" s="402" t="s">
        <v>947</v>
      </c>
      <c r="B78" s="403"/>
      <c r="C78" s="403"/>
      <c r="D78" s="403"/>
      <c r="E78" s="403"/>
      <c r="F78" s="403"/>
      <c r="G78" s="403"/>
      <c r="H78" s="403"/>
      <c r="I78" s="403"/>
      <c r="J78" s="403"/>
      <c r="K78" s="403"/>
      <c r="L78" s="403"/>
      <c r="M78" s="403"/>
      <c r="N78" s="403"/>
      <c r="O78" s="403"/>
      <c r="P78" s="403"/>
      <c r="Q78" s="403"/>
      <c r="R78" s="404"/>
    </row>
    <row r="79" spans="1:33" s="400" customFormat="1" x14ac:dyDescent="0.2">
      <c r="A79" s="405"/>
      <c r="B79" s="406"/>
      <c r="C79" s="406"/>
      <c r="D79" s="529" t="s">
        <v>475</v>
      </c>
      <c r="E79" s="530"/>
      <c r="F79" s="531"/>
      <c r="G79" s="529" t="s">
        <v>469</v>
      </c>
      <c r="H79" s="530"/>
      <c r="I79" s="531"/>
      <c r="J79" s="529" t="s">
        <v>352</v>
      </c>
      <c r="K79" s="530"/>
      <c r="L79" s="531"/>
      <c r="M79" s="529" t="s">
        <v>340</v>
      </c>
      <c r="N79" s="530"/>
      <c r="O79" s="531"/>
      <c r="P79" s="529" t="s">
        <v>472</v>
      </c>
      <c r="Q79" s="530"/>
      <c r="R79" s="532"/>
    </row>
    <row r="80" spans="1:33" s="400" customFormat="1" x14ac:dyDescent="0.2">
      <c r="A80" s="407"/>
      <c r="B80" s="408"/>
      <c r="C80" s="408" t="s">
        <v>538</v>
      </c>
      <c r="D80" s="533">
        <v>17</v>
      </c>
      <c r="E80" s="534"/>
      <c r="F80" s="535"/>
      <c r="G80" s="533">
        <v>8</v>
      </c>
      <c r="H80" s="534"/>
      <c r="I80" s="535"/>
      <c r="J80" s="533">
        <v>24</v>
      </c>
      <c r="K80" s="534"/>
      <c r="L80" s="535"/>
      <c r="M80" s="533">
        <v>20</v>
      </c>
      <c r="N80" s="534"/>
      <c r="O80" s="535"/>
      <c r="P80" s="533">
        <v>26</v>
      </c>
      <c r="Q80" s="534"/>
      <c r="R80" s="536"/>
    </row>
    <row r="81" spans="1:18" s="400" customFormat="1" x14ac:dyDescent="0.2">
      <c r="A81" s="409"/>
      <c r="B81" s="410" t="s">
        <v>355</v>
      </c>
      <c r="C81" s="410" t="s">
        <v>408</v>
      </c>
      <c r="D81" s="411" t="s">
        <v>409</v>
      </c>
      <c r="E81" s="411" t="s">
        <v>410</v>
      </c>
      <c r="F81" s="411" t="s">
        <v>363</v>
      </c>
      <c r="G81" s="411" t="s">
        <v>409</v>
      </c>
      <c r="H81" s="411" t="s">
        <v>410</v>
      </c>
      <c r="I81" s="411" t="s">
        <v>363</v>
      </c>
      <c r="J81" s="411" t="s">
        <v>409</v>
      </c>
      <c r="K81" s="411" t="s">
        <v>410</v>
      </c>
      <c r="L81" s="411" t="s">
        <v>363</v>
      </c>
      <c r="M81" s="411" t="s">
        <v>409</v>
      </c>
      <c r="N81" s="411" t="s">
        <v>410</v>
      </c>
      <c r="O81" s="411" t="s">
        <v>363</v>
      </c>
      <c r="P81" s="411" t="s">
        <v>409</v>
      </c>
      <c r="Q81" s="411" t="s">
        <v>410</v>
      </c>
      <c r="R81" s="412" t="s">
        <v>363</v>
      </c>
    </row>
    <row r="82" spans="1:18" s="400" customFormat="1" x14ac:dyDescent="0.2">
      <c r="A82" s="409" t="s">
        <v>390</v>
      </c>
      <c r="B82" s="413">
        <v>5</v>
      </c>
      <c r="C82" s="413">
        <v>4</v>
      </c>
      <c r="D82" s="414">
        <v>10</v>
      </c>
      <c r="E82" s="414">
        <v>2</v>
      </c>
      <c r="F82" s="414">
        <f>IF(($C82+INT(D$80/18)+IF(((D$80-INT(D$80/18)*18)-$B82)&gt;=0,1,0)-D82+2)&lt;0, 0, $C82+INT(D$80/18)+IF(((D$80-INT(D$80/18)*18)-$B82)&gt;=0,1,0)-D82+2)</f>
        <v>0</v>
      </c>
      <c r="G82" s="414">
        <v>4</v>
      </c>
      <c r="H82" s="414">
        <v>2</v>
      </c>
      <c r="I82" s="415">
        <f>IF(($C82+INT(G$80/18)+IF(((G$80-INT(G$80/18)*18)-$B82)&gt;=0,1,0)-G82+2)&lt;0, 0, $C82+INT(G$80/18)+IF(((G$80-INT(G$80/18)*18)-$B82)&gt;=0,1,0)-G82+2)</f>
        <v>3</v>
      </c>
      <c r="J82" s="414">
        <v>4</v>
      </c>
      <c r="K82" s="414">
        <v>1</v>
      </c>
      <c r="L82" s="414">
        <f>IF(($C82+INT(J$80/18)+IF(((J$80-INT(J$80/18)*18)-$B82)&gt;=0,1,0)-J82+2)&lt;0, 0, $C82+INT(J$80/18)+IF(((J$80-INT(J$80/18)*18)-$B82)&gt;=0,1,0)-J82+2)</f>
        <v>4</v>
      </c>
      <c r="M82" s="414">
        <v>6</v>
      </c>
      <c r="N82" s="414">
        <v>2</v>
      </c>
      <c r="O82" s="415">
        <f>IF(($C82+INT(M$80/18)+IF(((M$80-INT(M$80/18)*18)-$B82)&gt;=0,1,0)-M82+2)&lt;0, 0, $C82+INT(M$80/18)+IF(((M$80-INT(M$80/18)*18)-$B82)&gt;=0,1,0)-M82+2)</f>
        <v>1</v>
      </c>
      <c r="P82" s="414">
        <v>5</v>
      </c>
      <c r="Q82" s="414">
        <v>2</v>
      </c>
      <c r="R82" s="414">
        <f>IF(($C82+INT(P$80/18)+IF(((P$80-INT(P$80/18)*18)-$B82)&gt;=0,1,0)-P82+2)&lt;0, 0, $C82+INT(P$80/18)+IF(((P$80-INT(P$80/18)*18)-$B82)&gt;=0,1,0)-P82+2)</f>
        <v>3</v>
      </c>
    </row>
    <row r="83" spans="1:18" s="400" customFormat="1" x14ac:dyDescent="0.2">
      <c r="A83" s="409" t="s">
        <v>391</v>
      </c>
      <c r="B83" s="413">
        <v>15</v>
      </c>
      <c r="C83" s="413">
        <v>4</v>
      </c>
      <c r="D83" s="414">
        <v>4</v>
      </c>
      <c r="E83" s="414">
        <v>2</v>
      </c>
      <c r="F83" s="414">
        <f t="shared" ref="F83:F90" si="28">IF(($C83+INT(D$80/18)+IF(((D$80-INT(D$80/18)*18)-$B83)&gt;=0,1,0)-D83+2)&lt;0, 0, $C83+INT(D$80/18)+IF(((D$80-INT(D$80/18)*18)-$B83)&gt;=0,1,0)-D83+2)</f>
        <v>3</v>
      </c>
      <c r="G83" s="414">
        <v>4</v>
      </c>
      <c r="H83" s="414">
        <v>1</v>
      </c>
      <c r="I83" s="415">
        <f t="shared" ref="I83:I90" si="29">IF(($C83+INT(G$80/18)+IF(((G$80-INT(G$80/18)*18)-$B83)&gt;=0,1,0)-G83+2)&lt;0, 0, $C83+INT(G$80/18)+IF(((G$80-INT(G$80/18)*18)-$B83)&gt;=0,1,0)-G83+2)</f>
        <v>2</v>
      </c>
      <c r="J83" s="414">
        <v>7</v>
      </c>
      <c r="K83" s="414">
        <v>1</v>
      </c>
      <c r="L83" s="414">
        <f t="shared" ref="L83:L90" si="30">IF(($C83+INT(J$80/18)+IF(((J$80-INT(J$80/18)*18)-$B83)&gt;=0,1,0)-J83+2)&lt;0, 0, $C83+INT(J$80/18)+IF(((J$80-INT(J$80/18)*18)-$B83)&gt;=0,1,0)-J83+2)</f>
        <v>0</v>
      </c>
      <c r="M83" s="414">
        <v>5</v>
      </c>
      <c r="N83" s="414">
        <v>2</v>
      </c>
      <c r="O83" s="415">
        <f t="shared" ref="O83:O90" si="31">IF(($C83+INT(M$80/18)+IF(((M$80-INT(M$80/18)*18)-$B83)&gt;=0,1,0)-M83+2)&lt;0, 0, $C83+INT(M$80/18)+IF(((M$80-INT(M$80/18)*18)-$B83)&gt;=0,1,0)-M83+2)</f>
        <v>2</v>
      </c>
      <c r="P83" s="414">
        <v>5</v>
      </c>
      <c r="Q83" s="414">
        <v>3</v>
      </c>
      <c r="R83" s="414">
        <f t="shared" ref="R83:R90" si="32">IF(($C83+INT(P$80/18)+IF(((P$80-INT(P$80/18)*18)-$B83)&gt;=0,1,0)-P83+2)&lt;0, 0, $C83+INT(P$80/18)+IF(((P$80-INT(P$80/18)*18)-$B83)&gt;=0,1,0)-P83+2)</f>
        <v>2</v>
      </c>
    </row>
    <row r="84" spans="1:18" s="400" customFormat="1" x14ac:dyDescent="0.2">
      <c r="A84" s="409" t="s">
        <v>392</v>
      </c>
      <c r="B84" s="413">
        <v>11</v>
      </c>
      <c r="C84" s="413">
        <v>3</v>
      </c>
      <c r="D84" s="414">
        <v>3</v>
      </c>
      <c r="E84" s="414">
        <v>2</v>
      </c>
      <c r="F84" s="414">
        <f t="shared" si="28"/>
        <v>3</v>
      </c>
      <c r="G84" s="414">
        <v>3</v>
      </c>
      <c r="H84" s="414">
        <v>1</v>
      </c>
      <c r="I84" s="415">
        <f t="shared" si="29"/>
        <v>2</v>
      </c>
      <c r="J84" s="414">
        <v>4</v>
      </c>
      <c r="K84" s="414">
        <v>2</v>
      </c>
      <c r="L84" s="414">
        <f t="shared" si="30"/>
        <v>2</v>
      </c>
      <c r="M84" s="414">
        <v>5</v>
      </c>
      <c r="N84" s="414">
        <v>2</v>
      </c>
      <c r="O84" s="415">
        <f t="shared" si="31"/>
        <v>1</v>
      </c>
      <c r="P84" s="414">
        <v>4</v>
      </c>
      <c r="Q84" s="414">
        <v>1</v>
      </c>
      <c r="R84" s="414">
        <f t="shared" si="32"/>
        <v>2</v>
      </c>
    </row>
    <row r="85" spans="1:18" s="400" customFormat="1" x14ac:dyDescent="0.2">
      <c r="A85" s="409" t="s">
        <v>393</v>
      </c>
      <c r="B85" s="413">
        <v>13</v>
      </c>
      <c r="C85" s="413">
        <v>4</v>
      </c>
      <c r="D85" s="414">
        <v>5</v>
      </c>
      <c r="E85" s="414">
        <v>1</v>
      </c>
      <c r="F85" s="414">
        <f t="shared" si="28"/>
        <v>2</v>
      </c>
      <c r="G85" s="414">
        <v>5</v>
      </c>
      <c r="H85" s="414">
        <v>1</v>
      </c>
      <c r="I85" s="415">
        <f t="shared" si="29"/>
        <v>1</v>
      </c>
      <c r="J85" s="414">
        <v>4</v>
      </c>
      <c r="K85" s="414">
        <v>1</v>
      </c>
      <c r="L85" s="414">
        <f t="shared" si="30"/>
        <v>3</v>
      </c>
      <c r="M85" s="414">
        <v>5</v>
      </c>
      <c r="N85" s="414">
        <v>2</v>
      </c>
      <c r="O85" s="415">
        <f t="shared" si="31"/>
        <v>2</v>
      </c>
      <c r="P85" s="414">
        <v>5</v>
      </c>
      <c r="Q85" s="414">
        <v>2</v>
      </c>
      <c r="R85" s="414">
        <f t="shared" si="32"/>
        <v>2</v>
      </c>
    </row>
    <row r="86" spans="1:18" s="400" customFormat="1" x14ac:dyDescent="0.2">
      <c r="A86" s="409" t="s">
        <v>394</v>
      </c>
      <c r="B86" s="413">
        <v>1</v>
      </c>
      <c r="C86" s="413">
        <v>4</v>
      </c>
      <c r="D86" s="414">
        <v>10</v>
      </c>
      <c r="E86" s="414">
        <v>2</v>
      </c>
      <c r="F86" s="414">
        <f t="shared" si="28"/>
        <v>0</v>
      </c>
      <c r="G86" s="414">
        <v>5</v>
      </c>
      <c r="H86" s="414">
        <v>2</v>
      </c>
      <c r="I86" s="415">
        <f t="shared" si="29"/>
        <v>2</v>
      </c>
      <c r="J86" s="414">
        <v>7</v>
      </c>
      <c r="K86" s="414">
        <v>2</v>
      </c>
      <c r="L86" s="414">
        <f t="shared" si="30"/>
        <v>1</v>
      </c>
      <c r="M86" s="414">
        <v>7</v>
      </c>
      <c r="N86" s="414">
        <v>2</v>
      </c>
      <c r="O86" s="415">
        <f t="shared" si="31"/>
        <v>1</v>
      </c>
      <c r="P86" s="414">
        <v>10</v>
      </c>
      <c r="Q86" s="414">
        <v>2</v>
      </c>
      <c r="R86" s="414">
        <f t="shared" si="32"/>
        <v>0</v>
      </c>
    </row>
    <row r="87" spans="1:18" s="400" customFormat="1" x14ac:dyDescent="0.2">
      <c r="A87" s="409" t="s">
        <v>395</v>
      </c>
      <c r="B87" s="413">
        <v>9</v>
      </c>
      <c r="C87" s="413">
        <v>4</v>
      </c>
      <c r="D87" s="414">
        <v>5</v>
      </c>
      <c r="E87" s="414">
        <v>2</v>
      </c>
      <c r="F87" s="414">
        <f t="shared" si="28"/>
        <v>2</v>
      </c>
      <c r="G87" s="414">
        <v>4</v>
      </c>
      <c r="H87" s="414">
        <v>1</v>
      </c>
      <c r="I87" s="415">
        <f t="shared" si="29"/>
        <v>2</v>
      </c>
      <c r="J87" s="414">
        <v>6</v>
      </c>
      <c r="K87" s="414">
        <v>3</v>
      </c>
      <c r="L87" s="414">
        <f t="shared" si="30"/>
        <v>1</v>
      </c>
      <c r="M87" s="414">
        <v>6</v>
      </c>
      <c r="N87" s="414">
        <v>3</v>
      </c>
      <c r="O87" s="415">
        <f t="shared" si="31"/>
        <v>1</v>
      </c>
      <c r="P87" s="414">
        <v>5</v>
      </c>
      <c r="Q87" s="414">
        <v>1</v>
      </c>
      <c r="R87" s="414">
        <f t="shared" si="32"/>
        <v>2</v>
      </c>
    </row>
    <row r="88" spans="1:18" s="400" customFormat="1" x14ac:dyDescent="0.2">
      <c r="A88" s="409" t="s">
        <v>396</v>
      </c>
      <c r="B88" s="413">
        <v>7</v>
      </c>
      <c r="C88" s="413">
        <v>5</v>
      </c>
      <c r="D88" s="414">
        <v>5</v>
      </c>
      <c r="E88" s="414">
        <v>1</v>
      </c>
      <c r="F88" s="414">
        <f t="shared" si="28"/>
        <v>3</v>
      </c>
      <c r="G88" s="414">
        <v>7</v>
      </c>
      <c r="H88" s="414">
        <v>2</v>
      </c>
      <c r="I88" s="415">
        <f t="shared" si="29"/>
        <v>1</v>
      </c>
      <c r="J88" s="414">
        <v>6</v>
      </c>
      <c r="K88" s="414">
        <v>2</v>
      </c>
      <c r="L88" s="414">
        <f t="shared" si="30"/>
        <v>2</v>
      </c>
      <c r="M88" s="414">
        <v>6</v>
      </c>
      <c r="N88" s="414">
        <v>2</v>
      </c>
      <c r="O88" s="415">
        <f t="shared" si="31"/>
        <v>2</v>
      </c>
      <c r="P88" s="414">
        <v>7</v>
      </c>
      <c r="Q88" s="414">
        <v>1</v>
      </c>
      <c r="R88" s="414">
        <f t="shared" si="32"/>
        <v>2</v>
      </c>
    </row>
    <row r="89" spans="1:18" s="400" customFormat="1" x14ac:dyDescent="0.2">
      <c r="A89" s="409" t="s">
        <v>397</v>
      </c>
      <c r="B89" s="413">
        <v>3</v>
      </c>
      <c r="C89" s="413">
        <v>5</v>
      </c>
      <c r="D89" s="414">
        <v>9</v>
      </c>
      <c r="E89" s="414">
        <v>1</v>
      </c>
      <c r="F89" s="414">
        <f t="shared" si="28"/>
        <v>0</v>
      </c>
      <c r="G89" s="414">
        <v>5</v>
      </c>
      <c r="H89" s="414">
        <v>1</v>
      </c>
      <c r="I89" s="415">
        <f t="shared" si="29"/>
        <v>3</v>
      </c>
      <c r="J89" s="414">
        <v>5</v>
      </c>
      <c r="K89" s="414">
        <v>1</v>
      </c>
      <c r="L89" s="414">
        <f t="shared" si="30"/>
        <v>4</v>
      </c>
      <c r="M89" s="414">
        <v>7</v>
      </c>
      <c r="N89" s="414">
        <v>1</v>
      </c>
      <c r="O89" s="415">
        <f t="shared" si="31"/>
        <v>1</v>
      </c>
      <c r="P89" s="414">
        <v>10</v>
      </c>
      <c r="Q89" s="414">
        <v>2</v>
      </c>
      <c r="R89" s="414">
        <f t="shared" si="32"/>
        <v>0</v>
      </c>
    </row>
    <row r="90" spans="1:18" s="400" customFormat="1" ht="13.5" thickBot="1" x14ac:dyDescent="0.25">
      <c r="A90" s="416" t="s">
        <v>398</v>
      </c>
      <c r="B90" s="417">
        <v>17</v>
      </c>
      <c r="C90" s="417">
        <v>3</v>
      </c>
      <c r="D90" s="414">
        <v>3</v>
      </c>
      <c r="E90" s="418">
        <v>2</v>
      </c>
      <c r="F90" s="414">
        <f t="shared" si="28"/>
        <v>3</v>
      </c>
      <c r="G90" s="414">
        <v>2</v>
      </c>
      <c r="H90" s="418">
        <v>1</v>
      </c>
      <c r="I90" s="415">
        <f t="shared" si="29"/>
        <v>3</v>
      </c>
      <c r="J90" s="414">
        <v>5</v>
      </c>
      <c r="K90" s="418">
        <v>1</v>
      </c>
      <c r="L90" s="414">
        <f t="shared" si="30"/>
        <v>1</v>
      </c>
      <c r="M90" s="414">
        <v>3</v>
      </c>
      <c r="N90" s="418">
        <v>1</v>
      </c>
      <c r="O90" s="415">
        <f t="shared" si="31"/>
        <v>3</v>
      </c>
      <c r="P90" s="414">
        <v>4</v>
      </c>
      <c r="Q90" s="418">
        <v>3</v>
      </c>
      <c r="R90" s="414">
        <f t="shared" si="32"/>
        <v>2</v>
      </c>
    </row>
    <row r="91" spans="1:18" s="400" customFormat="1" ht="13.5" thickBot="1" x14ac:dyDescent="0.25">
      <c r="A91" s="419" t="s">
        <v>412</v>
      </c>
      <c r="B91" s="420"/>
      <c r="C91" s="421">
        <f t="shared" ref="C91" si="33">SUM(C82:C90)</f>
        <v>36</v>
      </c>
      <c r="D91" s="421">
        <f>SUM(D82:D90)</f>
        <v>54</v>
      </c>
      <c r="E91" s="421">
        <f>SUM(E82:E90)</f>
        <v>15</v>
      </c>
      <c r="F91" s="422">
        <f>SUM(F82:F90)</f>
        <v>16</v>
      </c>
      <c r="G91" s="421">
        <f t="shared" ref="G91:R91" si="34">SUM(G82:G90)</f>
        <v>39</v>
      </c>
      <c r="H91" s="421">
        <f t="shared" si="34"/>
        <v>12</v>
      </c>
      <c r="I91" s="422">
        <f t="shared" si="34"/>
        <v>19</v>
      </c>
      <c r="J91" s="421">
        <f t="shared" si="34"/>
        <v>48</v>
      </c>
      <c r="K91" s="421">
        <f t="shared" si="34"/>
        <v>14</v>
      </c>
      <c r="L91" s="422">
        <f t="shared" si="34"/>
        <v>18</v>
      </c>
      <c r="M91" s="421">
        <f t="shared" si="34"/>
        <v>50</v>
      </c>
      <c r="N91" s="421">
        <f t="shared" si="34"/>
        <v>17</v>
      </c>
      <c r="O91" s="422">
        <f t="shared" si="34"/>
        <v>14</v>
      </c>
      <c r="P91" s="421">
        <f t="shared" si="34"/>
        <v>55</v>
      </c>
      <c r="Q91" s="421">
        <f t="shared" si="34"/>
        <v>17</v>
      </c>
      <c r="R91" s="423">
        <f t="shared" si="34"/>
        <v>15</v>
      </c>
    </row>
    <row r="92" spans="1:18" s="400" customFormat="1" x14ac:dyDescent="0.2">
      <c r="A92" s="424" t="s">
        <v>399</v>
      </c>
      <c r="B92" s="425">
        <v>4</v>
      </c>
      <c r="C92" s="425">
        <v>4</v>
      </c>
      <c r="D92" s="414">
        <v>6</v>
      </c>
      <c r="E92" s="408">
        <v>3</v>
      </c>
      <c r="F92" s="414">
        <f>IF(($C92+INT(D$80/18)+IF(((D$80-INT(D$80/18)*18)-$B92)&gt;=0,1,0)-D92+2)&lt;0, 0, $C92+INT(D$80/18)+IF(((D$80-INT(D$80/18)*18)-$B92)&gt;=0,1,0)-D92+2)</f>
        <v>1</v>
      </c>
      <c r="G92" s="414">
        <v>4</v>
      </c>
      <c r="H92" s="408">
        <v>2</v>
      </c>
      <c r="I92" s="415">
        <f>IF(($C92+INT(G$80/18)+IF(((G$80-INT(G$80/18)*18)-$B92)&gt;=0,1,0)-G92+2)&lt;0, 0, $C92+INT(G$80/18)+IF(((G$80-INT(G$80/18)*18)-$B92)&gt;=0,1,0)-G92+2)</f>
        <v>3</v>
      </c>
      <c r="J92" s="414">
        <v>10</v>
      </c>
      <c r="K92" s="408">
        <v>2</v>
      </c>
      <c r="L92" s="414">
        <f>IF(($C92+INT(J$80/18)+IF(((J$80-INT(J$80/18)*18)-$B92)&gt;=0,1,0)-J92+2)&lt;0, 0, $C92+INT(J$80/18)+IF(((J$80-INT(J$80/18)*18)-$B92)&gt;=0,1,0)-J92+2)</f>
        <v>0</v>
      </c>
      <c r="M92" s="414">
        <v>8</v>
      </c>
      <c r="N92" s="408">
        <v>3</v>
      </c>
      <c r="O92" s="415">
        <f>IF(($C92+INT(M$80/18)+IF(((M$80-INT(M$80/18)*18)-$B92)&gt;=0,1,0)-M92+2)&lt;0, 0, $C92+INT(M$80/18)+IF(((M$80-INT(M$80/18)*18)-$B92)&gt;=0,1,0)-M92+2)</f>
        <v>0</v>
      </c>
      <c r="P92" s="414">
        <v>6</v>
      </c>
      <c r="Q92" s="408">
        <v>2</v>
      </c>
      <c r="R92" s="414">
        <f>IF(($C92+INT(P$80/18)+IF(((P$80-INT(P$80/18)*18)-$B92)&gt;=0,1,0)-P92+2)&lt;0, 0, $C92+INT(P$80/18)+IF(((P$80-INT(P$80/18)*18)-$B92)&gt;=0,1,0)-P92+2)</f>
        <v>2</v>
      </c>
    </row>
    <row r="93" spans="1:18" s="400" customFormat="1" x14ac:dyDescent="0.2">
      <c r="A93" s="409" t="s">
        <v>400</v>
      </c>
      <c r="B93" s="413">
        <v>14</v>
      </c>
      <c r="C93" s="413">
        <v>4</v>
      </c>
      <c r="D93" s="414">
        <v>4</v>
      </c>
      <c r="E93" s="414">
        <v>2</v>
      </c>
      <c r="F93" s="414">
        <f t="shared" ref="F93:F100" si="35">IF(($C93+INT(D$80/18)+IF(((D$80-INT(D$80/18)*18)-$B93)&gt;=0,1,0)-D93+2)&lt;0, 0, $C93+INT(D$80/18)+IF(((D$80-INT(D$80/18)*18)-$B93)&gt;=0,1,0)-D93+2)</f>
        <v>3</v>
      </c>
      <c r="G93" s="414">
        <v>5</v>
      </c>
      <c r="H93" s="414">
        <v>1</v>
      </c>
      <c r="I93" s="415">
        <f t="shared" ref="I93:I100" si="36">IF(($C93+INT(G$80/18)+IF(((G$80-INT(G$80/18)*18)-$B93)&gt;=0,1,0)-G93+2)&lt;0, 0, $C93+INT(G$80/18)+IF(((G$80-INT(G$80/18)*18)-$B93)&gt;=0,1,0)-G93+2)</f>
        <v>1</v>
      </c>
      <c r="J93" s="414">
        <v>4</v>
      </c>
      <c r="K93" s="414">
        <v>1</v>
      </c>
      <c r="L93" s="414">
        <f t="shared" ref="L93:L100" si="37">IF(($C93+INT(J$80/18)+IF(((J$80-INT(J$80/18)*18)-$B93)&gt;=0,1,0)-J93+2)&lt;0, 0, $C93+INT(J$80/18)+IF(((J$80-INT(J$80/18)*18)-$B93)&gt;=0,1,0)-J93+2)</f>
        <v>3</v>
      </c>
      <c r="M93" s="414">
        <v>7</v>
      </c>
      <c r="N93" s="414">
        <v>3</v>
      </c>
      <c r="O93" s="415">
        <f t="shared" ref="O93:O100" si="38">IF(($C93+INT(M$80/18)+IF(((M$80-INT(M$80/18)*18)-$B93)&gt;=0,1,0)-M93+2)&lt;0, 0, $C93+INT(M$80/18)+IF(((M$80-INT(M$80/18)*18)-$B93)&gt;=0,1,0)-M93+2)</f>
        <v>0</v>
      </c>
      <c r="P93" s="414">
        <v>4</v>
      </c>
      <c r="Q93" s="414">
        <v>1</v>
      </c>
      <c r="R93" s="414">
        <f t="shared" ref="R93:R100" si="39">IF(($C93+INT(P$80/18)+IF(((P$80-INT(P$80/18)*18)-$B93)&gt;=0,1,0)-P93+2)&lt;0, 0, $C93+INT(P$80/18)+IF(((P$80-INT(P$80/18)*18)-$B93)&gt;=0,1,0)-P93+2)</f>
        <v>3</v>
      </c>
    </row>
    <row r="94" spans="1:18" s="400" customFormat="1" x14ac:dyDescent="0.2">
      <c r="A94" s="409" t="s">
        <v>401</v>
      </c>
      <c r="B94" s="413">
        <v>10</v>
      </c>
      <c r="C94" s="413">
        <v>3</v>
      </c>
      <c r="D94" s="414">
        <v>3</v>
      </c>
      <c r="E94" s="414">
        <v>2</v>
      </c>
      <c r="F94" s="414">
        <f t="shared" si="35"/>
        <v>3</v>
      </c>
      <c r="G94" s="414">
        <v>3</v>
      </c>
      <c r="H94" s="414">
        <v>1</v>
      </c>
      <c r="I94" s="415">
        <f t="shared" si="36"/>
        <v>2</v>
      </c>
      <c r="J94" s="414">
        <v>4</v>
      </c>
      <c r="K94" s="414">
        <v>2</v>
      </c>
      <c r="L94" s="414">
        <f t="shared" si="37"/>
        <v>2</v>
      </c>
      <c r="M94" s="414">
        <v>6</v>
      </c>
      <c r="N94" s="414">
        <v>3</v>
      </c>
      <c r="O94" s="415">
        <f t="shared" si="38"/>
        <v>0</v>
      </c>
      <c r="P94" s="414">
        <v>3</v>
      </c>
      <c r="Q94" s="414">
        <v>1</v>
      </c>
      <c r="R94" s="414">
        <f t="shared" si="39"/>
        <v>3</v>
      </c>
    </row>
    <row r="95" spans="1:18" s="400" customFormat="1" x14ac:dyDescent="0.2">
      <c r="A95" s="409" t="s">
        <v>402</v>
      </c>
      <c r="B95" s="413">
        <v>6</v>
      </c>
      <c r="C95" s="413">
        <v>5</v>
      </c>
      <c r="D95" s="414">
        <v>6</v>
      </c>
      <c r="E95" s="414">
        <v>1</v>
      </c>
      <c r="F95" s="414">
        <f t="shared" si="35"/>
        <v>2</v>
      </c>
      <c r="G95" s="414">
        <v>5</v>
      </c>
      <c r="H95" s="414">
        <v>1</v>
      </c>
      <c r="I95" s="415">
        <f t="shared" si="36"/>
        <v>3</v>
      </c>
      <c r="J95" s="414">
        <v>6</v>
      </c>
      <c r="K95" s="414">
        <v>2</v>
      </c>
      <c r="L95" s="414">
        <f t="shared" si="37"/>
        <v>3</v>
      </c>
      <c r="M95" s="414">
        <v>6</v>
      </c>
      <c r="N95" s="414">
        <v>2</v>
      </c>
      <c r="O95" s="415">
        <f t="shared" si="38"/>
        <v>2</v>
      </c>
      <c r="P95" s="414">
        <v>7</v>
      </c>
      <c r="Q95" s="414">
        <v>3</v>
      </c>
      <c r="R95" s="414">
        <f t="shared" si="39"/>
        <v>2</v>
      </c>
    </row>
    <row r="96" spans="1:18" s="400" customFormat="1" x14ac:dyDescent="0.2">
      <c r="A96" s="409" t="s">
        <v>403</v>
      </c>
      <c r="B96" s="413">
        <v>12</v>
      </c>
      <c r="C96" s="413">
        <v>3</v>
      </c>
      <c r="D96" s="414">
        <v>4</v>
      </c>
      <c r="E96" s="414">
        <v>3</v>
      </c>
      <c r="F96" s="414">
        <f t="shared" si="35"/>
        <v>2</v>
      </c>
      <c r="G96" s="414">
        <v>5</v>
      </c>
      <c r="H96" s="414">
        <v>2</v>
      </c>
      <c r="I96" s="415">
        <f t="shared" si="36"/>
        <v>0</v>
      </c>
      <c r="J96" s="414">
        <v>4</v>
      </c>
      <c r="K96" s="414">
        <v>2</v>
      </c>
      <c r="L96" s="414">
        <f t="shared" si="37"/>
        <v>2</v>
      </c>
      <c r="M96" s="414">
        <v>4</v>
      </c>
      <c r="N96" s="414">
        <v>2</v>
      </c>
      <c r="O96" s="415">
        <f t="shared" si="38"/>
        <v>2</v>
      </c>
      <c r="P96" s="414">
        <v>5</v>
      </c>
      <c r="Q96" s="414">
        <v>2</v>
      </c>
      <c r="R96" s="414">
        <f t="shared" si="39"/>
        <v>1</v>
      </c>
    </row>
    <row r="97" spans="1:20" s="400" customFormat="1" x14ac:dyDescent="0.2">
      <c r="A97" s="409" t="s">
        <v>404</v>
      </c>
      <c r="B97" s="413">
        <v>18</v>
      </c>
      <c r="C97" s="413">
        <v>3</v>
      </c>
      <c r="D97" s="414">
        <v>3</v>
      </c>
      <c r="E97" s="414">
        <v>1</v>
      </c>
      <c r="F97" s="414">
        <f t="shared" si="35"/>
        <v>2</v>
      </c>
      <c r="G97" s="414">
        <v>4</v>
      </c>
      <c r="H97" s="414">
        <v>2</v>
      </c>
      <c r="I97" s="415">
        <f t="shared" si="36"/>
        <v>1</v>
      </c>
      <c r="J97" s="414">
        <v>3</v>
      </c>
      <c r="K97" s="414">
        <v>1</v>
      </c>
      <c r="L97" s="414">
        <f t="shared" si="37"/>
        <v>3</v>
      </c>
      <c r="M97" s="414">
        <v>4</v>
      </c>
      <c r="N97" s="414">
        <v>2</v>
      </c>
      <c r="O97" s="415">
        <f t="shared" si="38"/>
        <v>2</v>
      </c>
      <c r="P97" s="414">
        <v>4</v>
      </c>
      <c r="Q97" s="414">
        <v>1</v>
      </c>
      <c r="R97" s="414">
        <f t="shared" si="39"/>
        <v>2</v>
      </c>
    </row>
    <row r="98" spans="1:20" s="400" customFormat="1" x14ac:dyDescent="0.2">
      <c r="A98" s="409" t="s">
        <v>405</v>
      </c>
      <c r="B98" s="413">
        <v>16</v>
      </c>
      <c r="C98" s="413">
        <v>5</v>
      </c>
      <c r="D98" s="414">
        <v>6</v>
      </c>
      <c r="E98" s="414">
        <v>1</v>
      </c>
      <c r="F98" s="414">
        <f t="shared" si="35"/>
        <v>2</v>
      </c>
      <c r="G98" s="414">
        <v>5</v>
      </c>
      <c r="H98" s="414">
        <v>1</v>
      </c>
      <c r="I98" s="415">
        <f t="shared" si="36"/>
        <v>2</v>
      </c>
      <c r="J98" s="414">
        <v>6</v>
      </c>
      <c r="K98" s="414">
        <v>2</v>
      </c>
      <c r="L98" s="414">
        <f t="shared" si="37"/>
        <v>2</v>
      </c>
      <c r="M98" s="414">
        <v>6</v>
      </c>
      <c r="N98" s="414">
        <v>2</v>
      </c>
      <c r="O98" s="415">
        <f t="shared" si="38"/>
        <v>2</v>
      </c>
      <c r="P98" s="414">
        <v>7</v>
      </c>
      <c r="Q98" s="414">
        <v>2</v>
      </c>
      <c r="R98" s="414">
        <f t="shared" si="39"/>
        <v>1</v>
      </c>
    </row>
    <row r="99" spans="1:20" s="400" customFormat="1" x14ac:dyDescent="0.2">
      <c r="A99" s="409" t="s">
        <v>406</v>
      </c>
      <c r="B99" s="413">
        <v>8</v>
      </c>
      <c r="C99" s="413">
        <v>4</v>
      </c>
      <c r="D99" s="414">
        <v>8</v>
      </c>
      <c r="E99" s="414">
        <v>3</v>
      </c>
      <c r="F99" s="414">
        <f t="shared" si="35"/>
        <v>0</v>
      </c>
      <c r="G99" s="414">
        <v>5</v>
      </c>
      <c r="H99" s="414">
        <v>2</v>
      </c>
      <c r="I99" s="415">
        <f t="shared" si="36"/>
        <v>2</v>
      </c>
      <c r="J99" s="414">
        <v>6</v>
      </c>
      <c r="K99" s="414">
        <v>2</v>
      </c>
      <c r="L99" s="414">
        <f t="shared" si="37"/>
        <v>1</v>
      </c>
      <c r="M99" s="414">
        <v>6</v>
      </c>
      <c r="N99" s="414">
        <v>2</v>
      </c>
      <c r="O99" s="415">
        <f t="shared" si="38"/>
        <v>1</v>
      </c>
      <c r="P99" s="414">
        <v>7</v>
      </c>
      <c r="Q99" s="414">
        <v>2</v>
      </c>
      <c r="R99" s="414">
        <f t="shared" si="39"/>
        <v>1</v>
      </c>
    </row>
    <row r="100" spans="1:20" s="400" customFormat="1" ht="13.5" thickBot="1" x14ac:dyDescent="0.25">
      <c r="A100" s="426" t="s">
        <v>407</v>
      </c>
      <c r="B100" s="427">
        <v>2</v>
      </c>
      <c r="C100" s="427">
        <v>4</v>
      </c>
      <c r="D100" s="414">
        <v>6</v>
      </c>
      <c r="E100" s="428">
        <v>2</v>
      </c>
      <c r="F100" s="414">
        <f t="shared" si="35"/>
        <v>1</v>
      </c>
      <c r="G100" s="414">
        <v>5</v>
      </c>
      <c r="H100" s="428">
        <v>2</v>
      </c>
      <c r="I100" s="415">
        <f t="shared" si="36"/>
        <v>2</v>
      </c>
      <c r="J100" s="414">
        <v>8</v>
      </c>
      <c r="K100" s="428">
        <v>1</v>
      </c>
      <c r="L100" s="414">
        <f t="shared" si="37"/>
        <v>0</v>
      </c>
      <c r="M100" s="414">
        <v>5</v>
      </c>
      <c r="N100" s="428">
        <v>2</v>
      </c>
      <c r="O100" s="415">
        <f t="shared" si="38"/>
        <v>3</v>
      </c>
      <c r="P100" s="414">
        <v>8</v>
      </c>
      <c r="Q100" s="428">
        <v>2</v>
      </c>
      <c r="R100" s="414">
        <f t="shared" si="39"/>
        <v>0</v>
      </c>
    </row>
    <row r="101" spans="1:20" s="400" customFormat="1" ht="13.5" thickBot="1" x14ac:dyDescent="0.25">
      <c r="A101" s="419" t="s">
        <v>413</v>
      </c>
      <c r="B101" s="421"/>
      <c r="C101" s="421">
        <f t="shared" ref="C101" si="40">SUM(C92:C100)</f>
        <v>35</v>
      </c>
      <c r="D101" s="421">
        <f>SUM(D92:D100)</f>
        <v>46</v>
      </c>
      <c r="E101" s="421">
        <f>SUM(E92:E100)</f>
        <v>18</v>
      </c>
      <c r="F101" s="421">
        <f>SUM(F92:F100)</f>
        <v>16</v>
      </c>
      <c r="G101" s="421">
        <f t="shared" ref="G101:R101" si="41">SUM(G92:G100)</f>
        <v>41</v>
      </c>
      <c r="H101" s="421">
        <f t="shared" si="41"/>
        <v>14</v>
      </c>
      <c r="I101" s="421">
        <f t="shared" si="41"/>
        <v>16</v>
      </c>
      <c r="J101" s="421">
        <f t="shared" si="41"/>
        <v>51</v>
      </c>
      <c r="K101" s="421">
        <f t="shared" si="41"/>
        <v>15</v>
      </c>
      <c r="L101" s="421">
        <f t="shared" si="41"/>
        <v>16</v>
      </c>
      <c r="M101" s="421">
        <f t="shared" si="41"/>
        <v>52</v>
      </c>
      <c r="N101" s="421">
        <f t="shared" si="41"/>
        <v>21</v>
      </c>
      <c r="O101" s="421">
        <f t="shared" si="41"/>
        <v>12</v>
      </c>
      <c r="P101" s="421">
        <f t="shared" si="41"/>
        <v>51</v>
      </c>
      <c r="Q101" s="421">
        <f t="shared" si="41"/>
        <v>16</v>
      </c>
      <c r="R101" s="429">
        <f t="shared" si="41"/>
        <v>15</v>
      </c>
    </row>
    <row r="102" spans="1:20" s="400" customFormat="1" ht="13.5" thickBot="1" x14ac:dyDescent="0.25">
      <c r="A102" s="430" t="s">
        <v>414</v>
      </c>
      <c r="B102" s="431"/>
      <c r="C102" s="431">
        <f t="shared" ref="C102:R102" si="42">C101+C91</f>
        <v>71</v>
      </c>
      <c r="D102" s="431">
        <f t="shared" si="42"/>
        <v>100</v>
      </c>
      <c r="E102" s="431">
        <f t="shared" si="42"/>
        <v>33</v>
      </c>
      <c r="F102" s="431">
        <f t="shared" si="42"/>
        <v>32</v>
      </c>
      <c r="G102" s="431">
        <f t="shared" si="42"/>
        <v>80</v>
      </c>
      <c r="H102" s="431">
        <f t="shared" si="42"/>
        <v>26</v>
      </c>
      <c r="I102" s="431">
        <f t="shared" si="42"/>
        <v>35</v>
      </c>
      <c r="J102" s="431">
        <f t="shared" si="42"/>
        <v>99</v>
      </c>
      <c r="K102" s="431">
        <f t="shared" si="42"/>
        <v>29</v>
      </c>
      <c r="L102" s="431">
        <f t="shared" si="42"/>
        <v>34</v>
      </c>
      <c r="M102" s="431">
        <f t="shared" si="42"/>
        <v>102</v>
      </c>
      <c r="N102" s="431">
        <f t="shared" si="42"/>
        <v>38</v>
      </c>
      <c r="O102" s="431">
        <f t="shared" si="42"/>
        <v>26</v>
      </c>
      <c r="P102" s="431">
        <f t="shared" si="42"/>
        <v>106</v>
      </c>
      <c r="Q102" s="431">
        <f t="shared" si="42"/>
        <v>33</v>
      </c>
      <c r="R102" s="432">
        <f t="shared" si="42"/>
        <v>30</v>
      </c>
    </row>
    <row r="103" spans="1:20" s="400" customFormat="1" ht="13.5" thickBot="1" x14ac:dyDescent="0.25"/>
    <row r="104" spans="1:20" ht="13.5" thickBot="1" x14ac:dyDescent="0.25">
      <c r="A104" s="192" t="s">
        <v>1042</v>
      </c>
      <c r="B104" s="190"/>
      <c r="C104" s="190"/>
      <c r="D104" s="190"/>
      <c r="E104" s="190"/>
      <c r="F104" s="190"/>
      <c r="G104" s="190"/>
      <c r="H104" s="190"/>
      <c r="I104" s="190"/>
      <c r="J104" s="190"/>
      <c r="K104" s="190"/>
      <c r="L104" s="190"/>
      <c r="M104" s="190"/>
      <c r="N104" s="190"/>
      <c r="O104" s="190"/>
      <c r="P104" s="190"/>
      <c r="Q104" s="190"/>
      <c r="R104" s="193"/>
    </row>
    <row r="105" spans="1:20" x14ac:dyDescent="0.2">
      <c r="A105" s="40"/>
      <c r="B105" s="41"/>
      <c r="C105" s="41"/>
      <c r="D105" s="474" t="s">
        <v>475</v>
      </c>
      <c r="E105" s="475"/>
      <c r="F105" s="476"/>
      <c r="G105" s="477" t="s">
        <v>469</v>
      </c>
      <c r="H105" s="478"/>
      <c r="I105" s="479"/>
      <c r="J105" s="474" t="s">
        <v>352</v>
      </c>
      <c r="K105" s="475"/>
      <c r="L105" s="476"/>
      <c r="M105" s="477" t="s">
        <v>340</v>
      </c>
      <c r="N105" s="478"/>
      <c r="O105" s="479"/>
      <c r="P105" s="474" t="s">
        <v>472</v>
      </c>
      <c r="Q105" s="475"/>
      <c r="R105" s="502"/>
    </row>
    <row r="106" spans="1:20" x14ac:dyDescent="0.2">
      <c r="A106" s="57"/>
      <c r="B106" s="69"/>
      <c r="C106" s="69" t="s">
        <v>538</v>
      </c>
      <c r="D106" s="480">
        <v>17</v>
      </c>
      <c r="E106" s="481"/>
      <c r="F106" s="482"/>
      <c r="G106" s="483">
        <v>7</v>
      </c>
      <c r="H106" s="484"/>
      <c r="I106" s="485"/>
      <c r="J106" s="480">
        <v>21</v>
      </c>
      <c r="K106" s="481"/>
      <c r="L106" s="482"/>
      <c r="M106" s="483">
        <v>22</v>
      </c>
      <c r="N106" s="484"/>
      <c r="O106" s="485"/>
      <c r="P106" s="480">
        <v>25</v>
      </c>
      <c r="Q106" s="481"/>
      <c r="R106" s="537"/>
    </row>
    <row r="107" spans="1:20" x14ac:dyDescent="0.2">
      <c r="A107" s="42"/>
      <c r="B107" s="34" t="s">
        <v>355</v>
      </c>
      <c r="C107" s="34" t="s">
        <v>408</v>
      </c>
      <c r="D107" s="35" t="s">
        <v>409</v>
      </c>
      <c r="E107" s="35" t="s">
        <v>410</v>
      </c>
      <c r="F107" s="35" t="s">
        <v>363</v>
      </c>
      <c r="G107" s="36" t="s">
        <v>409</v>
      </c>
      <c r="H107" s="36" t="s">
        <v>410</v>
      </c>
      <c r="I107" s="36" t="s">
        <v>363</v>
      </c>
      <c r="J107" s="35" t="s">
        <v>409</v>
      </c>
      <c r="K107" s="35" t="s">
        <v>410</v>
      </c>
      <c r="L107" s="35" t="s">
        <v>363</v>
      </c>
      <c r="M107" s="36" t="s">
        <v>409</v>
      </c>
      <c r="N107" s="36" t="s">
        <v>410</v>
      </c>
      <c r="O107" s="36" t="s">
        <v>363</v>
      </c>
      <c r="P107" s="35" t="s">
        <v>409</v>
      </c>
      <c r="Q107" s="35" t="s">
        <v>410</v>
      </c>
      <c r="R107" s="43" t="s">
        <v>363</v>
      </c>
    </row>
    <row r="108" spans="1:20" x14ac:dyDescent="0.2">
      <c r="A108" s="42" t="s">
        <v>390</v>
      </c>
      <c r="B108" s="50">
        <v>5</v>
      </c>
      <c r="C108" s="50">
        <v>4</v>
      </c>
      <c r="D108" s="37">
        <v>7</v>
      </c>
      <c r="E108" s="37">
        <v>2</v>
      </c>
      <c r="F108" s="37">
        <f>IF(($C108+INT(D$106/18)+IF(((D$106-INT(D$106/18)*18)-$B108)&gt;=0,1,0)-D108+2)&lt;0, 0, $C108+INT(D$106/18)+IF(((D$106-INT(D$106/18)*18)-$B108)&gt;=0,1,0)-D108+2)</f>
        <v>0</v>
      </c>
      <c r="G108" s="38">
        <v>5</v>
      </c>
      <c r="H108" s="38">
        <v>2</v>
      </c>
      <c r="I108" s="38">
        <f>IF(($C108+INT(G$106/18)+IF(((G$106-INT(G$106/18)*18)-$B108)&gt;=0,1,0)-G108+2)&lt;0, 0, $C108+INT(G$106/18)+IF(((G$106-INT(G$106/18)*18)-$B108)&gt;=0,1,0)-G108+2)</f>
        <v>2</v>
      </c>
      <c r="J108" s="37">
        <v>10</v>
      </c>
      <c r="K108" s="37">
        <v>2</v>
      </c>
      <c r="L108" s="37">
        <f>IF(($C108+INT(J$106/18)+IF(((J$106-INT(J$106/18)*18)-$B108)&gt;=0,1,0)-J108+2)&lt;0, 0, $C108+INT(J$106/18)+IF(((J$106-INT(J$106/18)*18)-$B108)&gt;=0,1,0)-J108+2)</f>
        <v>0</v>
      </c>
      <c r="M108" s="38">
        <v>5</v>
      </c>
      <c r="N108" s="38">
        <v>2</v>
      </c>
      <c r="O108" s="38">
        <f>IF(($C108+INT(M$106/18)+IF(((M$106-INT(M$106/18)*18)-$B108)&gt;=0,1,0)-M108+2)&lt;0, 0, $C108+INT(M$106/18)+IF(((M$106-INT(M$106/18)*18)-$B108)&gt;=0,1,0)-M108+2)</f>
        <v>2</v>
      </c>
      <c r="P108" s="37">
        <v>8</v>
      </c>
      <c r="Q108" s="37">
        <v>3</v>
      </c>
      <c r="R108" s="37">
        <f>IF(($C108+INT(P$106/18)+IF(((P$106-INT(P$106/18)*18)-$B108)&gt;=0,1,0)-P108+2)&lt;0, 0, $C108+INT(P$106/18)+IF(((P$106-INT(P$106/18)*18)-$B108)&gt;=0,1,0)-P108+2)</f>
        <v>0</v>
      </c>
      <c r="T108" t="s">
        <v>1066</v>
      </c>
    </row>
    <row r="109" spans="1:20" x14ac:dyDescent="0.2">
      <c r="A109" s="42" t="s">
        <v>391</v>
      </c>
      <c r="B109" s="50">
        <v>13</v>
      </c>
      <c r="C109" s="50">
        <v>3</v>
      </c>
      <c r="D109" s="37">
        <v>3</v>
      </c>
      <c r="E109" s="37">
        <v>2</v>
      </c>
      <c r="F109" s="37">
        <f t="shared" ref="F109:F116" si="43">IF(($C109+INT(D$106/18)+IF(((D$106-INT(D$106/18)*18)-$B109)&gt;=0,1,0)-D109+2)&lt;0, 0, $C109+INT(D$106/18)+IF(((D$106-INT(D$106/18)*18)-$B109)&gt;=0,1,0)-D109+2)</f>
        <v>3</v>
      </c>
      <c r="G109" s="38">
        <v>4</v>
      </c>
      <c r="H109" s="38">
        <v>3</v>
      </c>
      <c r="I109" s="38">
        <f t="shared" ref="I109:I116" si="44">IF(($C109+INT(G$106/18)+IF(((G$106-INT(G$106/18)*18)-$B109)&gt;=0,1,0)-G109+2)&lt;0, 0, $C109+INT(G$106/18)+IF(((G$106-INT(G$106/18)*18)-$B109)&gt;=0,1,0)-G109+2)</f>
        <v>1</v>
      </c>
      <c r="J109" s="37">
        <v>4</v>
      </c>
      <c r="K109" s="37">
        <v>2</v>
      </c>
      <c r="L109" s="37">
        <f t="shared" ref="L109:L116" si="45">IF(($C109+INT(J$106/18)+IF(((J$106-INT(J$106/18)*18)-$B109)&gt;=0,1,0)-J109+2)&lt;0, 0, $C109+INT(J$106/18)+IF(((J$106-INT(J$106/18)*18)-$B109)&gt;=0,1,0)-J109+2)</f>
        <v>2</v>
      </c>
      <c r="M109" s="38">
        <v>10</v>
      </c>
      <c r="N109" s="38">
        <v>2</v>
      </c>
      <c r="O109" s="38">
        <f t="shared" ref="O109:O116" si="46">IF(($C109+INT(M$106/18)+IF(((M$106-INT(M$106/18)*18)-$B109)&gt;=0,1,0)-M109+2)&lt;0, 0, $C109+INT(M$106/18)+IF(((M$106-INT(M$106/18)*18)-$B109)&gt;=0,1,0)-M109+2)</f>
        <v>0</v>
      </c>
      <c r="P109" s="37">
        <v>6</v>
      </c>
      <c r="Q109" s="37">
        <v>3</v>
      </c>
      <c r="R109" s="37">
        <f t="shared" ref="R109:R116" si="47">IF(($C109+INT(P$106/18)+IF(((P$106-INT(P$106/18)*18)-$B109)&gt;=0,1,0)-P109+2)&lt;0, 0, $C109+INT(P$106/18)+IF(((P$106-INT(P$106/18)*18)-$B109)&gt;=0,1,0)-P109+2)</f>
        <v>0</v>
      </c>
    </row>
    <row r="110" spans="1:20" x14ac:dyDescent="0.2">
      <c r="A110" s="42" t="s">
        <v>392</v>
      </c>
      <c r="B110" s="50">
        <v>15</v>
      </c>
      <c r="C110" s="50">
        <v>4</v>
      </c>
      <c r="D110" s="37">
        <v>4</v>
      </c>
      <c r="E110" s="37">
        <v>1</v>
      </c>
      <c r="F110" s="37">
        <f t="shared" si="43"/>
        <v>3</v>
      </c>
      <c r="G110" s="38">
        <v>4</v>
      </c>
      <c r="H110" s="38">
        <v>2</v>
      </c>
      <c r="I110" s="38">
        <f t="shared" si="44"/>
        <v>2</v>
      </c>
      <c r="J110" s="37">
        <v>9</v>
      </c>
      <c r="K110" s="37">
        <v>1</v>
      </c>
      <c r="L110" s="37">
        <f t="shared" si="45"/>
        <v>0</v>
      </c>
      <c r="M110" s="38">
        <v>4</v>
      </c>
      <c r="N110" s="38">
        <v>2</v>
      </c>
      <c r="O110" s="38">
        <f t="shared" si="46"/>
        <v>3</v>
      </c>
      <c r="P110" s="37">
        <v>6</v>
      </c>
      <c r="Q110" s="37">
        <v>1</v>
      </c>
      <c r="R110" s="37">
        <f t="shared" si="47"/>
        <v>1</v>
      </c>
    </row>
    <row r="111" spans="1:20" x14ac:dyDescent="0.2">
      <c r="A111" s="42" t="s">
        <v>393</v>
      </c>
      <c r="B111" s="50">
        <v>7</v>
      </c>
      <c r="C111" s="50">
        <v>3</v>
      </c>
      <c r="D111" s="37">
        <v>4</v>
      </c>
      <c r="E111" s="37">
        <v>1</v>
      </c>
      <c r="F111" s="37">
        <f t="shared" si="43"/>
        <v>2</v>
      </c>
      <c r="G111" s="38">
        <v>4</v>
      </c>
      <c r="H111" s="38">
        <v>2</v>
      </c>
      <c r="I111" s="38">
        <f t="shared" si="44"/>
        <v>2</v>
      </c>
      <c r="J111" s="37">
        <v>4</v>
      </c>
      <c r="K111" s="37">
        <v>2</v>
      </c>
      <c r="L111" s="37">
        <f t="shared" si="45"/>
        <v>2</v>
      </c>
      <c r="M111" s="38">
        <v>5</v>
      </c>
      <c r="N111" s="38">
        <v>2</v>
      </c>
      <c r="O111" s="38">
        <f t="shared" si="46"/>
        <v>1</v>
      </c>
      <c r="P111" s="37">
        <v>3</v>
      </c>
      <c r="Q111" s="37">
        <v>1</v>
      </c>
      <c r="R111" s="37">
        <f t="shared" si="47"/>
        <v>4</v>
      </c>
    </row>
    <row r="112" spans="1:20" x14ac:dyDescent="0.2">
      <c r="A112" s="42" t="s">
        <v>394</v>
      </c>
      <c r="B112" s="50">
        <v>3</v>
      </c>
      <c r="C112" s="50">
        <v>5</v>
      </c>
      <c r="D112" s="37">
        <v>6</v>
      </c>
      <c r="E112" s="37">
        <v>2</v>
      </c>
      <c r="F112" s="37">
        <f t="shared" si="43"/>
        <v>2</v>
      </c>
      <c r="G112" s="38">
        <v>6</v>
      </c>
      <c r="H112" s="38">
        <v>2</v>
      </c>
      <c r="I112" s="38">
        <f t="shared" si="44"/>
        <v>2</v>
      </c>
      <c r="J112" s="37">
        <v>7</v>
      </c>
      <c r="K112" s="37">
        <v>2</v>
      </c>
      <c r="L112" s="37">
        <f t="shared" si="45"/>
        <v>2</v>
      </c>
      <c r="M112" s="38">
        <v>7</v>
      </c>
      <c r="N112" s="38">
        <v>3</v>
      </c>
      <c r="O112" s="38">
        <f t="shared" si="46"/>
        <v>2</v>
      </c>
      <c r="P112" s="37">
        <v>10</v>
      </c>
      <c r="Q112" s="37">
        <v>2</v>
      </c>
      <c r="R112" s="37">
        <f t="shared" si="47"/>
        <v>0</v>
      </c>
    </row>
    <row r="113" spans="1:20" x14ac:dyDescent="0.2">
      <c r="A113" s="42" t="s">
        <v>395</v>
      </c>
      <c r="B113" s="50">
        <v>17</v>
      </c>
      <c r="C113" s="50">
        <v>4</v>
      </c>
      <c r="D113" s="37">
        <v>4</v>
      </c>
      <c r="E113" s="37">
        <v>2</v>
      </c>
      <c r="F113" s="37">
        <f t="shared" si="43"/>
        <v>3</v>
      </c>
      <c r="G113" s="38">
        <v>7</v>
      </c>
      <c r="H113" s="38">
        <v>2</v>
      </c>
      <c r="I113" s="38">
        <f t="shared" si="44"/>
        <v>0</v>
      </c>
      <c r="J113" s="37">
        <v>7</v>
      </c>
      <c r="K113" s="37">
        <v>2</v>
      </c>
      <c r="L113" s="37">
        <f t="shared" si="45"/>
        <v>0</v>
      </c>
      <c r="M113" s="38">
        <v>5</v>
      </c>
      <c r="N113" s="38">
        <v>2</v>
      </c>
      <c r="O113" s="38">
        <f t="shared" si="46"/>
        <v>2</v>
      </c>
      <c r="P113" s="37">
        <v>5</v>
      </c>
      <c r="Q113" s="37">
        <v>2</v>
      </c>
      <c r="R113" s="37">
        <f t="shared" si="47"/>
        <v>2</v>
      </c>
    </row>
    <row r="114" spans="1:20" x14ac:dyDescent="0.2">
      <c r="A114" s="42" t="s">
        <v>396</v>
      </c>
      <c r="B114" s="50">
        <v>1</v>
      </c>
      <c r="C114" s="50">
        <v>4</v>
      </c>
      <c r="D114" s="37">
        <v>5</v>
      </c>
      <c r="E114" s="37">
        <v>2</v>
      </c>
      <c r="F114" s="37">
        <f t="shared" si="43"/>
        <v>2</v>
      </c>
      <c r="G114" s="38">
        <v>5</v>
      </c>
      <c r="H114" s="38">
        <v>2</v>
      </c>
      <c r="I114" s="38">
        <f t="shared" si="44"/>
        <v>2</v>
      </c>
      <c r="J114" s="37">
        <v>6</v>
      </c>
      <c r="K114" s="37">
        <v>2</v>
      </c>
      <c r="L114" s="37">
        <f t="shared" si="45"/>
        <v>2</v>
      </c>
      <c r="M114" s="38">
        <v>6</v>
      </c>
      <c r="N114" s="38">
        <v>2</v>
      </c>
      <c r="O114" s="38">
        <f t="shared" si="46"/>
        <v>2</v>
      </c>
      <c r="P114" s="37">
        <v>6</v>
      </c>
      <c r="Q114" s="37">
        <v>2</v>
      </c>
      <c r="R114" s="37">
        <f t="shared" si="47"/>
        <v>2</v>
      </c>
    </row>
    <row r="115" spans="1:20" x14ac:dyDescent="0.2">
      <c r="A115" s="42" t="s">
        <v>397</v>
      </c>
      <c r="B115" s="50">
        <v>9</v>
      </c>
      <c r="C115" s="50">
        <v>3</v>
      </c>
      <c r="D115" s="37">
        <v>5</v>
      </c>
      <c r="E115" s="37">
        <v>3</v>
      </c>
      <c r="F115" s="37">
        <f t="shared" si="43"/>
        <v>1</v>
      </c>
      <c r="G115" s="38">
        <v>10</v>
      </c>
      <c r="H115" s="38">
        <v>2</v>
      </c>
      <c r="I115" s="38">
        <f t="shared" si="44"/>
        <v>0</v>
      </c>
      <c r="J115" s="37">
        <v>4</v>
      </c>
      <c r="K115" s="37">
        <v>2</v>
      </c>
      <c r="L115" s="37">
        <f t="shared" si="45"/>
        <v>2</v>
      </c>
      <c r="M115" s="38">
        <v>10</v>
      </c>
      <c r="N115" s="38">
        <v>2</v>
      </c>
      <c r="O115" s="38">
        <f t="shared" si="46"/>
        <v>0</v>
      </c>
      <c r="P115" s="37">
        <v>3</v>
      </c>
      <c r="Q115" s="37">
        <v>1</v>
      </c>
      <c r="R115" s="37">
        <f t="shared" si="47"/>
        <v>3</v>
      </c>
      <c r="T115" s="231"/>
    </row>
    <row r="116" spans="1:20" ht="13.5" thickBot="1" x14ac:dyDescent="0.25">
      <c r="A116" s="52" t="s">
        <v>398</v>
      </c>
      <c r="B116" s="53">
        <v>11</v>
      </c>
      <c r="C116" s="53">
        <v>4</v>
      </c>
      <c r="D116" s="37">
        <v>5</v>
      </c>
      <c r="E116" s="54">
        <v>2</v>
      </c>
      <c r="F116" s="37">
        <f t="shared" si="43"/>
        <v>2</v>
      </c>
      <c r="G116" s="38">
        <v>6</v>
      </c>
      <c r="H116" s="38">
        <v>2</v>
      </c>
      <c r="I116" s="38">
        <f t="shared" si="44"/>
        <v>0</v>
      </c>
      <c r="J116" s="37">
        <v>5</v>
      </c>
      <c r="K116" s="54">
        <v>2</v>
      </c>
      <c r="L116" s="37">
        <f t="shared" si="45"/>
        <v>2</v>
      </c>
      <c r="M116" s="38">
        <v>7</v>
      </c>
      <c r="N116" s="55">
        <v>2</v>
      </c>
      <c r="O116" s="38">
        <f t="shared" si="46"/>
        <v>0</v>
      </c>
      <c r="P116" s="37">
        <v>4</v>
      </c>
      <c r="Q116" s="54">
        <v>1</v>
      </c>
      <c r="R116" s="37">
        <f t="shared" si="47"/>
        <v>3</v>
      </c>
    </row>
    <row r="117" spans="1:20" ht="13.5" thickBot="1" x14ac:dyDescent="0.25">
      <c r="A117" s="61" t="s">
        <v>412</v>
      </c>
      <c r="B117" s="62"/>
      <c r="C117" s="74">
        <f>SUM(C108:C116)</f>
        <v>34</v>
      </c>
      <c r="D117" s="63">
        <f t="shared" ref="D117:R117" si="48">SUM(D108:D116)</f>
        <v>43</v>
      </c>
      <c r="E117" s="63">
        <f t="shared" si="48"/>
        <v>17</v>
      </c>
      <c r="F117" s="63">
        <f t="shared" si="48"/>
        <v>18</v>
      </c>
      <c r="G117" s="64">
        <f t="shared" si="48"/>
        <v>51</v>
      </c>
      <c r="H117" s="64">
        <f>SUM(H118:H126)</f>
        <v>18</v>
      </c>
      <c r="I117" s="89">
        <f t="shared" si="48"/>
        <v>11</v>
      </c>
      <c r="J117" s="63">
        <f t="shared" si="48"/>
        <v>56</v>
      </c>
      <c r="K117" s="63">
        <f t="shared" si="48"/>
        <v>17</v>
      </c>
      <c r="L117" s="88">
        <f t="shared" si="48"/>
        <v>12</v>
      </c>
      <c r="M117" s="64">
        <f t="shared" si="48"/>
        <v>59</v>
      </c>
      <c r="N117" s="64">
        <f t="shared" si="48"/>
        <v>19</v>
      </c>
      <c r="O117" s="89">
        <f t="shared" si="48"/>
        <v>12</v>
      </c>
      <c r="P117" s="63">
        <f t="shared" si="48"/>
        <v>51</v>
      </c>
      <c r="Q117" s="63">
        <f t="shared" si="48"/>
        <v>16</v>
      </c>
      <c r="R117" s="88">
        <f t="shared" si="48"/>
        <v>15</v>
      </c>
    </row>
    <row r="118" spans="1:20" x14ac:dyDescent="0.2">
      <c r="A118" s="57" t="s">
        <v>399</v>
      </c>
      <c r="B118" s="58">
        <v>12</v>
      </c>
      <c r="C118" s="58">
        <v>5</v>
      </c>
      <c r="D118" s="37">
        <v>9</v>
      </c>
      <c r="E118" s="39">
        <v>2</v>
      </c>
      <c r="F118" s="37">
        <f>IF(($C118+INT(D$106/18)+IF(((D$106-INT(D$106/18)*18)-$B118)&gt;=0,1,0)-D118+2)&lt;0, 0, $C118+INT(D$106/18)+IF(((D$106-INT(D$106/18)*18)-$B118)&gt;=0,1,0)-D118+2)</f>
        <v>0</v>
      </c>
      <c r="G118" s="38">
        <v>5</v>
      </c>
      <c r="H118" s="38">
        <v>2</v>
      </c>
      <c r="I118" s="38">
        <f>IF(($C118+INT(G$106/18)+IF(((G$106-INT(G$106/18)*18)-$B118)&gt;=0,1,0)-G118+2)&lt;0, 0, $C118+INT(G$106/18)+IF(((G$106-INT(G$106/18)*18)-$B118)&gt;=0,1,0)-G118+2)</f>
        <v>2</v>
      </c>
      <c r="J118" s="37">
        <v>8</v>
      </c>
      <c r="K118" s="39">
        <v>3</v>
      </c>
      <c r="L118" s="37">
        <f>IF(($C118+INT(J$106/18)+IF(((J$106-INT(J$106/18)*18)-$B118)&gt;=0,1,0)-J118+2)&lt;0, 0, $C118+INT(J$106/18)+IF(((J$106-INT(J$106/18)*18)-$B118)&gt;=0,1,0)-J118+2)</f>
        <v>0</v>
      </c>
      <c r="M118" s="38">
        <v>6</v>
      </c>
      <c r="N118" s="59">
        <v>2</v>
      </c>
      <c r="O118" s="38">
        <f>IF(($C118+INT(M$106/18)+IF(((M$106-INT(M$106/18)*18)-$B118)&gt;=0,1,0)-M118+2)&lt;0, 0, $C118+INT(M$106/18)+IF(((M$106-INT(M$106/18)*18)-$B118)&gt;=0,1,0)-M118+2)</f>
        <v>2</v>
      </c>
      <c r="P118" s="37">
        <v>8</v>
      </c>
      <c r="Q118" s="39">
        <v>2</v>
      </c>
      <c r="R118" s="37">
        <f>IF(($C118+INT(P$106/18)+IF(((P$106-INT(P$106/18)*18)-$B118)&gt;=0,1,0)-P118+2)&lt;0, 0, $C118+INT(P$106/18)+IF(((P$106-INT(P$106/18)*18)-$B118)&gt;=0,1,0)-P118+2)</f>
        <v>0</v>
      </c>
    </row>
    <row r="119" spans="1:20" x14ac:dyDescent="0.2">
      <c r="A119" s="42" t="s">
        <v>400</v>
      </c>
      <c r="B119" s="50">
        <v>2</v>
      </c>
      <c r="C119" s="50">
        <v>4</v>
      </c>
      <c r="D119" s="37">
        <v>6</v>
      </c>
      <c r="E119" s="37">
        <v>2</v>
      </c>
      <c r="F119" s="37">
        <f t="shared" ref="F119:F126" si="49">IF(($C119+INT(D$106/18)+IF(((D$106-INT(D$106/18)*18)-$B119)&gt;=0,1,0)-D119+2)&lt;0, 0, $C119+INT(D$106/18)+IF(((D$106-INT(D$106/18)*18)-$B119)&gt;=0,1,0)-D119+2)</f>
        <v>1</v>
      </c>
      <c r="G119" s="38">
        <v>4</v>
      </c>
      <c r="H119" s="38">
        <v>2</v>
      </c>
      <c r="I119" s="38">
        <f t="shared" ref="I119:I126" si="50">IF(($C119+INT(G$106/18)+IF(((G$106-INT(G$106/18)*18)-$B119)&gt;=0,1,0)-G119+2)&lt;0, 0, $C119+INT(G$106/18)+IF(((G$106-INT(G$106/18)*18)-$B119)&gt;=0,1,0)-G119+2)</f>
        <v>3</v>
      </c>
      <c r="J119" s="37">
        <v>7</v>
      </c>
      <c r="K119" s="37">
        <v>2</v>
      </c>
      <c r="L119" s="37">
        <f t="shared" ref="L119:L126" si="51">IF(($C119+INT(J$106/18)+IF(((J$106-INT(J$106/18)*18)-$B119)&gt;=0,1,0)-J119+2)&lt;0, 0, $C119+INT(J$106/18)+IF(((J$106-INT(J$106/18)*18)-$B119)&gt;=0,1,0)-J119+2)</f>
        <v>1</v>
      </c>
      <c r="M119" s="38">
        <v>6</v>
      </c>
      <c r="N119" s="38">
        <v>2</v>
      </c>
      <c r="O119" s="38">
        <f t="shared" ref="O119:O126" si="52">IF(($C119+INT(M$106/18)+IF(((M$106-INT(M$106/18)*18)-$B119)&gt;=0,1,0)-M119+2)&lt;0, 0, $C119+INT(M$106/18)+IF(((M$106-INT(M$106/18)*18)-$B119)&gt;=0,1,0)-M119+2)</f>
        <v>2</v>
      </c>
      <c r="P119" s="37">
        <v>6</v>
      </c>
      <c r="Q119" s="37">
        <v>2</v>
      </c>
      <c r="R119" s="37">
        <f t="shared" ref="R119:R126" si="53">IF(($C119+INT(P$106/18)+IF(((P$106-INT(P$106/18)*18)-$B119)&gt;=0,1,0)-P119+2)&lt;0, 0, $C119+INT(P$106/18)+IF(((P$106-INT(P$106/18)*18)-$B119)&gt;=0,1,0)-P119+2)</f>
        <v>2</v>
      </c>
    </row>
    <row r="120" spans="1:20" x14ac:dyDescent="0.2">
      <c r="A120" s="42" t="s">
        <v>401</v>
      </c>
      <c r="B120" s="50">
        <v>4</v>
      </c>
      <c r="C120" s="50">
        <v>4</v>
      </c>
      <c r="D120" s="37">
        <v>7</v>
      </c>
      <c r="E120" s="37">
        <v>2</v>
      </c>
      <c r="F120" s="37">
        <f t="shared" si="49"/>
        <v>0</v>
      </c>
      <c r="G120" s="38">
        <v>5</v>
      </c>
      <c r="H120" s="38">
        <v>3</v>
      </c>
      <c r="I120" s="38">
        <f t="shared" si="50"/>
        <v>2</v>
      </c>
      <c r="J120" s="37">
        <v>6</v>
      </c>
      <c r="K120" s="37">
        <v>2</v>
      </c>
      <c r="L120" s="37">
        <f t="shared" si="51"/>
        <v>1</v>
      </c>
      <c r="M120" s="38">
        <v>6</v>
      </c>
      <c r="N120" s="38">
        <v>2</v>
      </c>
      <c r="O120" s="38">
        <f t="shared" si="52"/>
        <v>2</v>
      </c>
      <c r="P120" s="37">
        <v>10</v>
      </c>
      <c r="Q120" s="37">
        <v>2</v>
      </c>
      <c r="R120" s="37">
        <f t="shared" si="53"/>
        <v>0</v>
      </c>
    </row>
    <row r="121" spans="1:20" x14ac:dyDescent="0.2">
      <c r="A121" s="42" t="s">
        <v>402</v>
      </c>
      <c r="B121" s="50">
        <v>10</v>
      </c>
      <c r="C121" s="50">
        <v>3</v>
      </c>
      <c r="D121" s="37">
        <v>5</v>
      </c>
      <c r="E121" s="37">
        <v>3</v>
      </c>
      <c r="F121" s="37">
        <f t="shared" si="49"/>
        <v>1</v>
      </c>
      <c r="G121" s="38">
        <v>6</v>
      </c>
      <c r="H121" s="38">
        <v>2</v>
      </c>
      <c r="I121" s="38">
        <f t="shared" si="50"/>
        <v>0</v>
      </c>
      <c r="J121" s="37">
        <v>4</v>
      </c>
      <c r="K121" s="37">
        <v>3</v>
      </c>
      <c r="L121" s="37">
        <f t="shared" si="51"/>
        <v>2</v>
      </c>
      <c r="M121" s="38">
        <v>3</v>
      </c>
      <c r="N121" s="38">
        <v>1</v>
      </c>
      <c r="O121" s="38">
        <f t="shared" si="52"/>
        <v>3</v>
      </c>
      <c r="P121" s="37">
        <v>4</v>
      </c>
      <c r="Q121" s="37">
        <v>2</v>
      </c>
      <c r="R121" s="37">
        <f t="shared" si="53"/>
        <v>2</v>
      </c>
    </row>
    <row r="122" spans="1:20" x14ac:dyDescent="0.2">
      <c r="A122" s="42" t="s">
        <v>403</v>
      </c>
      <c r="B122" s="50">
        <v>8</v>
      </c>
      <c r="C122" s="50">
        <v>4</v>
      </c>
      <c r="D122" s="37">
        <v>4</v>
      </c>
      <c r="E122" s="37">
        <v>2</v>
      </c>
      <c r="F122" s="37">
        <f t="shared" si="49"/>
        <v>3</v>
      </c>
      <c r="G122" s="38">
        <v>4</v>
      </c>
      <c r="H122" s="38">
        <v>2</v>
      </c>
      <c r="I122" s="38">
        <f t="shared" si="50"/>
        <v>2</v>
      </c>
      <c r="J122" s="37">
        <v>6</v>
      </c>
      <c r="K122" s="37">
        <v>2</v>
      </c>
      <c r="L122" s="37">
        <f t="shared" si="51"/>
        <v>1</v>
      </c>
      <c r="M122" s="38">
        <v>6</v>
      </c>
      <c r="N122" s="38">
        <v>1</v>
      </c>
      <c r="O122" s="38">
        <f t="shared" si="52"/>
        <v>1</v>
      </c>
      <c r="P122" s="37">
        <v>10</v>
      </c>
      <c r="Q122" s="37">
        <v>2</v>
      </c>
      <c r="R122" s="37">
        <f t="shared" si="53"/>
        <v>0</v>
      </c>
    </row>
    <row r="123" spans="1:20" x14ac:dyDescent="0.2">
      <c r="A123" s="42" t="s">
        <v>404</v>
      </c>
      <c r="B123" s="50">
        <v>14</v>
      </c>
      <c r="C123" s="50">
        <v>4</v>
      </c>
      <c r="D123" s="37">
        <v>5</v>
      </c>
      <c r="E123" s="37">
        <v>1</v>
      </c>
      <c r="F123" s="37">
        <f t="shared" si="49"/>
        <v>2</v>
      </c>
      <c r="G123" s="38">
        <v>5</v>
      </c>
      <c r="H123" s="38">
        <v>1</v>
      </c>
      <c r="I123" s="38">
        <f t="shared" si="50"/>
        <v>1</v>
      </c>
      <c r="J123" s="37">
        <v>10</v>
      </c>
      <c r="K123" s="37">
        <v>2</v>
      </c>
      <c r="L123" s="37">
        <f t="shared" si="51"/>
        <v>0</v>
      </c>
      <c r="M123" s="38">
        <v>10</v>
      </c>
      <c r="N123" s="38">
        <v>2</v>
      </c>
      <c r="O123" s="38">
        <f t="shared" si="52"/>
        <v>0</v>
      </c>
      <c r="P123" s="37">
        <v>10</v>
      </c>
      <c r="Q123" s="37">
        <v>2</v>
      </c>
      <c r="R123" s="37">
        <f t="shared" si="53"/>
        <v>0</v>
      </c>
    </row>
    <row r="124" spans="1:20" x14ac:dyDescent="0.2">
      <c r="A124" s="42" t="s">
        <v>405</v>
      </c>
      <c r="B124" s="50">
        <v>6</v>
      </c>
      <c r="C124" s="50">
        <v>3</v>
      </c>
      <c r="D124" s="37">
        <v>10</v>
      </c>
      <c r="E124" s="37">
        <v>2</v>
      </c>
      <c r="F124" s="37">
        <f t="shared" si="49"/>
        <v>0</v>
      </c>
      <c r="G124" s="38">
        <v>4</v>
      </c>
      <c r="H124" s="38">
        <v>2</v>
      </c>
      <c r="I124" s="38">
        <f t="shared" si="50"/>
        <v>2</v>
      </c>
      <c r="J124" s="37">
        <v>4</v>
      </c>
      <c r="K124" s="37">
        <v>1</v>
      </c>
      <c r="L124" s="37">
        <f t="shared" si="51"/>
        <v>2</v>
      </c>
      <c r="M124" s="38">
        <v>4</v>
      </c>
      <c r="N124" s="38">
        <v>1</v>
      </c>
      <c r="O124" s="38">
        <f t="shared" si="52"/>
        <v>2</v>
      </c>
      <c r="P124" s="37">
        <v>4</v>
      </c>
      <c r="Q124" s="37">
        <v>2</v>
      </c>
      <c r="R124" s="37">
        <f t="shared" si="53"/>
        <v>3</v>
      </c>
    </row>
    <row r="125" spans="1:20" x14ac:dyDescent="0.2">
      <c r="A125" s="42" t="s">
        <v>406</v>
      </c>
      <c r="B125" s="50">
        <v>18</v>
      </c>
      <c r="C125" s="50">
        <v>4</v>
      </c>
      <c r="D125" s="37">
        <v>4</v>
      </c>
      <c r="E125" s="37">
        <v>2</v>
      </c>
      <c r="F125" s="37">
        <f t="shared" si="49"/>
        <v>2</v>
      </c>
      <c r="G125" s="38">
        <v>4</v>
      </c>
      <c r="H125" s="38">
        <v>2</v>
      </c>
      <c r="I125" s="38">
        <f t="shared" si="50"/>
        <v>2</v>
      </c>
      <c r="J125" s="37">
        <v>8</v>
      </c>
      <c r="K125" s="37">
        <v>4</v>
      </c>
      <c r="L125" s="37">
        <f t="shared" si="51"/>
        <v>0</v>
      </c>
      <c r="M125" s="38">
        <v>4</v>
      </c>
      <c r="N125" s="38">
        <v>2</v>
      </c>
      <c r="O125" s="38">
        <f t="shared" si="52"/>
        <v>3</v>
      </c>
      <c r="P125" s="37">
        <v>7</v>
      </c>
      <c r="Q125" s="37">
        <v>2</v>
      </c>
      <c r="R125" s="37">
        <f t="shared" si="53"/>
        <v>0</v>
      </c>
    </row>
    <row r="126" spans="1:20" ht="13.5" thickBot="1" x14ac:dyDescent="0.25">
      <c r="A126" s="45" t="s">
        <v>407</v>
      </c>
      <c r="B126" s="51">
        <v>16</v>
      </c>
      <c r="C126" s="51">
        <v>4</v>
      </c>
      <c r="D126" s="37">
        <v>5</v>
      </c>
      <c r="E126" s="46">
        <v>3</v>
      </c>
      <c r="F126" s="37">
        <f t="shared" si="49"/>
        <v>2</v>
      </c>
      <c r="G126" s="38">
        <v>4</v>
      </c>
      <c r="H126" s="55">
        <v>2</v>
      </c>
      <c r="I126" s="38">
        <f t="shared" si="50"/>
        <v>2</v>
      </c>
      <c r="J126" s="37">
        <v>6</v>
      </c>
      <c r="K126" s="46">
        <v>3</v>
      </c>
      <c r="L126" s="37">
        <f t="shared" si="51"/>
        <v>1</v>
      </c>
      <c r="M126" s="38">
        <v>7</v>
      </c>
      <c r="N126" s="47">
        <v>2</v>
      </c>
      <c r="O126" s="38">
        <f t="shared" si="52"/>
        <v>0</v>
      </c>
      <c r="P126" s="37">
        <v>4</v>
      </c>
      <c r="Q126" s="46">
        <v>2</v>
      </c>
      <c r="R126" s="37">
        <f t="shared" si="53"/>
        <v>3</v>
      </c>
    </row>
    <row r="127" spans="1:20" ht="13.5" thickBot="1" x14ac:dyDescent="0.25">
      <c r="A127" s="66" t="s">
        <v>413</v>
      </c>
      <c r="B127" s="63"/>
      <c r="C127" s="63">
        <f>SUM(C118:C126)</f>
        <v>35</v>
      </c>
      <c r="D127" s="63">
        <f>SUM(D118:D126)</f>
        <v>55</v>
      </c>
      <c r="E127" s="63">
        <f>SUM(E118:E126)</f>
        <v>19</v>
      </c>
      <c r="F127" s="63">
        <f>SUM(F118:F126)</f>
        <v>11</v>
      </c>
      <c r="G127" s="64">
        <f t="shared" ref="G127:R127" si="54">SUM(G118:G126)</f>
        <v>41</v>
      </c>
      <c r="H127" s="64">
        <f t="shared" si="54"/>
        <v>18</v>
      </c>
      <c r="I127" s="64">
        <f t="shared" si="54"/>
        <v>16</v>
      </c>
      <c r="J127" s="63">
        <f t="shared" si="54"/>
        <v>59</v>
      </c>
      <c r="K127" s="63">
        <f t="shared" si="54"/>
        <v>22</v>
      </c>
      <c r="L127" s="63">
        <f t="shared" si="54"/>
        <v>8</v>
      </c>
      <c r="M127" s="64">
        <f t="shared" si="54"/>
        <v>52</v>
      </c>
      <c r="N127" s="64">
        <f t="shared" si="54"/>
        <v>15</v>
      </c>
      <c r="O127" s="64">
        <f t="shared" si="54"/>
        <v>15</v>
      </c>
      <c r="P127" s="63">
        <f t="shared" si="54"/>
        <v>63</v>
      </c>
      <c r="Q127" s="63">
        <f t="shared" si="54"/>
        <v>18</v>
      </c>
      <c r="R127" s="65">
        <f t="shared" si="54"/>
        <v>10</v>
      </c>
    </row>
    <row r="128" spans="1:20" ht="13.5" thickBot="1" x14ac:dyDescent="0.25">
      <c r="A128" s="70" t="s">
        <v>414</v>
      </c>
      <c r="B128" s="71"/>
      <c r="C128" s="71">
        <f>C127+C117</f>
        <v>69</v>
      </c>
      <c r="D128" s="71">
        <f>D127+D117</f>
        <v>98</v>
      </c>
      <c r="E128" s="71">
        <f>E127+E117</f>
        <v>36</v>
      </c>
      <c r="F128" s="71">
        <f>F127+F117</f>
        <v>29</v>
      </c>
      <c r="G128" s="72">
        <f t="shared" ref="G128:R128" si="55">G127+G117</f>
        <v>92</v>
      </c>
      <c r="H128" s="72">
        <f t="shared" si="55"/>
        <v>36</v>
      </c>
      <c r="I128" s="72">
        <f t="shared" si="55"/>
        <v>27</v>
      </c>
      <c r="J128" s="71">
        <f t="shared" si="55"/>
        <v>115</v>
      </c>
      <c r="K128" s="71">
        <f t="shared" si="55"/>
        <v>39</v>
      </c>
      <c r="L128" s="71">
        <f t="shared" si="55"/>
        <v>20</v>
      </c>
      <c r="M128" s="72">
        <f t="shared" si="55"/>
        <v>111</v>
      </c>
      <c r="N128" s="72">
        <f t="shared" si="55"/>
        <v>34</v>
      </c>
      <c r="O128" s="72">
        <f t="shared" si="55"/>
        <v>27</v>
      </c>
      <c r="P128" s="71">
        <f t="shared" si="55"/>
        <v>114</v>
      </c>
      <c r="Q128" s="71">
        <f t="shared" si="55"/>
        <v>34</v>
      </c>
      <c r="R128" s="73">
        <f t="shared" si="55"/>
        <v>25</v>
      </c>
    </row>
    <row r="130" spans="1:18" ht="13.5" thickBot="1" x14ac:dyDescent="0.25"/>
    <row r="131" spans="1:18" ht="13.5" thickBot="1" x14ac:dyDescent="0.25">
      <c r="A131" s="192" t="s">
        <v>1043</v>
      </c>
      <c r="B131" s="190"/>
      <c r="C131" s="190"/>
      <c r="D131" s="190"/>
      <c r="E131" s="190"/>
      <c r="F131" s="190"/>
      <c r="G131" s="190"/>
      <c r="H131" s="190"/>
      <c r="I131" s="190"/>
      <c r="J131" s="190"/>
      <c r="K131" s="190"/>
      <c r="L131" s="190"/>
      <c r="M131" s="190"/>
      <c r="N131" s="190"/>
      <c r="O131" s="190"/>
      <c r="P131" s="190"/>
      <c r="Q131" s="190"/>
      <c r="R131" s="193"/>
    </row>
    <row r="132" spans="1:18" x14ac:dyDescent="0.2">
      <c r="A132" s="40"/>
      <c r="B132" s="41"/>
      <c r="C132" s="41"/>
      <c r="D132" s="474" t="s">
        <v>475</v>
      </c>
      <c r="E132" s="475"/>
      <c r="F132" s="476"/>
      <c r="G132" s="477" t="s">
        <v>469</v>
      </c>
      <c r="H132" s="478"/>
      <c r="I132" s="479"/>
      <c r="J132" s="474" t="s">
        <v>352</v>
      </c>
      <c r="K132" s="475"/>
      <c r="L132" s="476"/>
      <c r="M132" s="477" t="s">
        <v>340</v>
      </c>
      <c r="N132" s="478"/>
      <c r="O132" s="479"/>
      <c r="P132" s="474" t="s">
        <v>472</v>
      </c>
      <c r="Q132" s="475"/>
      <c r="R132" s="502"/>
    </row>
    <row r="133" spans="1:18" x14ac:dyDescent="0.2">
      <c r="A133" s="57"/>
      <c r="B133" s="69"/>
      <c r="C133" s="69" t="s">
        <v>538</v>
      </c>
      <c r="D133" s="480">
        <v>17</v>
      </c>
      <c r="E133" s="481"/>
      <c r="F133" s="482"/>
      <c r="G133" s="483">
        <v>7</v>
      </c>
      <c r="H133" s="484"/>
      <c r="I133" s="485"/>
      <c r="J133" s="480">
        <v>21</v>
      </c>
      <c r="K133" s="481"/>
      <c r="L133" s="482"/>
      <c r="M133" s="483">
        <v>22</v>
      </c>
      <c r="N133" s="484"/>
      <c r="O133" s="485"/>
      <c r="P133" s="480">
        <v>25</v>
      </c>
      <c r="Q133" s="481"/>
      <c r="R133" s="537"/>
    </row>
    <row r="134" spans="1:18" x14ac:dyDescent="0.2">
      <c r="A134" s="42"/>
      <c r="B134" s="34" t="s">
        <v>355</v>
      </c>
      <c r="C134" s="34" t="s">
        <v>408</v>
      </c>
      <c r="D134" s="35" t="s">
        <v>409</v>
      </c>
      <c r="E134" s="35" t="s">
        <v>410</v>
      </c>
      <c r="F134" s="35" t="s">
        <v>363</v>
      </c>
      <c r="G134" s="36" t="s">
        <v>409</v>
      </c>
      <c r="H134" s="36" t="s">
        <v>410</v>
      </c>
      <c r="I134" s="36" t="s">
        <v>363</v>
      </c>
      <c r="J134" s="35" t="s">
        <v>409</v>
      </c>
      <c r="K134" s="35" t="s">
        <v>410</v>
      </c>
      <c r="L134" s="35" t="s">
        <v>363</v>
      </c>
      <c r="M134" s="36" t="s">
        <v>409</v>
      </c>
      <c r="N134" s="36" t="s">
        <v>410</v>
      </c>
      <c r="O134" s="36" t="s">
        <v>363</v>
      </c>
      <c r="P134" s="35" t="s">
        <v>409</v>
      </c>
      <c r="Q134" s="35" t="s">
        <v>410</v>
      </c>
      <c r="R134" s="43" t="s">
        <v>363</v>
      </c>
    </row>
    <row r="135" spans="1:18" x14ac:dyDescent="0.2">
      <c r="A135" s="42" t="s">
        <v>390</v>
      </c>
      <c r="B135" s="50">
        <v>5</v>
      </c>
      <c r="C135" s="50">
        <v>4</v>
      </c>
      <c r="D135" s="37">
        <v>6</v>
      </c>
      <c r="E135" s="37">
        <v>2</v>
      </c>
      <c r="F135" s="37">
        <f>IF(($C135+INT(D$133/18)+IF(((D$133-INT(D$133/18)*18)-$B135)&gt;=0,1,0)-D135+2)&lt;0, 0, $C135+INT(D$133/18)+IF(((D$133-INT(D$133/18)*18)-$B135)&gt;=0,1,0)-D135+2)</f>
        <v>1</v>
      </c>
      <c r="G135" s="38">
        <v>7</v>
      </c>
      <c r="H135" s="38">
        <v>2</v>
      </c>
      <c r="I135" s="38">
        <f>IF(($C135+INT(G$133/18)+IF(((G$133-INT(G$133/18)*18)-$B135)&gt;=0,1,0)-G135+2)&lt;0, 0, $C135+INT(G$133/18)+IF(((G$133-INT(G$133/18)*18)-$B135)&gt;=0,1,0)-G135+2)</f>
        <v>0</v>
      </c>
      <c r="J135" s="37">
        <v>10</v>
      </c>
      <c r="K135" s="37">
        <v>2</v>
      </c>
      <c r="L135" s="37">
        <f>IF(($C135+INT(J$133/18)+IF(((J$133-INT(J$133/18)*18)-$B135)&gt;=0,1,0)-J135+2)&lt;0, 0, $C135+INT(J$133/18)+IF(((J$133-INT(J$133/18)*18)-$B135)&gt;=0,1,0)-J135+2)</f>
        <v>0</v>
      </c>
      <c r="M135" s="38">
        <v>6</v>
      </c>
      <c r="N135" s="38">
        <v>2</v>
      </c>
      <c r="O135" s="38">
        <f>IF(($C135+INT(M$133/18)+IF(((M$133-INT(M$133/18)*18)-$B135)&gt;=0,1,0)-M135+2)&lt;0, 0, $C135+INT(M$133/18)+IF(((M$133-INT(M$133/18)*18)-$B135)&gt;=0,1,0)-M135+2)</f>
        <v>1</v>
      </c>
      <c r="P135" s="37">
        <v>8</v>
      </c>
      <c r="Q135" s="37">
        <v>2</v>
      </c>
      <c r="R135" s="37">
        <f>IF(($C135+INT(P$133/18)+IF(((P$133-INT(P$133/18)*18)-$B135)&gt;=0,1,0)-P135+2)&lt;0, 0, $C135+INT(P$133/18)+IF(((P$133-INT(P$133/18)*18)-$B135)&gt;=0,1,0)-P135+2)</f>
        <v>0</v>
      </c>
    </row>
    <row r="136" spans="1:18" x14ac:dyDescent="0.2">
      <c r="A136" s="42" t="s">
        <v>391</v>
      </c>
      <c r="B136" s="50">
        <v>13</v>
      </c>
      <c r="C136" s="50">
        <v>3</v>
      </c>
      <c r="D136" s="37">
        <v>5</v>
      </c>
      <c r="E136" s="37">
        <v>2</v>
      </c>
      <c r="F136" s="37">
        <f t="shared" ref="F136:F143" si="56">IF(($C136+INT(D$133/18)+IF(((D$133-INT(D$133/18)*18)-$B136)&gt;=0,1,0)-D136+2)&lt;0, 0, $C136+INT(D$133/18)+IF(((D$133-INT(D$133/18)*18)-$B136)&gt;=0,1,0)-D136+2)</f>
        <v>1</v>
      </c>
      <c r="G136" s="38">
        <v>4</v>
      </c>
      <c r="H136" s="38">
        <v>2</v>
      </c>
      <c r="I136" s="38">
        <f t="shared" ref="I136:I143" si="57">IF(($C136+INT(G$133/18)+IF(((G$133-INT(G$133/18)*18)-$B136)&gt;=0,1,0)-G136+2)&lt;0, 0, $C136+INT(G$133/18)+IF(((G$133-INT(G$133/18)*18)-$B136)&gt;=0,1,0)-G136+2)</f>
        <v>1</v>
      </c>
      <c r="J136" s="37">
        <v>5</v>
      </c>
      <c r="K136" s="37">
        <v>1</v>
      </c>
      <c r="L136" s="37">
        <f t="shared" ref="L136:L143" si="58">IF(($C136+INT(J$133/18)+IF(((J$133-INT(J$133/18)*18)-$B136)&gt;=0,1,0)-J136+2)&lt;0, 0, $C136+INT(J$133/18)+IF(((J$133-INT(J$133/18)*18)-$B136)&gt;=0,1,0)-J136+2)</f>
        <v>1</v>
      </c>
      <c r="M136" s="38">
        <v>4</v>
      </c>
      <c r="N136" s="38">
        <v>2</v>
      </c>
      <c r="O136" s="38">
        <f t="shared" ref="O136:O143" si="59">IF(($C136+INT(M$133/18)+IF(((M$133-INT(M$133/18)*18)-$B136)&gt;=0,1,0)-M136+2)&lt;0, 0, $C136+INT(M$133/18)+IF(((M$133-INT(M$133/18)*18)-$B136)&gt;=0,1,0)-M136+2)</f>
        <v>2</v>
      </c>
      <c r="P136" s="37">
        <v>3</v>
      </c>
      <c r="Q136" s="37">
        <v>2</v>
      </c>
      <c r="R136" s="37">
        <f t="shared" ref="R136:R143" si="60">IF(($C136+INT(P$133/18)+IF(((P$133-INT(P$133/18)*18)-$B136)&gt;=0,1,0)-P136+2)&lt;0, 0, $C136+INT(P$133/18)+IF(((P$133-INT(P$133/18)*18)-$B136)&gt;=0,1,0)-P136+2)</f>
        <v>3</v>
      </c>
    </row>
    <row r="137" spans="1:18" x14ac:dyDescent="0.2">
      <c r="A137" s="42" t="s">
        <v>392</v>
      </c>
      <c r="B137" s="50">
        <v>15</v>
      </c>
      <c r="C137" s="50">
        <v>4</v>
      </c>
      <c r="D137" s="37">
        <v>10</v>
      </c>
      <c r="E137" s="37">
        <v>2</v>
      </c>
      <c r="F137" s="37">
        <f t="shared" si="56"/>
        <v>0</v>
      </c>
      <c r="G137" s="38">
        <v>4</v>
      </c>
      <c r="H137" s="38">
        <v>1</v>
      </c>
      <c r="I137" s="38">
        <f t="shared" si="57"/>
        <v>2</v>
      </c>
      <c r="J137" s="37">
        <v>7</v>
      </c>
      <c r="K137" s="37">
        <v>3</v>
      </c>
      <c r="L137" s="37">
        <f t="shared" si="58"/>
        <v>0</v>
      </c>
      <c r="M137" s="38">
        <v>5</v>
      </c>
      <c r="N137" s="38">
        <v>2</v>
      </c>
      <c r="O137" s="38">
        <f t="shared" si="59"/>
        <v>2</v>
      </c>
      <c r="P137" s="37">
        <v>5</v>
      </c>
      <c r="Q137" s="37">
        <v>1</v>
      </c>
      <c r="R137" s="37">
        <f t="shared" si="60"/>
        <v>2</v>
      </c>
    </row>
    <row r="138" spans="1:18" x14ac:dyDescent="0.2">
      <c r="A138" s="42" t="s">
        <v>393</v>
      </c>
      <c r="B138" s="50">
        <v>7</v>
      </c>
      <c r="C138" s="50">
        <v>3</v>
      </c>
      <c r="D138" s="37">
        <v>4</v>
      </c>
      <c r="E138" s="37">
        <v>2</v>
      </c>
      <c r="F138" s="37">
        <f t="shared" si="56"/>
        <v>2</v>
      </c>
      <c r="G138" s="38">
        <v>4</v>
      </c>
      <c r="H138" s="38">
        <v>2</v>
      </c>
      <c r="I138" s="38">
        <f t="shared" si="57"/>
        <v>2</v>
      </c>
      <c r="J138" s="37">
        <v>5</v>
      </c>
      <c r="K138" s="37">
        <v>3</v>
      </c>
      <c r="L138" s="37">
        <f t="shared" si="58"/>
        <v>1</v>
      </c>
      <c r="M138" s="38">
        <v>5</v>
      </c>
      <c r="N138" s="38">
        <v>2</v>
      </c>
      <c r="O138" s="38">
        <f t="shared" si="59"/>
        <v>1</v>
      </c>
      <c r="P138" s="37">
        <v>7</v>
      </c>
      <c r="Q138" s="37">
        <v>2</v>
      </c>
      <c r="R138" s="37">
        <f t="shared" si="60"/>
        <v>0</v>
      </c>
    </row>
    <row r="139" spans="1:18" x14ac:dyDescent="0.2">
      <c r="A139" s="42" t="s">
        <v>394</v>
      </c>
      <c r="B139" s="50">
        <v>3</v>
      </c>
      <c r="C139" s="50">
        <v>5</v>
      </c>
      <c r="D139" s="37">
        <v>8</v>
      </c>
      <c r="E139" s="37">
        <v>2</v>
      </c>
      <c r="F139" s="37">
        <f t="shared" si="56"/>
        <v>0</v>
      </c>
      <c r="G139" s="38">
        <v>6</v>
      </c>
      <c r="H139" s="38">
        <v>2</v>
      </c>
      <c r="I139" s="38">
        <f t="shared" si="57"/>
        <v>2</v>
      </c>
      <c r="J139" s="37">
        <v>6</v>
      </c>
      <c r="K139" s="37">
        <v>2</v>
      </c>
      <c r="L139" s="37">
        <f t="shared" si="58"/>
        <v>3</v>
      </c>
      <c r="M139" s="38">
        <v>8</v>
      </c>
      <c r="N139" s="38">
        <v>3</v>
      </c>
      <c r="O139" s="38">
        <f t="shared" si="59"/>
        <v>1</v>
      </c>
      <c r="P139" s="37">
        <v>7</v>
      </c>
      <c r="Q139" s="37">
        <v>2</v>
      </c>
      <c r="R139" s="37">
        <f t="shared" si="60"/>
        <v>2</v>
      </c>
    </row>
    <row r="140" spans="1:18" x14ac:dyDescent="0.2">
      <c r="A140" s="42" t="s">
        <v>395</v>
      </c>
      <c r="B140" s="50">
        <v>17</v>
      </c>
      <c r="C140" s="50">
        <v>4</v>
      </c>
      <c r="D140" s="37">
        <v>10</v>
      </c>
      <c r="E140" s="37">
        <v>2</v>
      </c>
      <c r="F140" s="37">
        <f t="shared" si="56"/>
        <v>0</v>
      </c>
      <c r="G140" s="38">
        <v>5</v>
      </c>
      <c r="H140" s="38">
        <v>2</v>
      </c>
      <c r="I140" s="38">
        <f t="shared" si="57"/>
        <v>1</v>
      </c>
      <c r="J140" s="37">
        <v>5</v>
      </c>
      <c r="K140" s="37">
        <v>2</v>
      </c>
      <c r="L140" s="37">
        <f t="shared" si="58"/>
        <v>2</v>
      </c>
      <c r="M140" s="38">
        <v>5</v>
      </c>
      <c r="N140" s="38">
        <v>2</v>
      </c>
      <c r="O140" s="38">
        <f t="shared" si="59"/>
        <v>2</v>
      </c>
      <c r="P140" s="37">
        <v>6</v>
      </c>
      <c r="Q140" s="37">
        <v>2</v>
      </c>
      <c r="R140" s="37">
        <f t="shared" si="60"/>
        <v>1</v>
      </c>
    </row>
    <row r="141" spans="1:18" x14ac:dyDescent="0.2">
      <c r="A141" s="42" t="s">
        <v>396</v>
      </c>
      <c r="B141" s="50">
        <v>1</v>
      </c>
      <c r="C141" s="50">
        <v>4</v>
      </c>
      <c r="D141" s="37">
        <v>10</v>
      </c>
      <c r="E141" s="37">
        <v>2</v>
      </c>
      <c r="F141" s="37">
        <f t="shared" si="56"/>
        <v>0</v>
      </c>
      <c r="G141" s="38">
        <v>5</v>
      </c>
      <c r="H141" s="38">
        <v>2</v>
      </c>
      <c r="I141" s="38">
        <f t="shared" si="57"/>
        <v>2</v>
      </c>
      <c r="J141" s="37">
        <v>7</v>
      </c>
      <c r="K141" s="37">
        <v>3</v>
      </c>
      <c r="L141" s="37">
        <f t="shared" si="58"/>
        <v>1</v>
      </c>
      <c r="M141" s="38">
        <v>5</v>
      </c>
      <c r="N141" s="38">
        <v>2</v>
      </c>
      <c r="O141" s="38">
        <f t="shared" si="59"/>
        <v>3</v>
      </c>
      <c r="P141" s="37">
        <v>6</v>
      </c>
      <c r="Q141" s="37">
        <v>2</v>
      </c>
      <c r="R141" s="37">
        <f t="shared" si="60"/>
        <v>2</v>
      </c>
    </row>
    <row r="142" spans="1:18" x14ac:dyDescent="0.2">
      <c r="A142" s="42" t="s">
        <v>397</v>
      </c>
      <c r="B142" s="50">
        <v>9</v>
      </c>
      <c r="C142" s="50">
        <v>3</v>
      </c>
      <c r="D142" s="37">
        <v>4</v>
      </c>
      <c r="E142" s="37">
        <v>2</v>
      </c>
      <c r="F142" s="37">
        <f t="shared" si="56"/>
        <v>2</v>
      </c>
      <c r="G142" s="38">
        <v>4</v>
      </c>
      <c r="H142" s="38">
        <v>2</v>
      </c>
      <c r="I142" s="38">
        <f t="shared" si="57"/>
        <v>1</v>
      </c>
      <c r="J142" s="37">
        <v>6</v>
      </c>
      <c r="K142" s="37">
        <v>3</v>
      </c>
      <c r="L142" s="37">
        <f t="shared" si="58"/>
        <v>0</v>
      </c>
      <c r="M142" s="38">
        <v>5</v>
      </c>
      <c r="N142" s="38">
        <v>2</v>
      </c>
      <c r="O142" s="38">
        <f t="shared" si="59"/>
        <v>1</v>
      </c>
      <c r="P142" s="37">
        <v>5</v>
      </c>
      <c r="Q142" s="37">
        <v>2</v>
      </c>
      <c r="R142" s="37">
        <f t="shared" si="60"/>
        <v>1</v>
      </c>
    </row>
    <row r="143" spans="1:18" ht="13.5" thickBot="1" x14ac:dyDescent="0.25">
      <c r="A143" s="52" t="s">
        <v>398</v>
      </c>
      <c r="B143" s="53">
        <v>11</v>
      </c>
      <c r="C143" s="53">
        <v>4</v>
      </c>
      <c r="D143" s="37">
        <v>6</v>
      </c>
      <c r="E143" s="54">
        <v>2</v>
      </c>
      <c r="F143" s="37">
        <f t="shared" si="56"/>
        <v>1</v>
      </c>
      <c r="G143" s="38">
        <v>5</v>
      </c>
      <c r="H143" s="55">
        <v>2</v>
      </c>
      <c r="I143" s="38">
        <f t="shared" si="57"/>
        <v>1</v>
      </c>
      <c r="J143" s="37">
        <v>10</v>
      </c>
      <c r="K143" s="54">
        <v>2</v>
      </c>
      <c r="L143" s="37">
        <f t="shared" si="58"/>
        <v>0</v>
      </c>
      <c r="M143" s="38">
        <v>6</v>
      </c>
      <c r="N143" s="55">
        <v>2</v>
      </c>
      <c r="O143" s="38">
        <f t="shared" si="59"/>
        <v>1</v>
      </c>
      <c r="P143" s="37">
        <v>6</v>
      </c>
      <c r="Q143" s="54">
        <v>2</v>
      </c>
      <c r="R143" s="37">
        <f t="shared" si="60"/>
        <v>1</v>
      </c>
    </row>
    <row r="144" spans="1:18" ht="13.5" thickBot="1" x14ac:dyDescent="0.25">
      <c r="A144" s="61" t="s">
        <v>412</v>
      </c>
      <c r="B144" s="62"/>
      <c r="C144" s="74">
        <f>SUM(C135:C143)</f>
        <v>34</v>
      </c>
      <c r="D144" s="63">
        <f t="shared" ref="D144:R144" si="61">SUM(D135:D143)</f>
        <v>63</v>
      </c>
      <c r="E144" s="63">
        <f t="shared" si="61"/>
        <v>18</v>
      </c>
      <c r="F144" s="63">
        <f t="shared" si="61"/>
        <v>7</v>
      </c>
      <c r="G144" s="64">
        <f t="shared" si="61"/>
        <v>44</v>
      </c>
      <c r="H144" s="64">
        <f t="shared" si="61"/>
        <v>17</v>
      </c>
      <c r="I144" s="89">
        <f t="shared" si="61"/>
        <v>12</v>
      </c>
      <c r="J144" s="63">
        <f t="shared" si="61"/>
        <v>61</v>
      </c>
      <c r="K144" s="63">
        <f t="shared" si="61"/>
        <v>21</v>
      </c>
      <c r="L144" s="88">
        <f t="shared" si="61"/>
        <v>8</v>
      </c>
      <c r="M144" s="64">
        <f t="shared" si="61"/>
        <v>49</v>
      </c>
      <c r="N144" s="64">
        <f t="shared" si="61"/>
        <v>19</v>
      </c>
      <c r="O144" s="89">
        <f t="shared" si="61"/>
        <v>14</v>
      </c>
      <c r="P144" s="63">
        <f t="shared" si="61"/>
        <v>53</v>
      </c>
      <c r="Q144" s="63">
        <f t="shared" si="61"/>
        <v>17</v>
      </c>
      <c r="R144" s="88">
        <f t="shared" si="61"/>
        <v>12</v>
      </c>
    </row>
    <row r="145" spans="1:18" x14ac:dyDescent="0.2">
      <c r="A145" s="57" t="s">
        <v>399</v>
      </c>
      <c r="B145" s="58">
        <v>12</v>
      </c>
      <c r="C145" s="58">
        <v>5</v>
      </c>
      <c r="D145" s="37">
        <v>5</v>
      </c>
      <c r="E145" s="39">
        <v>1</v>
      </c>
      <c r="F145" s="37">
        <f>IF(($C145+INT(D$133/18)+IF(((D$133-INT(D$133/18)*18)-$B145)&gt;=0,1,0)-D145+2)&lt;0, 0, $C145+INT(D$133/18)+IF(((D$133-INT(D$133/18)*18)-$B145)&gt;=0,1,0)-D145+2)</f>
        <v>3</v>
      </c>
      <c r="G145" s="38">
        <v>5</v>
      </c>
      <c r="H145" s="59">
        <v>2</v>
      </c>
      <c r="I145" s="38">
        <f>IF(($C145+INT(G$133/18)+IF(((G$133-INT(G$133/18)*18)-$B145)&gt;=0,1,0)-G145+2)&lt;0, 0, $C145+INT(G$133/18)+IF(((G$133-INT(G$133/18)*18)-$B145)&gt;=0,1,0)-G145+2)</f>
        <v>2</v>
      </c>
      <c r="J145" s="37">
        <v>7</v>
      </c>
      <c r="K145" s="39">
        <v>1</v>
      </c>
      <c r="L145" s="37">
        <f>IF(($C145+INT(J$133/18)+IF(((J$133-INT(J$133/18)*18)-$B145)&gt;=0,1,0)-J145+2)&lt;0, 0, $C145+INT(J$133/18)+IF(((J$133-INT(J$133/18)*18)-$B145)&gt;=0,1,0)-J145+2)</f>
        <v>1</v>
      </c>
      <c r="M145" s="38">
        <v>8</v>
      </c>
      <c r="N145" s="59">
        <v>2</v>
      </c>
      <c r="O145" s="38">
        <f>IF(($C145+INT(M$133/18)+IF(((M$133-INT(M$133/18)*18)-$B145)&gt;=0,1,0)-M145+2)&lt;0, 0, $C145+INT(M$133/18)+IF(((M$133-INT(M$133/18)*18)-$B145)&gt;=0,1,0)-M145+2)</f>
        <v>0</v>
      </c>
      <c r="P145" s="37">
        <v>8</v>
      </c>
      <c r="Q145" s="39">
        <v>2</v>
      </c>
      <c r="R145" s="37">
        <f>IF(($C145+INT(P$133/18)+IF(((P$133-INT(P$133/18)*18)-$B145)&gt;=0,1,0)-P145+2)&lt;0, 0, $C145+INT(P$133/18)+IF(((P$133-INT(P$133/18)*18)-$B145)&gt;=0,1,0)-P145+2)</f>
        <v>0</v>
      </c>
    </row>
    <row r="146" spans="1:18" x14ac:dyDescent="0.2">
      <c r="A146" s="42" t="s">
        <v>400</v>
      </c>
      <c r="B146" s="50">
        <v>2</v>
      </c>
      <c r="C146" s="50">
        <v>4</v>
      </c>
      <c r="D146" s="37">
        <v>5</v>
      </c>
      <c r="E146" s="37">
        <v>2</v>
      </c>
      <c r="F146" s="37">
        <f t="shared" ref="F146:F153" si="62">IF(($C146+INT(D$133/18)+IF(((D$133-INT(D$133/18)*18)-$B146)&gt;=0,1,0)-D146+2)&lt;0, 0, $C146+INT(D$133/18)+IF(((D$133-INT(D$133/18)*18)-$B146)&gt;=0,1,0)-D146+2)</f>
        <v>2</v>
      </c>
      <c r="G146" s="38">
        <v>5</v>
      </c>
      <c r="H146" s="38">
        <v>2</v>
      </c>
      <c r="I146" s="38">
        <f t="shared" ref="I146:I153" si="63">IF(($C146+INT(G$133/18)+IF(((G$133-INT(G$133/18)*18)-$B146)&gt;=0,1,0)-G146+2)&lt;0, 0, $C146+INT(G$133/18)+IF(((G$133-INT(G$133/18)*18)-$B146)&gt;=0,1,0)-G146+2)</f>
        <v>2</v>
      </c>
      <c r="J146" s="37">
        <v>7</v>
      </c>
      <c r="K146" s="37">
        <v>2</v>
      </c>
      <c r="L146" s="37">
        <f t="shared" ref="L146:L153" si="64">IF(($C146+INT(J$133/18)+IF(((J$133-INT(J$133/18)*18)-$B146)&gt;=0,1,0)-J146+2)&lt;0, 0, $C146+INT(J$133/18)+IF(((J$133-INT(J$133/18)*18)-$B146)&gt;=0,1,0)-J146+2)</f>
        <v>1</v>
      </c>
      <c r="M146" s="38">
        <v>7</v>
      </c>
      <c r="N146" s="38">
        <v>2</v>
      </c>
      <c r="O146" s="38">
        <f t="shared" ref="O146:O153" si="65">IF(($C146+INT(M$133/18)+IF(((M$133-INT(M$133/18)*18)-$B146)&gt;=0,1,0)-M146+2)&lt;0, 0, $C146+INT(M$133/18)+IF(((M$133-INT(M$133/18)*18)-$B146)&gt;=0,1,0)-M146+2)</f>
        <v>1</v>
      </c>
      <c r="P146" s="37">
        <v>6</v>
      </c>
      <c r="Q146" s="37">
        <v>2</v>
      </c>
      <c r="R146" s="37">
        <f t="shared" ref="R146:R153" si="66">IF(($C146+INT(P$133/18)+IF(((P$133-INT(P$133/18)*18)-$B146)&gt;=0,1,0)-P146+2)&lt;0, 0, $C146+INT(P$133/18)+IF(((P$133-INT(P$133/18)*18)-$B146)&gt;=0,1,0)-P146+2)</f>
        <v>2</v>
      </c>
    </row>
    <row r="147" spans="1:18" x14ac:dyDescent="0.2">
      <c r="A147" s="42" t="s">
        <v>401</v>
      </c>
      <c r="B147" s="50">
        <v>4</v>
      </c>
      <c r="C147" s="50">
        <v>4</v>
      </c>
      <c r="D147" s="37">
        <v>7</v>
      </c>
      <c r="E147" s="37">
        <v>3</v>
      </c>
      <c r="F147" s="37">
        <f t="shared" si="62"/>
        <v>0</v>
      </c>
      <c r="G147" s="38">
        <v>5</v>
      </c>
      <c r="H147" s="38">
        <v>1</v>
      </c>
      <c r="I147" s="38">
        <f t="shared" si="63"/>
        <v>2</v>
      </c>
      <c r="J147" s="37">
        <v>4</v>
      </c>
      <c r="K147" s="37">
        <v>2</v>
      </c>
      <c r="L147" s="37">
        <f t="shared" si="64"/>
        <v>3</v>
      </c>
      <c r="M147" s="38">
        <v>7</v>
      </c>
      <c r="N147" s="38">
        <v>2</v>
      </c>
      <c r="O147" s="38">
        <f t="shared" si="65"/>
        <v>1</v>
      </c>
      <c r="P147" s="37">
        <v>8</v>
      </c>
      <c r="Q147" s="37">
        <v>3</v>
      </c>
      <c r="R147" s="37">
        <f t="shared" si="66"/>
        <v>0</v>
      </c>
    </row>
    <row r="148" spans="1:18" x14ac:dyDescent="0.2">
      <c r="A148" s="42" t="s">
        <v>402</v>
      </c>
      <c r="B148" s="50">
        <v>10</v>
      </c>
      <c r="C148" s="50">
        <v>3</v>
      </c>
      <c r="D148" s="37">
        <v>10</v>
      </c>
      <c r="E148" s="37">
        <v>2</v>
      </c>
      <c r="F148" s="37">
        <f t="shared" si="62"/>
        <v>0</v>
      </c>
      <c r="G148" s="38">
        <v>3</v>
      </c>
      <c r="H148" s="38">
        <v>2</v>
      </c>
      <c r="I148" s="38">
        <f t="shared" si="63"/>
        <v>2</v>
      </c>
      <c r="J148" s="37">
        <v>3</v>
      </c>
      <c r="K148" s="37">
        <v>2</v>
      </c>
      <c r="L148" s="37">
        <f t="shared" si="64"/>
        <v>3</v>
      </c>
      <c r="M148" s="38">
        <v>3</v>
      </c>
      <c r="N148" s="38">
        <v>2</v>
      </c>
      <c r="O148" s="38">
        <f t="shared" si="65"/>
        <v>3</v>
      </c>
      <c r="P148" s="37">
        <v>6</v>
      </c>
      <c r="Q148" s="37">
        <v>4</v>
      </c>
      <c r="R148" s="37">
        <f t="shared" si="66"/>
        <v>0</v>
      </c>
    </row>
    <row r="149" spans="1:18" x14ac:dyDescent="0.2">
      <c r="A149" s="42" t="s">
        <v>403</v>
      </c>
      <c r="B149" s="50">
        <v>8</v>
      </c>
      <c r="C149" s="50">
        <v>4</v>
      </c>
      <c r="D149" s="37">
        <v>6</v>
      </c>
      <c r="E149" s="37">
        <v>2</v>
      </c>
      <c r="F149" s="37">
        <f t="shared" si="62"/>
        <v>1</v>
      </c>
      <c r="G149" s="38">
        <v>4</v>
      </c>
      <c r="H149" s="38">
        <v>1</v>
      </c>
      <c r="I149" s="38">
        <f t="shared" si="63"/>
        <v>2</v>
      </c>
      <c r="J149" s="37">
        <v>10</v>
      </c>
      <c r="K149" s="37">
        <v>2</v>
      </c>
      <c r="L149" s="37">
        <f t="shared" si="64"/>
        <v>0</v>
      </c>
      <c r="M149" s="38">
        <v>6</v>
      </c>
      <c r="N149" s="38">
        <v>3</v>
      </c>
      <c r="O149" s="38">
        <f t="shared" si="65"/>
        <v>1</v>
      </c>
      <c r="P149" s="37">
        <v>5</v>
      </c>
      <c r="Q149" s="37">
        <v>2</v>
      </c>
      <c r="R149" s="37">
        <f t="shared" si="66"/>
        <v>2</v>
      </c>
    </row>
    <row r="150" spans="1:18" x14ac:dyDescent="0.2">
      <c r="A150" s="42" t="s">
        <v>404</v>
      </c>
      <c r="B150" s="50">
        <v>14</v>
      </c>
      <c r="C150" s="50">
        <v>4</v>
      </c>
      <c r="D150" s="37">
        <v>6</v>
      </c>
      <c r="E150" s="37">
        <v>2</v>
      </c>
      <c r="F150" s="37">
        <f t="shared" si="62"/>
        <v>1</v>
      </c>
      <c r="G150" s="38">
        <v>6</v>
      </c>
      <c r="H150" s="38">
        <v>2</v>
      </c>
      <c r="I150" s="38">
        <f t="shared" si="63"/>
        <v>0</v>
      </c>
      <c r="J150" s="37">
        <v>7</v>
      </c>
      <c r="K150" s="37">
        <v>1</v>
      </c>
      <c r="L150" s="37">
        <f t="shared" si="64"/>
        <v>0</v>
      </c>
      <c r="M150" s="38">
        <v>10</v>
      </c>
      <c r="N150" s="38">
        <v>2</v>
      </c>
      <c r="O150" s="38">
        <f t="shared" si="65"/>
        <v>0</v>
      </c>
      <c r="P150" s="37">
        <v>8</v>
      </c>
      <c r="Q150" s="37">
        <v>2</v>
      </c>
      <c r="R150" s="37">
        <f t="shared" si="66"/>
        <v>0</v>
      </c>
    </row>
    <row r="151" spans="1:18" x14ac:dyDescent="0.2">
      <c r="A151" s="42" t="s">
        <v>405</v>
      </c>
      <c r="B151" s="50">
        <v>6</v>
      </c>
      <c r="C151" s="50">
        <v>3</v>
      </c>
      <c r="D151" s="37">
        <v>4</v>
      </c>
      <c r="E151" s="37">
        <v>2</v>
      </c>
      <c r="F151" s="37">
        <f t="shared" si="62"/>
        <v>2</v>
      </c>
      <c r="G151" s="38">
        <v>4</v>
      </c>
      <c r="H151" s="38">
        <v>2</v>
      </c>
      <c r="I151" s="38">
        <f t="shared" si="63"/>
        <v>2</v>
      </c>
      <c r="J151" s="37">
        <v>5</v>
      </c>
      <c r="K151" s="37">
        <v>2</v>
      </c>
      <c r="L151" s="37">
        <f t="shared" si="64"/>
        <v>1</v>
      </c>
      <c r="M151" s="38">
        <v>6</v>
      </c>
      <c r="N151" s="38">
        <v>3</v>
      </c>
      <c r="O151" s="38">
        <f t="shared" si="65"/>
        <v>0</v>
      </c>
      <c r="P151" s="37">
        <v>4</v>
      </c>
      <c r="Q151" s="37">
        <v>2</v>
      </c>
      <c r="R151" s="37">
        <f t="shared" si="66"/>
        <v>3</v>
      </c>
    </row>
    <row r="152" spans="1:18" x14ac:dyDescent="0.2">
      <c r="A152" s="42" t="s">
        <v>406</v>
      </c>
      <c r="B152" s="50">
        <v>18</v>
      </c>
      <c r="C152" s="50">
        <v>4</v>
      </c>
      <c r="D152" s="37">
        <v>4</v>
      </c>
      <c r="E152" s="37">
        <v>2</v>
      </c>
      <c r="F152" s="37">
        <f t="shared" si="62"/>
        <v>2</v>
      </c>
      <c r="G152" s="38">
        <v>6</v>
      </c>
      <c r="H152" s="38">
        <v>3</v>
      </c>
      <c r="I152" s="38">
        <f t="shared" si="63"/>
        <v>0</v>
      </c>
      <c r="J152" s="37">
        <v>5</v>
      </c>
      <c r="K152" s="37">
        <v>2</v>
      </c>
      <c r="L152" s="37">
        <f t="shared" si="64"/>
        <v>2</v>
      </c>
      <c r="M152" s="38">
        <v>4</v>
      </c>
      <c r="N152" s="38">
        <v>2</v>
      </c>
      <c r="O152" s="38">
        <f t="shared" si="65"/>
        <v>3</v>
      </c>
      <c r="P152" s="37">
        <v>10</v>
      </c>
      <c r="Q152" s="37">
        <v>2</v>
      </c>
      <c r="R152" s="37">
        <f t="shared" si="66"/>
        <v>0</v>
      </c>
    </row>
    <row r="153" spans="1:18" ht="13.5" thickBot="1" x14ac:dyDescent="0.25">
      <c r="A153" s="45" t="s">
        <v>407</v>
      </c>
      <c r="B153" s="51">
        <v>16</v>
      </c>
      <c r="C153" s="51">
        <v>4</v>
      </c>
      <c r="D153" s="37">
        <v>8</v>
      </c>
      <c r="E153" s="46">
        <v>3</v>
      </c>
      <c r="F153" s="37">
        <f t="shared" si="62"/>
        <v>0</v>
      </c>
      <c r="G153" s="38">
        <v>4</v>
      </c>
      <c r="H153" s="47">
        <v>2</v>
      </c>
      <c r="I153" s="38">
        <f t="shared" si="63"/>
        <v>2</v>
      </c>
      <c r="J153" s="37">
        <v>7</v>
      </c>
      <c r="K153" s="46">
        <v>2</v>
      </c>
      <c r="L153" s="37">
        <f t="shared" si="64"/>
        <v>0</v>
      </c>
      <c r="M153" s="38">
        <v>5</v>
      </c>
      <c r="N153" s="47">
        <v>2</v>
      </c>
      <c r="O153" s="38">
        <f t="shared" si="65"/>
        <v>2</v>
      </c>
      <c r="P153" s="37">
        <v>7</v>
      </c>
      <c r="Q153" s="46">
        <v>2</v>
      </c>
      <c r="R153" s="37">
        <f t="shared" si="66"/>
        <v>0</v>
      </c>
    </row>
    <row r="154" spans="1:18" ht="13.5" thickBot="1" x14ac:dyDescent="0.25">
      <c r="A154" s="66" t="s">
        <v>413</v>
      </c>
      <c r="B154" s="63"/>
      <c r="C154" s="63">
        <f>SUM(C145:C153)</f>
        <v>35</v>
      </c>
      <c r="D154" s="63">
        <f>SUM(D145:D153)</f>
        <v>55</v>
      </c>
      <c r="E154" s="63">
        <f>SUM(E145:E153)</f>
        <v>19</v>
      </c>
      <c r="F154" s="63">
        <f>SUM(F145:F153)</f>
        <v>11</v>
      </c>
      <c r="G154" s="64">
        <f t="shared" ref="G154:R154" si="67">SUM(G145:G153)</f>
        <v>42</v>
      </c>
      <c r="H154" s="64">
        <f t="shared" si="67"/>
        <v>17</v>
      </c>
      <c r="I154" s="64">
        <f t="shared" si="67"/>
        <v>14</v>
      </c>
      <c r="J154" s="63">
        <f t="shared" si="67"/>
        <v>55</v>
      </c>
      <c r="K154" s="63">
        <f t="shared" si="67"/>
        <v>16</v>
      </c>
      <c r="L154" s="63">
        <f t="shared" si="67"/>
        <v>11</v>
      </c>
      <c r="M154" s="64">
        <f t="shared" si="67"/>
        <v>56</v>
      </c>
      <c r="N154" s="64">
        <f t="shared" si="67"/>
        <v>20</v>
      </c>
      <c r="O154" s="64">
        <f t="shared" si="67"/>
        <v>11</v>
      </c>
      <c r="P154" s="63">
        <f t="shared" si="67"/>
        <v>62</v>
      </c>
      <c r="Q154" s="63">
        <f t="shared" si="67"/>
        <v>21</v>
      </c>
      <c r="R154" s="65">
        <f t="shared" si="67"/>
        <v>7</v>
      </c>
    </row>
    <row r="155" spans="1:18" ht="13.5" thickBot="1" x14ac:dyDescent="0.25">
      <c r="A155" s="70" t="s">
        <v>414</v>
      </c>
      <c r="B155" s="71"/>
      <c r="C155" s="71">
        <f>C154+C144</f>
        <v>69</v>
      </c>
      <c r="D155" s="71">
        <f>D154+D144</f>
        <v>118</v>
      </c>
      <c r="E155" s="71">
        <f>E154+E144</f>
        <v>37</v>
      </c>
      <c r="F155" s="71">
        <f>F154+F144</f>
        <v>18</v>
      </c>
      <c r="G155" s="72">
        <f t="shared" ref="G155:R155" si="68">G154+G144</f>
        <v>86</v>
      </c>
      <c r="H155" s="72">
        <f t="shared" si="68"/>
        <v>34</v>
      </c>
      <c r="I155" s="72">
        <f t="shared" si="68"/>
        <v>26</v>
      </c>
      <c r="J155" s="71">
        <f t="shared" si="68"/>
        <v>116</v>
      </c>
      <c r="K155" s="71">
        <f t="shared" si="68"/>
        <v>37</v>
      </c>
      <c r="L155" s="71">
        <f t="shared" si="68"/>
        <v>19</v>
      </c>
      <c r="M155" s="72">
        <f t="shared" si="68"/>
        <v>105</v>
      </c>
      <c r="N155" s="72">
        <f t="shared" si="68"/>
        <v>39</v>
      </c>
      <c r="O155" s="72">
        <f t="shared" si="68"/>
        <v>25</v>
      </c>
      <c r="P155" s="71">
        <f t="shared" si="68"/>
        <v>115</v>
      </c>
      <c r="Q155" s="71">
        <f t="shared" si="68"/>
        <v>38</v>
      </c>
      <c r="R155" s="73">
        <f t="shared" si="68"/>
        <v>19</v>
      </c>
    </row>
    <row r="157" spans="1:18" ht="13.5" thickBot="1" x14ac:dyDescent="0.25"/>
    <row r="158" spans="1:18" ht="13.5" thickBot="1" x14ac:dyDescent="0.25">
      <c r="A158" s="192" t="s">
        <v>1050</v>
      </c>
      <c r="B158" s="190"/>
      <c r="C158" s="190"/>
      <c r="D158" s="190"/>
      <c r="E158" s="190"/>
      <c r="F158" s="190"/>
      <c r="G158" s="190"/>
      <c r="H158" s="190"/>
      <c r="I158" s="190"/>
      <c r="J158" s="190"/>
      <c r="K158" s="190"/>
      <c r="L158" s="190"/>
      <c r="M158" s="190"/>
      <c r="N158" s="190"/>
      <c r="O158" s="190"/>
      <c r="P158" s="190"/>
      <c r="Q158" s="190"/>
      <c r="R158" s="193"/>
    </row>
    <row r="159" spans="1:18" x14ac:dyDescent="0.2">
      <c r="A159" s="40"/>
      <c r="B159" s="41"/>
      <c r="C159" s="41"/>
      <c r="D159" s="474" t="s">
        <v>475</v>
      </c>
      <c r="E159" s="475"/>
      <c r="F159" s="476"/>
      <c r="G159" s="477" t="s">
        <v>469</v>
      </c>
      <c r="H159" s="478"/>
      <c r="I159" s="479"/>
      <c r="J159" s="474" t="s">
        <v>352</v>
      </c>
      <c r="K159" s="475"/>
      <c r="L159" s="476"/>
      <c r="M159" s="477" t="s">
        <v>340</v>
      </c>
      <c r="N159" s="478"/>
      <c r="O159" s="479"/>
      <c r="P159" s="474" t="s">
        <v>472</v>
      </c>
      <c r="Q159" s="475"/>
      <c r="R159" s="502"/>
    </row>
    <row r="160" spans="1:18" x14ac:dyDescent="0.2">
      <c r="A160" s="57"/>
      <c r="B160" s="69"/>
      <c r="C160" s="69" t="s">
        <v>538</v>
      </c>
      <c r="D160" s="480">
        <v>19</v>
      </c>
      <c r="E160" s="481"/>
      <c r="F160" s="482"/>
      <c r="G160" s="483">
        <v>8</v>
      </c>
      <c r="H160" s="484"/>
      <c r="I160" s="485"/>
      <c r="J160" s="480">
        <v>22</v>
      </c>
      <c r="K160" s="481"/>
      <c r="L160" s="482"/>
      <c r="M160" s="483">
        <v>23</v>
      </c>
      <c r="N160" s="484"/>
      <c r="O160" s="485"/>
      <c r="P160" s="480">
        <v>27</v>
      </c>
      <c r="Q160" s="481"/>
      <c r="R160" s="537"/>
    </row>
    <row r="161" spans="1:20" x14ac:dyDescent="0.2">
      <c r="A161" s="42"/>
      <c r="B161" s="34" t="s">
        <v>355</v>
      </c>
      <c r="C161" s="34" t="s">
        <v>408</v>
      </c>
      <c r="D161" s="35" t="s">
        <v>409</v>
      </c>
      <c r="E161" s="35" t="s">
        <v>410</v>
      </c>
      <c r="F161" s="35" t="s">
        <v>363</v>
      </c>
      <c r="G161" s="36" t="s">
        <v>409</v>
      </c>
      <c r="H161" s="36" t="s">
        <v>410</v>
      </c>
      <c r="I161" s="36" t="s">
        <v>363</v>
      </c>
      <c r="J161" s="35" t="s">
        <v>409</v>
      </c>
      <c r="K161" s="35" t="s">
        <v>410</v>
      </c>
      <c r="L161" s="35" t="s">
        <v>363</v>
      </c>
      <c r="M161" s="36" t="s">
        <v>409</v>
      </c>
      <c r="N161" s="36" t="s">
        <v>410</v>
      </c>
      <c r="O161" s="36" t="s">
        <v>363</v>
      </c>
      <c r="P161" s="35" t="s">
        <v>409</v>
      </c>
      <c r="Q161" s="35" t="s">
        <v>410</v>
      </c>
      <c r="R161" s="43" t="s">
        <v>363</v>
      </c>
    </row>
    <row r="162" spans="1:20" x14ac:dyDescent="0.2">
      <c r="A162" s="42" t="s">
        <v>390</v>
      </c>
      <c r="B162" s="50">
        <v>5</v>
      </c>
      <c r="C162" s="50">
        <v>4</v>
      </c>
      <c r="D162" s="37">
        <v>4</v>
      </c>
      <c r="E162" s="37">
        <v>1</v>
      </c>
      <c r="F162" s="37">
        <f>IF(($C162+INT(D$160/18)+IF(((D$160-INT(D$160/18)*18)-$B162)&gt;=0,1,0)-D162+2)&lt;0, 0, $C162+INT(D$160/18)+IF(((D$160-INT(D$160/18)*18)-$B162)&gt;=0,1,0)-D162+2)</f>
        <v>3</v>
      </c>
      <c r="G162" s="38">
        <v>4</v>
      </c>
      <c r="H162" s="38">
        <v>1</v>
      </c>
      <c r="I162" s="78">
        <f>IF(($C162+INT(G$160/18)+IF(((G$160-INT(G$160/18)*18)-$B162)&gt;=0,1,0)-G162+2)&lt;0, 0, $C162+INT(G$160/18)+IF(((G$160-INT(G$160/18)*18)-$B162)&gt;=0,1,0)-G162+2)</f>
        <v>3</v>
      </c>
      <c r="J162" s="37">
        <v>7</v>
      </c>
      <c r="K162" s="37">
        <v>2</v>
      </c>
      <c r="L162" s="37">
        <f>IF(($C162+INT(J$160/18)+IF(((J$160-INT(J$160/18)*18)-$B162)&gt;=0,1,0)-J162+2)&lt;0, 0, $C162+INT(J$160/18)+IF(((J$160-INT(J$160/18)*18)-$B162)&gt;=0,1,0)-J162+2)</f>
        <v>0</v>
      </c>
      <c r="M162" s="38">
        <v>6</v>
      </c>
      <c r="N162" s="38">
        <v>2</v>
      </c>
      <c r="O162" s="78">
        <f>IF(($C162+INT(M$160/18)+IF(((M$160-INT(M$160/18)*18)-$B162)&gt;=0,1,0)-M162+2)&lt;0, 0, $C162+INT(M$160/18)+IF(((M$160-INT(M$160/18)*18)-$B162)&gt;=0,1,0)-M162+2)</f>
        <v>2</v>
      </c>
      <c r="P162" s="37">
        <v>5</v>
      </c>
      <c r="Q162" s="37">
        <v>3</v>
      </c>
      <c r="R162" s="37">
        <f>IF(($C162+INT(P$160/18)+IF(((P$160-INT(P$160/18)*18)-$B162)&gt;=0,1,0)-P162+2)&lt;0, 0, $C162+INT(P$160/18)+IF(((P$160-INT(P$160/18)*18)-$B162)&gt;=0,1,0)-P162+2)</f>
        <v>3</v>
      </c>
    </row>
    <row r="163" spans="1:20" x14ac:dyDescent="0.2">
      <c r="A163" s="42" t="s">
        <v>391</v>
      </c>
      <c r="B163" s="50">
        <v>15</v>
      </c>
      <c r="C163" s="50">
        <v>4</v>
      </c>
      <c r="D163" s="37">
        <v>4</v>
      </c>
      <c r="E163" s="37">
        <v>2</v>
      </c>
      <c r="F163" s="37">
        <f t="shared" ref="F163:F170" si="69">IF(($C163+INT(D$160/18)+IF(((D$160-INT(D$160/18)*18)-$B163)&gt;=0,1,0)-D163+2)&lt;0, 0, $C163+INT(D$160/18)+IF(((D$160-INT(D$160/18)*18)-$B163)&gt;=0,1,0)-D163+2)</f>
        <v>3</v>
      </c>
      <c r="G163" s="38">
        <v>5</v>
      </c>
      <c r="H163" s="38">
        <v>2</v>
      </c>
      <c r="I163" s="78">
        <f t="shared" ref="I163:I170" si="70">IF(($C163+INT(G$160/18)+IF(((G$160-INT(G$160/18)*18)-$B163)&gt;=0,1,0)-G163+2)&lt;0, 0, $C163+INT(G$160/18)+IF(((G$160-INT(G$160/18)*18)-$B163)&gt;=0,1,0)-G163+2)</f>
        <v>1</v>
      </c>
      <c r="J163" s="37">
        <v>5</v>
      </c>
      <c r="K163" s="37">
        <v>3</v>
      </c>
      <c r="L163" s="37">
        <f t="shared" ref="L163:L170" si="71">IF(($C163+INT(J$160/18)+IF(((J$160-INT(J$160/18)*18)-$B163)&gt;=0,1,0)-J163+2)&lt;0, 0, $C163+INT(J$160/18)+IF(((J$160-INT(J$160/18)*18)-$B163)&gt;=0,1,0)-J163+2)</f>
        <v>2</v>
      </c>
      <c r="M163" s="38">
        <v>5</v>
      </c>
      <c r="N163" s="38">
        <v>2</v>
      </c>
      <c r="O163" s="78">
        <f t="shared" ref="O163:O170" si="72">IF(($C163+INT(M$160/18)+IF(((M$160-INT(M$160/18)*18)-$B163)&gt;=0,1,0)-M163+2)&lt;0, 0, $C163+INT(M$160/18)+IF(((M$160-INT(M$160/18)*18)-$B163)&gt;=0,1,0)-M163+2)</f>
        <v>2</v>
      </c>
      <c r="P163" s="37">
        <v>8</v>
      </c>
      <c r="Q163" s="37">
        <v>2</v>
      </c>
      <c r="R163" s="37">
        <f t="shared" ref="R163:R170" si="73">IF(($C163+INT(P$160/18)+IF(((P$160-INT(P$160/18)*18)-$B163)&gt;=0,1,0)-P163+2)&lt;0, 0, $C163+INT(P$160/18)+IF(((P$160-INT(P$160/18)*18)-$B163)&gt;=0,1,0)-P163+2)</f>
        <v>0</v>
      </c>
    </row>
    <row r="164" spans="1:20" x14ac:dyDescent="0.2">
      <c r="A164" s="42" t="s">
        <v>392</v>
      </c>
      <c r="B164" s="50">
        <v>11</v>
      </c>
      <c r="C164" s="50">
        <v>3</v>
      </c>
      <c r="D164" s="37">
        <v>4</v>
      </c>
      <c r="E164" s="37">
        <v>3</v>
      </c>
      <c r="F164" s="37">
        <f t="shared" si="69"/>
        <v>2</v>
      </c>
      <c r="G164" s="38">
        <v>3</v>
      </c>
      <c r="H164" s="38">
        <v>2</v>
      </c>
      <c r="I164" s="78">
        <f t="shared" si="70"/>
        <v>2</v>
      </c>
      <c r="J164" s="37">
        <v>5</v>
      </c>
      <c r="K164" s="37">
        <v>3</v>
      </c>
      <c r="L164" s="37">
        <f t="shared" si="71"/>
        <v>1</v>
      </c>
      <c r="M164" s="38">
        <v>5</v>
      </c>
      <c r="N164" s="38">
        <v>2</v>
      </c>
      <c r="O164" s="78">
        <f t="shared" si="72"/>
        <v>1</v>
      </c>
      <c r="P164" s="37">
        <v>5</v>
      </c>
      <c r="Q164" s="37">
        <v>1</v>
      </c>
      <c r="R164" s="37">
        <f t="shared" si="73"/>
        <v>1</v>
      </c>
    </row>
    <row r="165" spans="1:20" x14ac:dyDescent="0.2">
      <c r="A165" s="42" t="s">
        <v>393</v>
      </c>
      <c r="B165" s="50">
        <v>13</v>
      </c>
      <c r="C165" s="50">
        <v>4</v>
      </c>
      <c r="D165" s="37">
        <v>6</v>
      </c>
      <c r="E165" s="37">
        <v>1</v>
      </c>
      <c r="F165" s="37">
        <f t="shared" si="69"/>
        <v>1</v>
      </c>
      <c r="G165" s="38">
        <v>5</v>
      </c>
      <c r="H165" s="38">
        <v>1</v>
      </c>
      <c r="I165" s="78">
        <f t="shared" si="70"/>
        <v>1</v>
      </c>
      <c r="J165" s="37">
        <v>10</v>
      </c>
      <c r="K165" s="37">
        <v>2</v>
      </c>
      <c r="L165" s="37">
        <f t="shared" si="71"/>
        <v>0</v>
      </c>
      <c r="M165" s="38">
        <v>5</v>
      </c>
      <c r="N165" s="38">
        <v>2</v>
      </c>
      <c r="O165" s="78">
        <f t="shared" si="72"/>
        <v>2</v>
      </c>
      <c r="P165" s="37">
        <v>6</v>
      </c>
      <c r="Q165" s="37">
        <v>2</v>
      </c>
      <c r="R165" s="37">
        <f t="shared" si="73"/>
        <v>1</v>
      </c>
    </row>
    <row r="166" spans="1:20" x14ac:dyDescent="0.2">
      <c r="A166" s="42" t="s">
        <v>394</v>
      </c>
      <c r="B166" s="50">
        <v>1</v>
      </c>
      <c r="C166" s="50">
        <v>4</v>
      </c>
      <c r="D166" s="37">
        <v>8</v>
      </c>
      <c r="E166" s="37">
        <v>2</v>
      </c>
      <c r="F166" s="37">
        <f t="shared" si="69"/>
        <v>0</v>
      </c>
      <c r="G166" s="38">
        <v>5</v>
      </c>
      <c r="H166" s="38">
        <v>2</v>
      </c>
      <c r="I166" s="78">
        <f t="shared" si="70"/>
        <v>2</v>
      </c>
      <c r="J166" s="37">
        <v>5</v>
      </c>
      <c r="K166" s="37">
        <v>2</v>
      </c>
      <c r="L166" s="37">
        <f t="shared" si="71"/>
        <v>3</v>
      </c>
      <c r="M166" s="38">
        <v>5</v>
      </c>
      <c r="N166" s="38">
        <v>1</v>
      </c>
      <c r="O166" s="78">
        <f t="shared" si="72"/>
        <v>3</v>
      </c>
      <c r="P166" s="37">
        <v>10</v>
      </c>
      <c r="Q166" s="37">
        <v>2</v>
      </c>
      <c r="R166" s="37">
        <f t="shared" si="73"/>
        <v>0</v>
      </c>
    </row>
    <row r="167" spans="1:20" x14ac:dyDescent="0.2">
      <c r="A167" s="42" t="s">
        <v>395</v>
      </c>
      <c r="B167" s="50">
        <v>9</v>
      </c>
      <c r="C167" s="50">
        <v>4</v>
      </c>
      <c r="D167" s="37">
        <v>6</v>
      </c>
      <c r="E167" s="37">
        <v>3</v>
      </c>
      <c r="F167" s="37">
        <f t="shared" si="69"/>
        <v>1</v>
      </c>
      <c r="G167" s="38">
        <v>4</v>
      </c>
      <c r="H167" s="38">
        <v>2</v>
      </c>
      <c r="I167" s="78">
        <f t="shared" si="70"/>
        <v>2</v>
      </c>
      <c r="J167" s="37">
        <v>10</v>
      </c>
      <c r="K167" s="37">
        <v>2</v>
      </c>
      <c r="L167" s="37">
        <f t="shared" si="71"/>
        <v>0</v>
      </c>
      <c r="M167" s="38">
        <v>5</v>
      </c>
      <c r="N167" s="38">
        <v>2</v>
      </c>
      <c r="O167" s="78">
        <f t="shared" si="72"/>
        <v>2</v>
      </c>
      <c r="P167" s="37">
        <v>5</v>
      </c>
      <c r="Q167" s="37">
        <v>2</v>
      </c>
      <c r="R167" s="37">
        <f t="shared" si="73"/>
        <v>3</v>
      </c>
      <c r="T167" t="s">
        <v>1070</v>
      </c>
    </row>
    <row r="168" spans="1:20" x14ac:dyDescent="0.2">
      <c r="A168" s="42" t="s">
        <v>396</v>
      </c>
      <c r="B168" s="50">
        <v>7</v>
      </c>
      <c r="C168" s="50">
        <v>5</v>
      </c>
      <c r="D168" s="37">
        <v>6</v>
      </c>
      <c r="E168" s="37">
        <v>2</v>
      </c>
      <c r="F168" s="37">
        <f t="shared" si="69"/>
        <v>2</v>
      </c>
      <c r="G168" s="38">
        <v>8</v>
      </c>
      <c r="H168" s="38">
        <v>3</v>
      </c>
      <c r="I168" s="78">
        <f t="shared" si="70"/>
        <v>0</v>
      </c>
      <c r="J168" s="37">
        <v>7</v>
      </c>
      <c r="K168" s="37">
        <v>3</v>
      </c>
      <c r="L168" s="37">
        <f t="shared" si="71"/>
        <v>1</v>
      </c>
      <c r="M168" s="38">
        <v>6</v>
      </c>
      <c r="N168" s="38">
        <v>1</v>
      </c>
      <c r="O168" s="78">
        <f t="shared" si="72"/>
        <v>2</v>
      </c>
      <c r="P168" s="37">
        <v>10</v>
      </c>
      <c r="Q168" s="37">
        <v>2</v>
      </c>
      <c r="R168" s="37">
        <f t="shared" si="73"/>
        <v>0</v>
      </c>
    </row>
    <row r="169" spans="1:20" x14ac:dyDescent="0.2">
      <c r="A169" s="42" t="s">
        <v>397</v>
      </c>
      <c r="B169" s="50">
        <v>3</v>
      </c>
      <c r="C169" s="50">
        <v>5</v>
      </c>
      <c r="D169" s="37">
        <v>8</v>
      </c>
      <c r="E169" s="37">
        <v>2</v>
      </c>
      <c r="F169" s="37">
        <f t="shared" si="69"/>
        <v>0</v>
      </c>
      <c r="G169" s="38">
        <v>6</v>
      </c>
      <c r="H169" s="38">
        <v>2</v>
      </c>
      <c r="I169" s="78">
        <f t="shared" si="70"/>
        <v>2</v>
      </c>
      <c r="J169" s="37">
        <v>10</v>
      </c>
      <c r="K169" s="37">
        <v>2</v>
      </c>
      <c r="L169" s="37">
        <f t="shared" si="71"/>
        <v>0</v>
      </c>
      <c r="M169" s="38">
        <v>9</v>
      </c>
      <c r="N169" s="38">
        <v>3</v>
      </c>
      <c r="O169" s="78">
        <f t="shared" si="72"/>
        <v>0</v>
      </c>
      <c r="P169" s="37">
        <v>9</v>
      </c>
      <c r="Q169" s="37">
        <v>2</v>
      </c>
      <c r="R169" s="37">
        <f t="shared" si="73"/>
        <v>0</v>
      </c>
    </row>
    <row r="170" spans="1:20" ht="13.5" thickBot="1" x14ac:dyDescent="0.25">
      <c r="A170" s="52" t="s">
        <v>398</v>
      </c>
      <c r="B170" s="53">
        <v>17</v>
      </c>
      <c r="C170" s="53">
        <v>3</v>
      </c>
      <c r="D170" s="37">
        <v>6</v>
      </c>
      <c r="E170" s="54">
        <v>3</v>
      </c>
      <c r="F170" s="37">
        <f t="shared" si="69"/>
        <v>0</v>
      </c>
      <c r="G170" s="38">
        <v>4</v>
      </c>
      <c r="H170" s="55">
        <v>1</v>
      </c>
      <c r="I170" s="78">
        <f t="shared" si="70"/>
        <v>1</v>
      </c>
      <c r="J170" s="37">
        <v>4</v>
      </c>
      <c r="K170" s="54">
        <v>3</v>
      </c>
      <c r="L170" s="37">
        <f t="shared" si="71"/>
        <v>2</v>
      </c>
      <c r="M170" s="38">
        <v>4</v>
      </c>
      <c r="N170" s="55">
        <v>1</v>
      </c>
      <c r="O170" s="78">
        <f t="shared" si="72"/>
        <v>2</v>
      </c>
      <c r="P170" s="37">
        <v>4</v>
      </c>
      <c r="Q170" s="54">
        <v>3</v>
      </c>
      <c r="R170" s="37">
        <f t="shared" si="73"/>
        <v>2</v>
      </c>
    </row>
    <row r="171" spans="1:20" ht="13.5" thickBot="1" x14ac:dyDescent="0.25">
      <c r="A171" s="61" t="s">
        <v>412</v>
      </c>
      <c r="B171" s="62"/>
      <c r="C171" s="74">
        <f t="shared" ref="C171" si="74">SUM(C162:C170)</f>
        <v>36</v>
      </c>
      <c r="D171" s="63">
        <f>SUM(D162:D170)</f>
        <v>52</v>
      </c>
      <c r="E171" s="63">
        <f>SUM(E162:E170)</f>
        <v>19</v>
      </c>
      <c r="F171" s="88">
        <f>SUM(F162:F170)</f>
        <v>12</v>
      </c>
      <c r="G171" s="64">
        <f t="shared" ref="G171:R171" si="75">SUM(G162:G170)</f>
        <v>44</v>
      </c>
      <c r="H171" s="64">
        <f t="shared" si="75"/>
        <v>16</v>
      </c>
      <c r="I171" s="89">
        <f t="shared" si="75"/>
        <v>14</v>
      </c>
      <c r="J171" s="63">
        <f t="shared" si="75"/>
        <v>63</v>
      </c>
      <c r="K171" s="63">
        <f t="shared" si="75"/>
        <v>22</v>
      </c>
      <c r="L171" s="88">
        <f t="shared" si="75"/>
        <v>9</v>
      </c>
      <c r="M171" s="64">
        <f t="shared" si="75"/>
        <v>50</v>
      </c>
      <c r="N171" s="64">
        <f t="shared" si="75"/>
        <v>16</v>
      </c>
      <c r="O171" s="89">
        <f t="shared" si="75"/>
        <v>16</v>
      </c>
      <c r="P171" s="63">
        <f t="shared" si="75"/>
        <v>62</v>
      </c>
      <c r="Q171" s="63">
        <f>SUM(Q162:Q170)</f>
        <v>19</v>
      </c>
      <c r="R171" s="194">
        <f t="shared" si="75"/>
        <v>10</v>
      </c>
    </row>
    <row r="172" spans="1:20" x14ac:dyDescent="0.2">
      <c r="A172" s="382" t="s">
        <v>399</v>
      </c>
      <c r="B172" s="58">
        <v>4</v>
      </c>
      <c r="C172" s="58">
        <v>4</v>
      </c>
      <c r="D172" s="37">
        <v>6</v>
      </c>
      <c r="E172" s="39">
        <v>2</v>
      </c>
      <c r="F172" s="37">
        <f>IF(($C172+INT(D$160/18)+IF(((D$160-INT(D$160/18)*18)-$B172)&gt;=0,1,0)-D172+2)&lt;0, 0, $C172+INT(D$160/18)+IF(((D$160-INT(D$160/18)*18)-$B172)&gt;=0,1,0)-D172+2)</f>
        <v>1</v>
      </c>
      <c r="G172" s="38">
        <v>5</v>
      </c>
      <c r="H172" s="59">
        <v>3</v>
      </c>
      <c r="I172" s="78">
        <f>IF(($C172+INT(G$160/18)+IF(((G$160-INT(G$160/18)*18)-$B172)&gt;=0,1,0)-G172+2)&lt;0, 0, $C172+INT(G$160/18)+IF(((G$160-INT(G$160/18)*18)-$B172)&gt;=0,1,0)-G172+2)</f>
        <v>2</v>
      </c>
      <c r="J172" s="37">
        <v>7</v>
      </c>
      <c r="K172" s="39">
        <v>2</v>
      </c>
      <c r="L172" s="37">
        <f>IF(($C172+INT(J$160/18)+IF(((J$160-INT(J$160/18)*18)-$B172)&gt;=0,1,0)-J172+2)&lt;0, 0, $C172+INT(J$160/18)+IF(((J$160-INT(J$160/18)*18)-$B172)&gt;=0,1,0)-J172+2)</f>
        <v>1</v>
      </c>
      <c r="M172" s="38">
        <v>6</v>
      </c>
      <c r="N172" s="59">
        <v>3</v>
      </c>
      <c r="O172" s="78">
        <f>IF(($C172+INT(M$160/18)+IF(((M$160-INT(M$160/18)*18)-$B172)&gt;=0,1,0)-M172+2)&lt;0, 0, $C172+INT(M$160/18)+IF(((M$160-INT(M$160/18)*18)-$B172)&gt;=0,1,0)-M172+2)</f>
        <v>2</v>
      </c>
      <c r="P172" s="37">
        <v>5</v>
      </c>
      <c r="Q172" s="39">
        <v>2</v>
      </c>
      <c r="R172" s="37">
        <f>IF(($C172+INT(P$160/18)+IF(((P$160-INT(P$160/18)*18)-$B172)&gt;=0,1,0)-P172+2)&lt;0, 0, $C172+INT(P$160/18)+IF(((P$160-INT(P$160/18)*18)-$B172)&gt;=0,1,0)-P172+2)</f>
        <v>3</v>
      </c>
    </row>
    <row r="173" spans="1:20" x14ac:dyDescent="0.2">
      <c r="A173" s="42" t="s">
        <v>400</v>
      </c>
      <c r="B173" s="50">
        <v>14</v>
      </c>
      <c r="C173" s="50">
        <v>4</v>
      </c>
      <c r="D173" s="37">
        <v>4</v>
      </c>
      <c r="E173" s="37">
        <v>1</v>
      </c>
      <c r="F173" s="37">
        <f t="shared" ref="F173:F180" si="76">IF(($C173+INT(D$160/18)+IF(((D$160-INT(D$160/18)*18)-$B173)&gt;=0,1,0)-D173+2)&lt;0, 0, $C173+INT(D$160/18)+IF(((D$160-INT(D$160/18)*18)-$B173)&gt;=0,1,0)-D173+2)</f>
        <v>3</v>
      </c>
      <c r="G173" s="38">
        <v>5</v>
      </c>
      <c r="H173" s="38">
        <v>4</v>
      </c>
      <c r="I173" s="78">
        <f t="shared" ref="I173:I180" si="77">IF(($C173+INT(G$160/18)+IF(((G$160-INT(G$160/18)*18)-$B173)&gt;=0,1,0)-G173+2)&lt;0, 0, $C173+INT(G$160/18)+IF(((G$160-INT(G$160/18)*18)-$B173)&gt;=0,1,0)-G173+2)</f>
        <v>1</v>
      </c>
      <c r="J173" s="37">
        <v>10</v>
      </c>
      <c r="K173" s="37">
        <v>2</v>
      </c>
      <c r="L173" s="37">
        <f t="shared" ref="L173:L180" si="78">IF(($C173+INT(J$160/18)+IF(((J$160-INT(J$160/18)*18)-$B173)&gt;=0,1,0)-J173+2)&lt;0, 0, $C173+INT(J$160/18)+IF(((J$160-INT(J$160/18)*18)-$B173)&gt;=0,1,0)-J173+2)</f>
        <v>0</v>
      </c>
      <c r="M173" s="38">
        <v>5</v>
      </c>
      <c r="N173" s="38">
        <v>2</v>
      </c>
      <c r="O173" s="78">
        <f t="shared" ref="O173:O180" si="79">IF(($C173+INT(M$160/18)+IF(((M$160-INT(M$160/18)*18)-$B173)&gt;=0,1,0)-M173+2)&lt;0, 0, $C173+INT(M$160/18)+IF(((M$160-INT(M$160/18)*18)-$B173)&gt;=0,1,0)-M173+2)</f>
        <v>2</v>
      </c>
      <c r="P173" s="37">
        <v>6</v>
      </c>
      <c r="Q173" s="37">
        <v>2</v>
      </c>
      <c r="R173" s="37">
        <f t="shared" ref="R173:R180" si="80">IF(($C173+INT(P$160/18)+IF(((P$160-INT(P$160/18)*18)-$B173)&gt;=0,1,0)-P173+2)&lt;0, 0, $C173+INT(P$160/18)+IF(((P$160-INT(P$160/18)*18)-$B173)&gt;=0,1,0)-P173+2)</f>
        <v>1</v>
      </c>
    </row>
    <row r="174" spans="1:20" x14ac:dyDescent="0.2">
      <c r="A174" s="42" t="s">
        <v>401</v>
      </c>
      <c r="B174" s="50">
        <v>10</v>
      </c>
      <c r="C174" s="50">
        <v>3</v>
      </c>
      <c r="D174" s="37">
        <v>4</v>
      </c>
      <c r="E174" s="37">
        <v>1</v>
      </c>
      <c r="F174" s="37">
        <f t="shared" si="76"/>
        <v>2</v>
      </c>
      <c r="G174" s="38">
        <v>3</v>
      </c>
      <c r="H174" s="38">
        <v>2</v>
      </c>
      <c r="I174" s="78">
        <f t="shared" si="77"/>
        <v>2</v>
      </c>
      <c r="J174" s="37">
        <v>10</v>
      </c>
      <c r="K174" s="37">
        <v>2</v>
      </c>
      <c r="L174" s="37">
        <f t="shared" si="78"/>
        <v>0</v>
      </c>
      <c r="M174" s="38">
        <v>3</v>
      </c>
      <c r="N174" s="38">
        <v>1</v>
      </c>
      <c r="O174" s="78">
        <f t="shared" si="79"/>
        <v>3</v>
      </c>
      <c r="P174" s="37">
        <v>10</v>
      </c>
      <c r="Q174" s="37">
        <v>2</v>
      </c>
      <c r="R174" s="37">
        <f t="shared" si="80"/>
        <v>0</v>
      </c>
    </row>
    <row r="175" spans="1:20" x14ac:dyDescent="0.2">
      <c r="A175" s="42" t="s">
        <v>402</v>
      </c>
      <c r="B175" s="50">
        <v>6</v>
      </c>
      <c r="C175" s="50">
        <v>5</v>
      </c>
      <c r="D175" s="37">
        <v>8</v>
      </c>
      <c r="E175" s="37">
        <v>2</v>
      </c>
      <c r="F175" s="37">
        <f t="shared" si="76"/>
        <v>0</v>
      </c>
      <c r="G175" s="38">
        <v>6</v>
      </c>
      <c r="H175" s="38">
        <v>2</v>
      </c>
      <c r="I175" s="78">
        <f t="shared" si="77"/>
        <v>2</v>
      </c>
      <c r="J175" s="37">
        <v>5</v>
      </c>
      <c r="K175" s="37">
        <v>1</v>
      </c>
      <c r="L175" s="37">
        <f t="shared" si="78"/>
        <v>3</v>
      </c>
      <c r="M175" s="38">
        <v>7</v>
      </c>
      <c r="N175" s="38">
        <v>1</v>
      </c>
      <c r="O175" s="78">
        <f t="shared" si="79"/>
        <v>1</v>
      </c>
      <c r="P175" s="37">
        <v>8</v>
      </c>
      <c r="Q175" s="37">
        <v>2</v>
      </c>
      <c r="R175" s="37">
        <f t="shared" si="80"/>
        <v>1</v>
      </c>
    </row>
    <row r="176" spans="1:20" x14ac:dyDescent="0.2">
      <c r="A176" s="42" t="s">
        <v>403</v>
      </c>
      <c r="B176" s="50">
        <v>12</v>
      </c>
      <c r="C176" s="50">
        <v>3</v>
      </c>
      <c r="D176" s="37">
        <v>6</v>
      </c>
      <c r="E176" s="37">
        <v>2</v>
      </c>
      <c r="F176" s="37">
        <f t="shared" si="76"/>
        <v>0</v>
      </c>
      <c r="G176" s="38">
        <v>4</v>
      </c>
      <c r="H176" s="38">
        <v>2</v>
      </c>
      <c r="I176" s="78">
        <f t="shared" si="77"/>
        <v>1</v>
      </c>
      <c r="J176" s="37">
        <v>5</v>
      </c>
      <c r="K176" s="37">
        <v>2</v>
      </c>
      <c r="L176" s="37">
        <f t="shared" si="78"/>
        <v>1</v>
      </c>
      <c r="M176" s="38">
        <v>4</v>
      </c>
      <c r="N176" s="38">
        <v>2</v>
      </c>
      <c r="O176" s="78">
        <f t="shared" si="79"/>
        <v>2</v>
      </c>
      <c r="P176" s="37">
        <v>10</v>
      </c>
      <c r="Q176" s="37">
        <v>2</v>
      </c>
      <c r="R176" s="37">
        <f t="shared" si="80"/>
        <v>0</v>
      </c>
    </row>
    <row r="177" spans="1:20" x14ac:dyDescent="0.2">
      <c r="A177" s="42" t="s">
        <v>404</v>
      </c>
      <c r="B177" s="50">
        <v>18</v>
      </c>
      <c r="C177" s="50">
        <v>3</v>
      </c>
      <c r="D177" s="37">
        <v>4</v>
      </c>
      <c r="E177" s="37">
        <v>2</v>
      </c>
      <c r="F177" s="37">
        <f t="shared" si="76"/>
        <v>2</v>
      </c>
      <c r="G177" s="38">
        <v>5</v>
      </c>
      <c r="H177" s="38">
        <v>3</v>
      </c>
      <c r="I177" s="78">
        <f t="shared" si="77"/>
        <v>0</v>
      </c>
      <c r="J177" s="37">
        <v>3</v>
      </c>
      <c r="K177" s="37">
        <v>1</v>
      </c>
      <c r="L177" s="37">
        <f t="shared" si="78"/>
        <v>3</v>
      </c>
      <c r="M177" s="38">
        <v>3</v>
      </c>
      <c r="N177" s="38">
        <v>1</v>
      </c>
      <c r="O177" s="78">
        <f t="shared" si="79"/>
        <v>3</v>
      </c>
      <c r="P177" s="37">
        <v>10</v>
      </c>
      <c r="Q177" s="37">
        <v>2</v>
      </c>
      <c r="R177" s="37">
        <f t="shared" si="80"/>
        <v>0</v>
      </c>
    </row>
    <row r="178" spans="1:20" x14ac:dyDescent="0.2">
      <c r="A178" s="42" t="s">
        <v>405</v>
      </c>
      <c r="B178" s="50">
        <v>16</v>
      </c>
      <c r="C178" s="50">
        <v>5</v>
      </c>
      <c r="D178" s="37">
        <v>5</v>
      </c>
      <c r="E178" s="37">
        <v>0</v>
      </c>
      <c r="F178" s="37">
        <f t="shared" si="76"/>
        <v>3</v>
      </c>
      <c r="G178" s="38">
        <v>6</v>
      </c>
      <c r="H178" s="38">
        <v>2</v>
      </c>
      <c r="I178" s="78">
        <f t="shared" si="77"/>
        <v>1</v>
      </c>
      <c r="J178" s="37">
        <v>10</v>
      </c>
      <c r="K178" s="37">
        <v>2</v>
      </c>
      <c r="L178" s="37">
        <f t="shared" si="78"/>
        <v>0</v>
      </c>
      <c r="M178" s="38">
        <v>5</v>
      </c>
      <c r="N178" s="38">
        <v>2</v>
      </c>
      <c r="O178" s="78">
        <f t="shared" si="79"/>
        <v>3</v>
      </c>
      <c r="P178" s="37">
        <v>10</v>
      </c>
      <c r="Q178" s="37">
        <v>2</v>
      </c>
      <c r="R178" s="37">
        <f t="shared" si="80"/>
        <v>0</v>
      </c>
      <c r="T178" t="s">
        <v>1069</v>
      </c>
    </row>
    <row r="179" spans="1:20" x14ac:dyDescent="0.2">
      <c r="A179" s="42" t="s">
        <v>406</v>
      </c>
      <c r="B179" s="50">
        <v>8</v>
      </c>
      <c r="C179" s="50">
        <v>4</v>
      </c>
      <c r="D179" s="37">
        <v>6</v>
      </c>
      <c r="E179" s="37">
        <v>2</v>
      </c>
      <c r="F179" s="37">
        <f t="shared" si="76"/>
        <v>1</v>
      </c>
      <c r="G179" s="38">
        <v>5</v>
      </c>
      <c r="H179" s="38">
        <v>2</v>
      </c>
      <c r="I179" s="78">
        <f t="shared" si="77"/>
        <v>2</v>
      </c>
      <c r="J179" s="37">
        <v>6</v>
      </c>
      <c r="K179" s="37">
        <v>2</v>
      </c>
      <c r="L179" s="37">
        <f t="shared" si="78"/>
        <v>1</v>
      </c>
      <c r="M179" s="38">
        <v>6</v>
      </c>
      <c r="N179" s="38">
        <v>2</v>
      </c>
      <c r="O179" s="78">
        <f t="shared" si="79"/>
        <v>1</v>
      </c>
      <c r="P179" s="37">
        <v>5</v>
      </c>
      <c r="Q179" s="37">
        <v>2</v>
      </c>
      <c r="R179" s="37">
        <f t="shared" si="80"/>
        <v>3</v>
      </c>
    </row>
    <row r="180" spans="1:20" ht="13.5" thickBot="1" x14ac:dyDescent="0.25">
      <c r="A180" s="45" t="s">
        <v>407</v>
      </c>
      <c r="B180" s="51">
        <v>2</v>
      </c>
      <c r="C180" s="51">
        <v>4</v>
      </c>
      <c r="D180" s="37">
        <v>6</v>
      </c>
      <c r="E180" s="46">
        <v>2</v>
      </c>
      <c r="F180" s="37">
        <f t="shared" si="76"/>
        <v>1</v>
      </c>
      <c r="G180" s="38">
        <v>6</v>
      </c>
      <c r="H180" s="47">
        <v>2</v>
      </c>
      <c r="I180" s="78">
        <f t="shared" si="77"/>
        <v>1</v>
      </c>
      <c r="J180" s="37">
        <v>6</v>
      </c>
      <c r="K180" s="46">
        <v>2</v>
      </c>
      <c r="L180" s="37">
        <f t="shared" si="78"/>
        <v>2</v>
      </c>
      <c r="M180" s="38">
        <v>6</v>
      </c>
      <c r="N180" s="47">
        <v>2</v>
      </c>
      <c r="O180" s="78">
        <f t="shared" si="79"/>
        <v>2</v>
      </c>
      <c r="P180" s="37">
        <v>6</v>
      </c>
      <c r="Q180" s="46">
        <v>2</v>
      </c>
      <c r="R180" s="37">
        <f t="shared" si="80"/>
        <v>2</v>
      </c>
    </row>
    <row r="181" spans="1:20" ht="13.5" thickBot="1" x14ac:dyDescent="0.25">
      <c r="A181" s="66" t="s">
        <v>413</v>
      </c>
      <c r="B181" s="63"/>
      <c r="C181" s="63">
        <f t="shared" ref="C181" si="81">SUM(C172:C180)</f>
        <v>35</v>
      </c>
      <c r="D181" s="63">
        <f>SUM(D172:D180)</f>
        <v>49</v>
      </c>
      <c r="E181" s="63">
        <f>SUM(E172:E180)</f>
        <v>14</v>
      </c>
      <c r="F181" s="63">
        <f>SUM(F172:F180)</f>
        <v>13</v>
      </c>
      <c r="G181" s="64">
        <f t="shared" ref="G181:L181" si="82">SUM(G172:G180)</f>
        <v>45</v>
      </c>
      <c r="H181" s="64">
        <f t="shared" si="82"/>
        <v>22</v>
      </c>
      <c r="I181" s="64">
        <f t="shared" si="82"/>
        <v>12</v>
      </c>
      <c r="J181" s="63">
        <f t="shared" si="82"/>
        <v>62</v>
      </c>
      <c r="K181" s="63">
        <f t="shared" si="82"/>
        <v>16</v>
      </c>
      <c r="L181" s="63">
        <f t="shared" si="82"/>
        <v>11</v>
      </c>
      <c r="M181" s="64">
        <f>SUM(M172:M180)</f>
        <v>45</v>
      </c>
      <c r="N181" s="64">
        <f t="shared" ref="N181:R181" si="83">SUM(N172:N180)</f>
        <v>16</v>
      </c>
      <c r="O181" s="64">
        <f t="shared" si="83"/>
        <v>19</v>
      </c>
      <c r="P181" s="63">
        <f t="shared" si="83"/>
        <v>70</v>
      </c>
      <c r="Q181" s="63">
        <f t="shared" si="83"/>
        <v>18</v>
      </c>
      <c r="R181" s="65">
        <f t="shared" si="83"/>
        <v>10</v>
      </c>
    </row>
    <row r="182" spans="1:20" ht="13.5" thickBot="1" x14ac:dyDescent="0.25">
      <c r="A182" s="70" t="s">
        <v>414</v>
      </c>
      <c r="B182" s="71"/>
      <c r="C182" s="71">
        <f t="shared" ref="C182" si="84">C181+C171</f>
        <v>71</v>
      </c>
      <c r="D182" s="71">
        <f>D181+D171</f>
        <v>101</v>
      </c>
      <c r="E182" s="71">
        <f>E181+E171</f>
        <v>33</v>
      </c>
      <c r="F182" s="71">
        <f>F181+F171</f>
        <v>25</v>
      </c>
      <c r="G182" s="72">
        <f t="shared" ref="G182:R182" si="85">G181+G171</f>
        <v>89</v>
      </c>
      <c r="H182" s="72">
        <f t="shared" si="85"/>
        <v>38</v>
      </c>
      <c r="I182" s="72">
        <f t="shared" si="85"/>
        <v>26</v>
      </c>
      <c r="J182" s="71">
        <f t="shared" si="85"/>
        <v>125</v>
      </c>
      <c r="K182" s="71">
        <f t="shared" si="85"/>
        <v>38</v>
      </c>
      <c r="L182" s="71">
        <f t="shared" si="85"/>
        <v>20</v>
      </c>
      <c r="M182" s="72">
        <f t="shared" si="85"/>
        <v>95</v>
      </c>
      <c r="N182" s="72">
        <f t="shared" si="85"/>
        <v>32</v>
      </c>
      <c r="O182" s="72">
        <f t="shared" si="85"/>
        <v>35</v>
      </c>
      <c r="P182" s="71">
        <f t="shared" si="85"/>
        <v>132</v>
      </c>
      <c r="Q182" s="71">
        <f t="shared" si="85"/>
        <v>37</v>
      </c>
      <c r="R182" s="73">
        <f t="shared" si="85"/>
        <v>20</v>
      </c>
    </row>
  </sheetData>
  <mergeCells count="87">
    <mergeCell ref="D159:F159"/>
    <mergeCell ref="G159:I159"/>
    <mergeCell ref="J159:L159"/>
    <mergeCell ref="M159:O159"/>
    <mergeCell ref="P159:R159"/>
    <mergeCell ref="D160:F160"/>
    <mergeCell ref="G160:I160"/>
    <mergeCell ref="J160:L160"/>
    <mergeCell ref="M160:O160"/>
    <mergeCell ref="P160:R160"/>
    <mergeCell ref="D132:F132"/>
    <mergeCell ref="G132:I132"/>
    <mergeCell ref="J132:L132"/>
    <mergeCell ref="M132:O132"/>
    <mergeCell ref="P132:R132"/>
    <mergeCell ref="D133:F133"/>
    <mergeCell ref="G133:I133"/>
    <mergeCell ref="J133:L133"/>
    <mergeCell ref="M133:O133"/>
    <mergeCell ref="P133:R133"/>
    <mergeCell ref="D105:F105"/>
    <mergeCell ref="G105:I105"/>
    <mergeCell ref="J105:L105"/>
    <mergeCell ref="M105:O105"/>
    <mergeCell ref="P105:R105"/>
    <mergeCell ref="D106:F106"/>
    <mergeCell ref="G106:I106"/>
    <mergeCell ref="J106:L106"/>
    <mergeCell ref="M106:O106"/>
    <mergeCell ref="P106:R106"/>
    <mergeCell ref="D79:F79"/>
    <mergeCell ref="G79:I79"/>
    <mergeCell ref="J79:L79"/>
    <mergeCell ref="M79:O79"/>
    <mergeCell ref="P79:R79"/>
    <mergeCell ref="D80:F80"/>
    <mergeCell ref="G80:I80"/>
    <mergeCell ref="J80:L80"/>
    <mergeCell ref="M80:O80"/>
    <mergeCell ref="P80:R80"/>
    <mergeCell ref="D52:F52"/>
    <mergeCell ref="G52:I52"/>
    <mergeCell ref="J52:L52"/>
    <mergeCell ref="M52:O52"/>
    <mergeCell ref="P52:R52"/>
    <mergeCell ref="D24:F24"/>
    <mergeCell ref="G24:I24"/>
    <mergeCell ref="J24:L24"/>
    <mergeCell ref="M24:O24"/>
    <mergeCell ref="P24:R24"/>
    <mergeCell ref="D51:F51"/>
    <mergeCell ref="G51:I51"/>
    <mergeCell ref="J51:L51"/>
    <mergeCell ref="M51:O51"/>
    <mergeCell ref="P51:R51"/>
    <mergeCell ref="D19:F19"/>
    <mergeCell ref="G19:I19"/>
    <mergeCell ref="J19:L19"/>
    <mergeCell ref="M19:O19"/>
    <mergeCell ref="P19:R19"/>
    <mergeCell ref="D23:F23"/>
    <mergeCell ref="G23:I23"/>
    <mergeCell ref="J23:L23"/>
    <mergeCell ref="M23:O23"/>
    <mergeCell ref="P23:R23"/>
    <mergeCell ref="D13:R13"/>
    <mergeCell ref="D14:F14"/>
    <mergeCell ref="G14:I14"/>
    <mergeCell ref="J14:L14"/>
    <mergeCell ref="M14:O14"/>
    <mergeCell ref="P14:R14"/>
    <mergeCell ref="D10:F10"/>
    <mergeCell ref="G10:I10"/>
    <mergeCell ref="J10:L10"/>
    <mergeCell ref="M10:O10"/>
    <mergeCell ref="P10:R10"/>
    <mergeCell ref="D11:F11"/>
    <mergeCell ref="G11:I11"/>
    <mergeCell ref="J11:L11"/>
    <mergeCell ref="M11:O11"/>
    <mergeCell ref="P11:R11"/>
    <mergeCell ref="D2:R2"/>
    <mergeCell ref="D3:F3"/>
    <mergeCell ref="G3:I3"/>
    <mergeCell ref="J3:L3"/>
    <mergeCell ref="M3:O3"/>
    <mergeCell ref="P3:R3"/>
  </mergeCells>
  <conditionalFormatting sqref="J26:J34 J36:J44 D26:D34 D36:D44 G26:G34 G36:G44 M26:M34 M36:M44 P26:P34 P36:P44">
    <cfRule type="cellIs" dxfId="359" priority="21" stopIfTrue="1" operator="equal">
      <formula>$C26</formula>
    </cfRule>
    <cfRule type="cellIs" dxfId="358" priority="22" stopIfTrue="1" operator="equal">
      <formula>$C26-1</formula>
    </cfRule>
  </conditionalFormatting>
  <conditionalFormatting sqref="J54:J62 J64:J72 D64:D72 G54:G62 G64:G72 M54:M62 M64:M72 P54:P62 P64:P72">
    <cfRule type="cellIs" dxfId="357" priority="19" stopIfTrue="1" operator="equal">
      <formula>$C54</formula>
    </cfRule>
    <cfRule type="cellIs" dxfId="356" priority="20" stopIfTrue="1" operator="equal">
      <formula>$C54-1</formula>
    </cfRule>
  </conditionalFormatting>
  <conditionalFormatting sqref="D54:D62">
    <cfRule type="cellIs" dxfId="355" priority="17" stopIfTrue="1" operator="equal">
      <formula>$C54</formula>
    </cfRule>
    <cfRule type="cellIs" dxfId="354" priority="18" stopIfTrue="1" operator="equal">
      <formula>$C54-1</formula>
    </cfRule>
  </conditionalFormatting>
  <conditionalFormatting sqref="J108:J116 J118:J126 D108:D116 D118:D126 G108:G116 G118:G126 M108:M116 M118:M126 P108:P116 P118:P126">
    <cfRule type="cellIs" dxfId="353" priority="11" stopIfTrue="1" operator="equal">
      <formula>$C108</formula>
    </cfRule>
    <cfRule type="cellIs" dxfId="352" priority="12" stopIfTrue="1" operator="equal">
      <formula>$C108-1</formula>
    </cfRule>
  </conditionalFormatting>
  <conditionalFormatting sqref="J135:J143 J145:J153 D135:D143 D145:D153 G135:G143 G145:G153 M135:M143 M145:M153 P135:P143 P145:P153">
    <cfRule type="cellIs" dxfId="351" priority="9" stopIfTrue="1" operator="equal">
      <formula>$C135</formula>
    </cfRule>
    <cfRule type="cellIs" dxfId="350" priority="10" stopIfTrue="1" operator="equal">
      <formula>$C135-1</formula>
    </cfRule>
  </conditionalFormatting>
  <conditionalFormatting sqref="G82:G90 G92:G100 M82:M90 M92:M100 J82:J90 J92:J100 P82:P90 P92:P100 D82:D90 D92:D100">
    <cfRule type="cellIs" dxfId="349" priority="5" stopIfTrue="1" operator="equal">
      <formula>$C82</formula>
    </cfRule>
    <cfRule type="cellIs" dxfId="348" priority="6" stopIfTrue="1" operator="equal">
      <formula>$C82-1</formula>
    </cfRule>
  </conditionalFormatting>
  <conditionalFormatting sqref="G162:G170 G172:G180 M162:M170 M172:M180 J162:J170 J172:J180 P162:P170 P172:P180 D162:D170 D172:D180">
    <cfRule type="cellIs" dxfId="347" priority="3" stopIfTrue="1" operator="equal">
      <formula>$C162</formula>
    </cfRule>
    <cfRule type="cellIs" dxfId="346" priority="4" stopIfTrue="1" operator="equal">
      <formula>$C162-1</formula>
    </cfRule>
  </conditionalFormatting>
  <pageMargins left="0.75" right="0.75" top="1" bottom="1" header="0" footer="0"/>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67"/>
  <sheetViews>
    <sheetView topLeftCell="A21" zoomScale="90" zoomScaleNormal="90" workbookViewId="0">
      <selection sqref="A1:T67"/>
    </sheetView>
  </sheetViews>
  <sheetFormatPr defaultRowHeight="12.75" x14ac:dyDescent="0.2"/>
  <sheetData>
    <row r="1" spans="1:20" ht="13.5" thickBot="1" x14ac:dyDescent="0.25">
      <c r="A1" s="366" t="s">
        <v>1031</v>
      </c>
      <c r="B1" s="257"/>
      <c r="C1" s="257"/>
      <c r="D1" s="257" t="s">
        <v>1032</v>
      </c>
      <c r="E1" s="257"/>
      <c r="F1" s="257"/>
      <c r="G1" s="257"/>
      <c r="H1" s="257"/>
      <c r="I1" s="257"/>
      <c r="J1" s="257"/>
      <c r="K1" s="257"/>
      <c r="L1" s="257"/>
      <c r="M1" s="257"/>
      <c r="N1" s="257"/>
      <c r="O1" s="257"/>
      <c r="P1" s="257"/>
      <c r="Q1" s="257"/>
      <c r="R1" s="257"/>
      <c r="S1" s="68" t="s">
        <v>416</v>
      </c>
      <c r="T1" t="s">
        <v>991</v>
      </c>
    </row>
    <row r="2" spans="1:20" x14ac:dyDescent="0.2">
      <c r="A2" s="258"/>
      <c r="B2" s="259"/>
      <c r="C2" s="259"/>
      <c r="D2" s="474" t="s">
        <v>475</v>
      </c>
      <c r="E2" s="475"/>
      <c r="F2" s="476"/>
      <c r="G2" s="477" t="s">
        <v>469</v>
      </c>
      <c r="H2" s="478"/>
      <c r="I2" s="479"/>
      <c r="J2" s="474" t="s">
        <v>352</v>
      </c>
      <c r="K2" s="475"/>
      <c r="L2" s="476"/>
      <c r="M2" s="477" t="s">
        <v>340</v>
      </c>
      <c r="N2" s="478"/>
      <c r="O2" s="479"/>
      <c r="P2" s="474" t="s">
        <v>472</v>
      </c>
      <c r="Q2" s="475"/>
      <c r="R2" s="476"/>
      <c r="S2" s="21"/>
    </row>
    <row r="3" spans="1:20" x14ac:dyDescent="0.2">
      <c r="A3" s="260"/>
      <c r="B3" s="261"/>
      <c r="C3" s="261" t="s">
        <v>538</v>
      </c>
      <c r="D3" s="480">
        <v>23</v>
      </c>
      <c r="E3" s="481"/>
      <c r="F3" s="482"/>
      <c r="G3" s="483">
        <v>9</v>
      </c>
      <c r="H3" s="484"/>
      <c r="I3" s="485"/>
      <c r="J3" s="480">
        <v>25</v>
      </c>
      <c r="K3" s="481"/>
      <c r="L3" s="482"/>
      <c r="M3" s="483">
        <v>27</v>
      </c>
      <c r="N3" s="484"/>
      <c r="O3" s="485"/>
      <c r="P3" s="480">
        <v>30</v>
      </c>
      <c r="Q3" s="481"/>
      <c r="R3" s="482"/>
      <c r="S3" s="21"/>
    </row>
    <row r="4" spans="1:20" x14ac:dyDescent="0.2">
      <c r="A4" s="262"/>
      <c r="B4" s="263" t="s">
        <v>355</v>
      </c>
      <c r="C4" s="263"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20" x14ac:dyDescent="0.2">
      <c r="A5" s="262" t="s">
        <v>390</v>
      </c>
      <c r="B5" s="269">
        <v>16</v>
      </c>
      <c r="C5" s="269">
        <v>4</v>
      </c>
      <c r="D5" s="37">
        <v>4</v>
      </c>
      <c r="E5" s="37">
        <v>2</v>
      </c>
      <c r="F5" s="37">
        <f t="shared" ref="F5:F13" si="0">IF(($C5+INT(D$3/18)+IF(((D$3-INT(D$3/18)*18)-$B5)&gt;=0,1,0)-D5+2)&lt;0, 0, $C5+INT(D$3/18)+IF(((D$3-INT(D$3/18)*18)-$B5)&gt;=0,1,0)-D5+2)</f>
        <v>3</v>
      </c>
      <c r="G5" s="38">
        <v>6</v>
      </c>
      <c r="H5" s="38">
        <v>3</v>
      </c>
      <c r="I5" s="78">
        <f t="shared" ref="I5:I23" si="1">IF(($C5+INT(G$3/18)+IF(((G$3-INT(G$3/18)*18)-$B5)&gt;=0,1,0)-G5+2)&lt;0, 0, $C5+INT(G$3/18)+IF(((G$3-INT(G$3/18)*18)-$B5)&gt;=0,1,0)-G5+2)</f>
        <v>0</v>
      </c>
      <c r="J5" s="37">
        <v>4</v>
      </c>
      <c r="K5" s="37">
        <v>2</v>
      </c>
      <c r="L5" s="37">
        <f t="shared" ref="L5:L13" si="2">IF(($C5+INT(J$3/18)+IF(((J$3-INT(J$3/18)*18)-$B5)&gt;=0,1,0)-J5+2)&lt;0, 0, $C5+INT(J$3/18)+IF(((J$3-INT(J$3/18)*18)-$B5)&gt;=0,1,0)-J5+2)</f>
        <v>3</v>
      </c>
      <c r="M5" s="38">
        <v>6</v>
      </c>
      <c r="N5" s="38">
        <v>2</v>
      </c>
      <c r="O5" s="78">
        <f t="shared" ref="O5:O13" si="3">IF(($C5+INT(M$3/18)+IF(((M$3-INT(M$3/18)*18)-$B5)&gt;=0,1,0)-M5+2)&lt;0, 0, $C5+INT(M$3/18)+IF(((M$3-INT(M$3/18)*18)-$B5)&gt;=0,1,0)-M5+2)</f>
        <v>1</v>
      </c>
      <c r="P5" s="37">
        <v>5</v>
      </c>
      <c r="Q5" s="37">
        <v>2</v>
      </c>
      <c r="R5" s="37">
        <f t="shared" ref="R5:R13" si="4">IF(($C5+INT(P$3/18)+IF(((P$3-INT(P$3/18)*18)-$B5)&gt;=0,1,0)-P5+2)&lt;0, 0, $C5+INT(P$3/18)+IF(((P$3-INT(P$3/18)*18)-$B5)&gt;=0,1,0)-P5+2)</f>
        <v>2</v>
      </c>
      <c r="S5" s="21"/>
    </row>
    <row r="6" spans="1:20" x14ac:dyDescent="0.2">
      <c r="A6" s="262" t="s">
        <v>391</v>
      </c>
      <c r="B6" s="264">
        <v>6</v>
      </c>
      <c r="C6" s="264">
        <v>5</v>
      </c>
      <c r="D6" s="37">
        <v>6</v>
      </c>
      <c r="E6" s="37">
        <v>1</v>
      </c>
      <c r="F6" s="37">
        <f t="shared" si="0"/>
        <v>2</v>
      </c>
      <c r="G6" s="38">
        <v>5</v>
      </c>
      <c r="H6" s="38">
        <v>2</v>
      </c>
      <c r="I6" s="78">
        <f t="shared" si="1"/>
        <v>3</v>
      </c>
      <c r="J6" s="37">
        <v>6</v>
      </c>
      <c r="K6" s="37">
        <v>2</v>
      </c>
      <c r="L6" s="37">
        <f t="shared" si="2"/>
        <v>3</v>
      </c>
      <c r="M6" s="38">
        <v>6</v>
      </c>
      <c r="N6" s="38">
        <v>1</v>
      </c>
      <c r="O6" s="78">
        <f t="shared" si="3"/>
        <v>3</v>
      </c>
      <c r="P6" s="37">
        <v>6</v>
      </c>
      <c r="Q6" s="37">
        <v>3</v>
      </c>
      <c r="R6" s="37">
        <f t="shared" si="4"/>
        <v>3</v>
      </c>
      <c r="S6" s="187"/>
    </row>
    <row r="7" spans="1:20" x14ac:dyDescent="0.2">
      <c r="A7" s="262" t="s">
        <v>392</v>
      </c>
      <c r="B7" s="264">
        <v>14</v>
      </c>
      <c r="C7" s="264">
        <v>4</v>
      </c>
      <c r="D7" s="37">
        <v>5</v>
      </c>
      <c r="E7" s="37">
        <v>2</v>
      </c>
      <c r="F7" s="37">
        <f t="shared" si="0"/>
        <v>2</v>
      </c>
      <c r="G7" s="38">
        <v>5</v>
      </c>
      <c r="H7" s="38">
        <v>2</v>
      </c>
      <c r="I7" s="78">
        <f t="shared" si="1"/>
        <v>1</v>
      </c>
      <c r="J7" s="37">
        <v>7</v>
      </c>
      <c r="K7" s="37">
        <v>2</v>
      </c>
      <c r="L7" s="37">
        <f t="shared" si="2"/>
        <v>0</v>
      </c>
      <c r="M7" s="38">
        <v>5</v>
      </c>
      <c r="N7" s="38">
        <v>2</v>
      </c>
      <c r="O7" s="78">
        <f t="shared" si="3"/>
        <v>2</v>
      </c>
      <c r="P7" s="37">
        <v>7</v>
      </c>
      <c r="Q7" s="37">
        <v>3</v>
      </c>
      <c r="R7" s="37">
        <f t="shared" si="4"/>
        <v>0</v>
      </c>
      <c r="S7" s="21"/>
    </row>
    <row r="8" spans="1:20" x14ac:dyDescent="0.2">
      <c r="A8" s="262" t="s">
        <v>393</v>
      </c>
      <c r="B8" s="264">
        <v>8</v>
      </c>
      <c r="C8" s="264">
        <v>4</v>
      </c>
      <c r="D8" s="37">
        <v>4</v>
      </c>
      <c r="E8" s="37">
        <v>2</v>
      </c>
      <c r="F8" s="37">
        <f t="shared" si="0"/>
        <v>3</v>
      </c>
      <c r="G8" s="38">
        <v>4</v>
      </c>
      <c r="H8" s="38">
        <v>1</v>
      </c>
      <c r="I8" s="78">
        <f t="shared" si="1"/>
        <v>3</v>
      </c>
      <c r="J8" s="37">
        <v>7</v>
      </c>
      <c r="K8" s="37">
        <v>3</v>
      </c>
      <c r="L8" s="37">
        <f t="shared" si="2"/>
        <v>0</v>
      </c>
      <c r="M8" s="38">
        <v>6</v>
      </c>
      <c r="N8" s="38">
        <v>2</v>
      </c>
      <c r="O8" s="78">
        <f t="shared" si="3"/>
        <v>2</v>
      </c>
      <c r="P8" s="37">
        <v>5</v>
      </c>
      <c r="Q8" s="37">
        <v>2</v>
      </c>
      <c r="R8" s="37">
        <f t="shared" si="4"/>
        <v>3</v>
      </c>
      <c r="S8" s="21"/>
    </row>
    <row r="9" spans="1:20" x14ac:dyDescent="0.2">
      <c r="A9" s="262" t="s">
        <v>394</v>
      </c>
      <c r="B9" s="264">
        <v>18</v>
      </c>
      <c r="C9" s="264">
        <v>3</v>
      </c>
      <c r="D9" s="37">
        <v>4</v>
      </c>
      <c r="E9" s="37">
        <v>1</v>
      </c>
      <c r="F9" s="37">
        <f t="shared" si="0"/>
        <v>2</v>
      </c>
      <c r="G9" s="38">
        <v>4</v>
      </c>
      <c r="H9" s="38">
        <v>2</v>
      </c>
      <c r="I9" s="78">
        <f t="shared" si="1"/>
        <v>1</v>
      </c>
      <c r="J9" s="37">
        <v>3</v>
      </c>
      <c r="K9" s="37">
        <v>1</v>
      </c>
      <c r="L9" s="37">
        <f t="shared" si="2"/>
        <v>3</v>
      </c>
      <c r="M9" s="38">
        <v>3</v>
      </c>
      <c r="N9" s="38">
        <v>1</v>
      </c>
      <c r="O9" s="78">
        <f t="shared" si="3"/>
        <v>3</v>
      </c>
      <c r="P9" s="37">
        <v>4</v>
      </c>
      <c r="Q9" s="37">
        <v>2</v>
      </c>
      <c r="R9" s="37">
        <f t="shared" si="4"/>
        <v>2</v>
      </c>
      <c r="S9" s="21"/>
    </row>
    <row r="10" spans="1:20" x14ac:dyDescent="0.2">
      <c r="A10" s="262" t="s">
        <v>395</v>
      </c>
      <c r="B10" s="264">
        <v>2</v>
      </c>
      <c r="C10" s="264">
        <v>4</v>
      </c>
      <c r="D10" s="37">
        <v>4</v>
      </c>
      <c r="E10" s="37">
        <v>1</v>
      </c>
      <c r="F10" s="37">
        <f t="shared" si="0"/>
        <v>4</v>
      </c>
      <c r="G10" s="38">
        <v>5</v>
      </c>
      <c r="H10" s="38">
        <v>2</v>
      </c>
      <c r="I10" s="78">
        <f t="shared" si="1"/>
        <v>2</v>
      </c>
      <c r="J10" s="37">
        <v>6</v>
      </c>
      <c r="K10" s="37">
        <v>2</v>
      </c>
      <c r="L10" s="37">
        <f t="shared" si="2"/>
        <v>2</v>
      </c>
      <c r="M10" s="38">
        <v>7</v>
      </c>
      <c r="N10" s="38">
        <v>1</v>
      </c>
      <c r="O10" s="78">
        <f t="shared" si="3"/>
        <v>1</v>
      </c>
      <c r="P10" s="37">
        <v>5</v>
      </c>
      <c r="Q10" s="37">
        <v>2</v>
      </c>
      <c r="R10" s="37">
        <f t="shared" si="4"/>
        <v>3</v>
      </c>
      <c r="S10" s="21"/>
    </row>
    <row r="11" spans="1:20" x14ac:dyDescent="0.2">
      <c r="A11" s="262" t="s">
        <v>396</v>
      </c>
      <c r="B11" s="264">
        <v>4</v>
      </c>
      <c r="C11" s="264">
        <v>3</v>
      </c>
      <c r="D11" s="37">
        <v>5</v>
      </c>
      <c r="E11" s="37">
        <v>2</v>
      </c>
      <c r="F11" s="37">
        <f t="shared" si="0"/>
        <v>2</v>
      </c>
      <c r="G11" s="38">
        <v>4</v>
      </c>
      <c r="H11" s="38">
        <v>2</v>
      </c>
      <c r="I11" s="78">
        <f t="shared" si="1"/>
        <v>2</v>
      </c>
      <c r="J11" s="37">
        <v>5</v>
      </c>
      <c r="K11" s="37">
        <v>2</v>
      </c>
      <c r="L11" s="37">
        <f t="shared" si="2"/>
        <v>2</v>
      </c>
      <c r="M11" s="38">
        <v>5</v>
      </c>
      <c r="N11" s="38">
        <v>2</v>
      </c>
      <c r="O11" s="78">
        <f t="shared" si="3"/>
        <v>2</v>
      </c>
      <c r="P11" s="37">
        <v>4</v>
      </c>
      <c r="Q11" s="37">
        <v>3</v>
      </c>
      <c r="R11" s="37">
        <f t="shared" si="4"/>
        <v>3</v>
      </c>
      <c r="S11" s="21"/>
    </row>
    <row r="12" spans="1:20" x14ac:dyDescent="0.2">
      <c r="A12" s="262" t="s">
        <v>397</v>
      </c>
      <c r="B12" s="264">
        <v>10</v>
      </c>
      <c r="C12" s="264">
        <v>5</v>
      </c>
      <c r="D12" s="37">
        <v>6</v>
      </c>
      <c r="E12" s="37">
        <v>1</v>
      </c>
      <c r="F12" s="37">
        <f t="shared" si="0"/>
        <v>2</v>
      </c>
      <c r="G12" s="38">
        <v>5</v>
      </c>
      <c r="H12" s="38">
        <v>1</v>
      </c>
      <c r="I12" s="78">
        <f t="shared" si="1"/>
        <v>2</v>
      </c>
      <c r="J12" s="37">
        <v>6</v>
      </c>
      <c r="K12" s="37">
        <v>2</v>
      </c>
      <c r="L12" s="37">
        <f t="shared" si="2"/>
        <v>2</v>
      </c>
      <c r="M12" s="38">
        <v>8</v>
      </c>
      <c r="N12" s="38">
        <v>1</v>
      </c>
      <c r="O12" s="78">
        <f t="shared" si="3"/>
        <v>0</v>
      </c>
      <c r="P12" s="37">
        <v>7</v>
      </c>
      <c r="Q12" s="37">
        <v>3</v>
      </c>
      <c r="R12" s="37">
        <f t="shared" si="4"/>
        <v>2</v>
      </c>
      <c r="S12" s="21"/>
    </row>
    <row r="13" spans="1:20" ht="13.5" thickBot="1" x14ac:dyDescent="0.25">
      <c r="A13" s="265" t="s">
        <v>398</v>
      </c>
      <c r="B13" s="271">
        <v>12</v>
      </c>
      <c r="C13" s="271">
        <v>4</v>
      </c>
      <c r="D13" s="37">
        <v>5</v>
      </c>
      <c r="E13" s="54">
        <v>2</v>
      </c>
      <c r="F13" s="37">
        <f t="shared" si="0"/>
        <v>2</v>
      </c>
      <c r="G13" s="38">
        <v>6</v>
      </c>
      <c r="H13" s="55">
        <v>2</v>
      </c>
      <c r="I13" s="77">
        <f t="shared" si="1"/>
        <v>0</v>
      </c>
      <c r="J13" s="37">
        <v>4</v>
      </c>
      <c r="K13" s="54">
        <v>1</v>
      </c>
      <c r="L13" s="37">
        <f t="shared" si="2"/>
        <v>3</v>
      </c>
      <c r="M13" s="38">
        <v>7</v>
      </c>
      <c r="N13" s="55">
        <v>2</v>
      </c>
      <c r="O13" s="77">
        <f t="shared" si="3"/>
        <v>0</v>
      </c>
      <c r="P13" s="37">
        <v>5</v>
      </c>
      <c r="Q13" s="54">
        <v>2</v>
      </c>
      <c r="R13" s="37">
        <f t="shared" si="4"/>
        <v>3</v>
      </c>
      <c r="S13" s="21"/>
    </row>
    <row r="14" spans="1:20" ht="13.5" thickBot="1" x14ac:dyDescent="0.25">
      <c r="A14" s="267" t="s">
        <v>412</v>
      </c>
      <c r="B14" s="268"/>
      <c r="C14" s="234">
        <f t="shared" ref="C14:O14" si="5">SUM(C5:C13)</f>
        <v>36</v>
      </c>
      <c r="D14" s="63">
        <f t="shared" si="5"/>
        <v>43</v>
      </c>
      <c r="E14" s="63">
        <f t="shared" si="5"/>
        <v>14</v>
      </c>
      <c r="F14" s="63">
        <f t="shared" si="5"/>
        <v>22</v>
      </c>
      <c r="G14" s="89">
        <f>SUM(G5:G13)</f>
        <v>44</v>
      </c>
      <c r="H14" s="89">
        <f>SUM(H5:H13)</f>
        <v>17</v>
      </c>
      <c r="I14" s="89">
        <f t="shared" si="5"/>
        <v>14</v>
      </c>
      <c r="J14" s="63">
        <f>SUM(J5:J13)</f>
        <v>48</v>
      </c>
      <c r="K14" s="63">
        <f>SUM(K5:K13)</f>
        <v>17</v>
      </c>
      <c r="L14" s="88">
        <f t="shared" si="5"/>
        <v>18</v>
      </c>
      <c r="M14" s="89">
        <f>SUM(M5:M13)</f>
        <v>53</v>
      </c>
      <c r="N14" s="89">
        <f>SUM(N5:N13)</f>
        <v>14</v>
      </c>
      <c r="O14" s="89">
        <f t="shared" si="5"/>
        <v>14</v>
      </c>
      <c r="P14" s="63">
        <f>SUM(P5:P13)</f>
        <v>48</v>
      </c>
      <c r="Q14" s="63">
        <f>SUM(Q5:Q13)</f>
        <v>22</v>
      </c>
      <c r="R14" s="88">
        <f>SUM(R5:R13)</f>
        <v>21</v>
      </c>
      <c r="S14" s="21"/>
    </row>
    <row r="15" spans="1:20" x14ac:dyDescent="0.2">
      <c r="A15" s="260" t="s">
        <v>399</v>
      </c>
      <c r="B15" s="264">
        <v>7</v>
      </c>
      <c r="C15" s="264">
        <v>4</v>
      </c>
      <c r="D15" s="37">
        <v>5</v>
      </c>
      <c r="E15" s="39">
        <v>2</v>
      </c>
      <c r="F15" s="37">
        <f t="shared" ref="F15:F23" si="6">IF(($C15+INT(D$3/18)+IF(((D$3-INT(D$3/18)*18)-$B15)&gt;=0,1,0)-D15+2)&lt;0, 0, $C15+INT(D$3/18)+IF(((D$3-INT(D$3/18)*18)-$B15)&gt;=0,1,0)-D15+2)</f>
        <v>2</v>
      </c>
      <c r="G15" s="38">
        <v>5</v>
      </c>
      <c r="H15" s="59">
        <v>3</v>
      </c>
      <c r="I15" s="78">
        <f t="shared" si="1"/>
        <v>2</v>
      </c>
      <c r="J15" s="37">
        <v>7</v>
      </c>
      <c r="K15" s="39">
        <v>1</v>
      </c>
      <c r="L15" s="37">
        <f t="shared" ref="L15:L23" si="7">IF(($C15+INT(J$3/18)+IF(((J$3-INT(J$3/18)*18)-$B15)&gt;=0,1,0)-J15+2)&lt;0, 0, $C15+INT(J$3/18)+IF(((J$3-INT(J$3/18)*18)-$B15)&gt;=0,1,0)-J15+2)</f>
        <v>1</v>
      </c>
      <c r="M15" s="38">
        <v>7</v>
      </c>
      <c r="N15" s="59">
        <v>3</v>
      </c>
      <c r="O15" s="82">
        <f t="shared" ref="O15:O23" si="8">IF(($C15+INT(M$3/18)+IF(((M$3-INT(M$3/18)*18)-$B15)&gt;=0,1,0)-M15+2)&lt;0, 0, $C15+INT(M$3/18)+IF(((M$3-INT(M$3/18)*18)-$B15)&gt;=0,1,0)-M15+2)</f>
        <v>1</v>
      </c>
      <c r="P15" s="37">
        <v>6</v>
      </c>
      <c r="Q15" s="39">
        <v>1</v>
      </c>
      <c r="R15" s="37">
        <f t="shared" ref="R15:R23" si="9">IF(($C15+INT(P$3/18)+IF(((P$3-INT(P$3/18)*18)-$B15)&gt;=0,1,0)-P15+2)&lt;0, 0, $C15+INT(P$3/18)+IF(((P$3-INT(P$3/18)*18)-$B15)&gt;=0,1,0)-P15+2)</f>
        <v>2</v>
      </c>
      <c r="S15" s="21"/>
    </row>
    <row r="16" spans="1:20" x14ac:dyDescent="0.2">
      <c r="A16" s="262" t="s">
        <v>400</v>
      </c>
      <c r="B16" s="264">
        <v>3</v>
      </c>
      <c r="C16" s="264">
        <v>5</v>
      </c>
      <c r="D16" s="37">
        <v>9</v>
      </c>
      <c r="E16" s="37">
        <v>1</v>
      </c>
      <c r="F16" s="37">
        <f t="shared" si="6"/>
        <v>0</v>
      </c>
      <c r="G16" s="38">
        <v>6</v>
      </c>
      <c r="H16" s="38">
        <v>2</v>
      </c>
      <c r="I16" s="78">
        <f t="shared" si="1"/>
        <v>2</v>
      </c>
      <c r="J16" s="37">
        <v>7</v>
      </c>
      <c r="K16" s="37">
        <v>1</v>
      </c>
      <c r="L16" s="37">
        <f t="shared" si="7"/>
        <v>2</v>
      </c>
      <c r="M16" s="38">
        <v>6</v>
      </c>
      <c r="N16" s="38">
        <v>1</v>
      </c>
      <c r="O16" s="78">
        <f t="shared" si="8"/>
        <v>3</v>
      </c>
      <c r="P16" s="37">
        <v>9</v>
      </c>
      <c r="Q16" s="37">
        <v>2</v>
      </c>
      <c r="R16" s="37">
        <f t="shared" si="9"/>
        <v>0</v>
      </c>
      <c r="S16" s="21"/>
    </row>
    <row r="17" spans="1:20" x14ac:dyDescent="0.2">
      <c r="A17" s="262" t="s">
        <v>401</v>
      </c>
      <c r="B17" s="264">
        <v>11</v>
      </c>
      <c r="C17" s="264">
        <v>4</v>
      </c>
      <c r="D17" s="37">
        <v>6</v>
      </c>
      <c r="E17" s="37">
        <v>2</v>
      </c>
      <c r="F17" s="37">
        <f t="shared" si="6"/>
        <v>1</v>
      </c>
      <c r="G17" s="38">
        <v>4</v>
      </c>
      <c r="H17" s="38">
        <v>2</v>
      </c>
      <c r="I17" s="78">
        <f t="shared" si="1"/>
        <v>2</v>
      </c>
      <c r="J17" s="37">
        <v>4</v>
      </c>
      <c r="K17" s="37">
        <v>1</v>
      </c>
      <c r="L17" s="37">
        <f t="shared" si="7"/>
        <v>3</v>
      </c>
      <c r="M17" s="38">
        <v>6</v>
      </c>
      <c r="N17" s="38">
        <v>2</v>
      </c>
      <c r="O17" s="78">
        <f t="shared" si="8"/>
        <v>1</v>
      </c>
      <c r="P17" s="37">
        <v>6</v>
      </c>
      <c r="Q17" s="37">
        <v>2</v>
      </c>
      <c r="R17" s="37">
        <f t="shared" si="9"/>
        <v>2</v>
      </c>
      <c r="S17" s="21"/>
    </row>
    <row r="18" spans="1:20" x14ac:dyDescent="0.2">
      <c r="A18" s="262" t="s">
        <v>402</v>
      </c>
      <c r="B18" s="264">
        <v>13</v>
      </c>
      <c r="C18" s="264">
        <v>3</v>
      </c>
      <c r="D18" s="37">
        <v>4</v>
      </c>
      <c r="E18" s="37">
        <v>3</v>
      </c>
      <c r="F18" s="37">
        <f t="shared" si="6"/>
        <v>2</v>
      </c>
      <c r="G18" s="38">
        <v>4</v>
      </c>
      <c r="H18" s="38">
        <v>1</v>
      </c>
      <c r="I18" s="78">
        <f t="shared" si="1"/>
        <v>1</v>
      </c>
      <c r="J18" s="37">
        <v>5</v>
      </c>
      <c r="K18" s="37">
        <v>3</v>
      </c>
      <c r="L18" s="37">
        <f t="shared" si="7"/>
        <v>1</v>
      </c>
      <c r="M18" s="38">
        <v>4</v>
      </c>
      <c r="N18" s="38">
        <v>2</v>
      </c>
      <c r="O18" s="78">
        <f t="shared" si="8"/>
        <v>2</v>
      </c>
      <c r="P18" s="37">
        <v>5</v>
      </c>
      <c r="Q18" s="37">
        <v>2</v>
      </c>
      <c r="R18" s="37">
        <f t="shared" si="9"/>
        <v>1</v>
      </c>
      <c r="S18" s="21"/>
    </row>
    <row r="19" spans="1:20" x14ac:dyDescent="0.2">
      <c r="A19" s="262" t="s">
        <v>403</v>
      </c>
      <c r="B19" s="264">
        <v>1</v>
      </c>
      <c r="C19" s="264">
        <v>4</v>
      </c>
      <c r="D19" s="37">
        <v>6</v>
      </c>
      <c r="E19" s="37">
        <v>2</v>
      </c>
      <c r="F19" s="37">
        <f t="shared" si="6"/>
        <v>2</v>
      </c>
      <c r="G19" s="38">
        <v>6</v>
      </c>
      <c r="H19" s="38">
        <v>3</v>
      </c>
      <c r="I19" s="78">
        <f t="shared" si="1"/>
        <v>1</v>
      </c>
      <c r="J19" s="37">
        <v>6</v>
      </c>
      <c r="K19" s="37">
        <v>2</v>
      </c>
      <c r="L19" s="37">
        <f t="shared" si="7"/>
        <v>2</v>
      </c>
      <c r="M19" s="38">
        <v>5</v>
      </c>
      <c r="N19" s="38">
        <v>1</v>
      </c>
      <c r="O19" s="78">
        <f t="shared" si="8"/>
        <v>3</v>
      </c>
      <c r="P19" s="37">
        <v>7</v>
      </c>
      <c r="Q19" s="37">
        <v>3</v>
      </c>
      <c r="R19" s="37">
        <f t="shared" si="9"/>
        <v>1</v>
      </c>
      <c r="S19" s="21"/>
    </row>
    <row r="20" spans="1:20" x14ac:dyDescent="0.2">
      <c r="A20" s="262" t="s">
        <v>404</v>
      </c>
      <c r="B20" s="264">
        <v>15</v>
      </c>
      <c r="C20" s="264">
        <v>5</v>
      </c>
      <c r="D20" s="37">
        <v>5</v>
      </c>
      <c r="E20" s="37">
        <v>2</v>
      </c>
      <c r="F20" s="37">
        <f t="shared" si="6"/>
        <v>3</v>
      </c>
      <c r="G20" s="38">
        <v>8</v>
      </c>
      <c r="H20" s="38">
        <v>2</v>
      </c>
      <c r="I20" s="78">
        <f t="shared" si="1"/>
        <v>0</v>
      </c>
      <c r="J20" s="37">
        <v>5</v>
      </c>
      <c r="K20" s="37">
        <v>1</v>
      </c>
      <c r="L20" s="37">
        <f t="shared" si="7"/>
        <v>3</v>
      </c>
      <c r="M20" s="38">
        <v>6</v>
      </c>
      <c r="N20" s="38">
        <v>2</v>
      </c>
      <c r="O20" s="78">
        <f t="shared" si="8"/>
        <v>2</v>
      </c>
      <c r="P20" s="37">
        <v>8</v>
      </c>
      <c r="Q20" s="37">
        <v>2</v>
      </c>
      <c r="R20" s="37">
        <f t="shared" si="9"/>
        <v>0</v>
      </c>
      <c r="S20" s="21"/>
    </row>
    <row r="21" spans="1:20" x14ac:dyDescent="0.2">
      <c r="A21" s="262" t="s">
        <v>405</v>
      </c>
      <c r="B21" s="264">
        <v>17</v>
      </c>
      <c r="C21" s="264">
        <v>4</v>
      </c>
      <c r="D21" s="37">
        <v>4</v>
      </c>
      <c r="E21" s="37">
        <v>2</v>
      </c>
      <c r="F21" s="37">
        <f t="shared" si="6"/>
        <v>3</v>
      </c>
      <c r="G21" s="38">
        <v>5</v>
      </c>
      <c r="H21" s="38">
        <v>3</v>
      </c>
      <c r="I21" s="78">
        <f t="shared" si="1"/>
        <v>1</v>
      </c>
      <c r="J21" s="37">
        <v>6</v>
      </c>
      <c r="K21" s="37">
        <v>2</v>
      </c>
      <c r="L21" s="37">
        <f t="shared" si="7"/>
        <v>1</v>
      </c>
      <c r="M21" s="38">
        <v>5</v>
      </c>
      <c r="N21" s="38">
        <v>3</v>
      </c>
      <c r="O21" s="78">
        <f t="shared" si="8"/>
        <v>2</v>
      </c>
      <c r="P21" s="37">
        <v>4</v>
      </c>
      <c r="Q21" s="37">
        <v>1</v>
      </c>
      <c r="R21" s="37">
        <f t="shared" si="9"/>
        <v>3</v>
      </c>
      <c r="S21" s="21"/>
      <c r="T21" s="102"/>
    </row>
    <row r="22" spans="1:20" x14ac:dyDescent="0.2">
      <c r="A22" s="262" t="s">
        <v>406</v>
      </c>
      <c r="B22" s="264">
        <v>5</v>
      </c>
      <c r="C22" s="264">
        <v>3</v>
      </c>
      <c r="D22" s="37">
        <v>4</v>
      </c>
      <c r="E22" s="37">
        <v>2</v>
      </c>
      <c r="F22" s="37">
        <f t="shared" si="6"/>
        <v>3</v>
      </c>
      <c r="G22" s="38">
        <v>4</v>
      </c>
      <c r="H22" s="38">
        <v>3</v>
      </c>
      <c r="I22" s="78">
        <f t="shared" si="1"/>
        <v>2</v>
      </c>
      <c r="J22" s="37">
        <v>3</v>
      </c>
      <c r="K22" s="37">
        <v>2</v>
      </c>
      <c r="L22" s="37">
        <f t="shared" si="7"/>
        <v>4</v>
      </c>
      <c r="M22" s="38">
        <v>6</v>
      </c>
      <c r="N22" s="38">
        <v>1</v>
      </c>
      <c r="O22" s="78">
        <f t="shared" si="8"/>
        <v>1</v>
      </c>
      <c r="P22" s="37">
        <v>5</v>
      </c>
      <c r="Q22" s="37">
        <v>3</v>
      </c>
      <c r="R22" s="37">
        <f t="shared" si="9"/>
        <v>2</v>
      </c>
      <c r="S22" s="21"/>
    </row>
    <row r="23" spans="1:20" ht="13.5" thickBot="1" x14ac:dyDescent="0.25">
      <c r="A23" s="270" t="s">
        <v>407</v>
      </c>
      <c r="B23" s="266">
        <v>9</v>
      </c>
      <c r="C23" s="266">
        <v>4</v>
      </c>
      <c r="D23" s="37">
        <v>5</v>
      </c>
      <c r="E23" s="46">
        <v>2</v>
      </c>
      <c r="F23" s="37">
        <f t="shared" si="6"/>
        <v>2</v>
      </c>
      <c r="G23" s="38">
        <v>5</v>
      </c>
      <c r="H23" s="47">
        <v>2</v>
      </c>
      <c r="I23" s="77">
        <f t="shared" si="1"/>
        <v>2</v>
      </c>
      <c r="J23" s="37">
        <v>6</v>
      </c>
      <c r="K23" s="46">
        <v>2</v>
      </c>
      <c r="L23" s="37">
        <f t="shared" si="7"/>
        <v>1</v>
      </c>
      <c r="M23" s="38">
        <v>6</v>
      </c>
      <c r="N23" s="47">
        <v>2</v>
      </c>
      <c r="O23" s="84">
        <f t="shared" si="8"/>
        <v>2</v>
      </c>
      <c r="P23" s="37">
        <v>6</v>
      </c>
      <c r="Q23" s="46">
        <v>2</v>
      </c>
      <c r="R23" s="37">
        <f t="shared" si="9"/>
        <v>2</v>
      </c>
      <c r="S23" s="21"/>
    </row>
    <row r="24" spans="1:20" ht="13.5" thickBot="1" x14ac:dyDescent="0.25">
      <c r="A24" s="66" t="s">
        <v>413</v>
      </c>
      <c r="B24" s="63"/>
      <c r="C24" s="63">
        <f t="shared" ref="C24:O24" si="10">SUM(C15:C23)</f>
        <v>36</v>
      </c>
      <c r="D24" s="63">
        <f t="shared" si="10"/>
        <v>48</v>
      </c>
      <c r="E24" s="63">
        <f t="shared" si="10"/>
        <v>18</v>
      </c>
      <c r="F24" s="63">
        <f t="shared" si="10"/>
        <v>18</v>
      </c>
      <c r="G24" s="89">
        <f t="shared" si="10"/>
        <v>47</v>
      </c>
      <c r="H24" s="89">
        <f t="shared" si="10"/>
        <v>21</v>
      </c>
      <c r="I24" s="89">
        <f t="shared" si="10"/>
        <v>13</v>
      </c>
      <c r="J24" s="63">
        <f t="shared" si="10"/>
        <v>49</v>
      </c>
      <c r="K24" s="63">
        <f t="shared" si="10"/>
        <v>15</v>
      </c>
      <c r="L24" s="63">
        <f t="shared" si="10"/>
        <v>18</v>
      </c>
      <c r="M24" s="89">
        <f t="shared" si="10"/>
        <v>51</v>
      </c>
      <c r="N24" s="89">
        <f t="shared" si="10"/>
        <v>17</v>
      </c>
      <c r="O24" s="89">
        <f t="shared" si="10"/>
        <v>17</v>
      </c>
      <c r="P24" s="63">
        <f>SUM(P15:P23)</f>
        <v>56</v>
      </c>
      <c r="Q24" s="63">
        <f>SUM(Q15:Q23)</f>
        <v>18</v>
      </c>
      <c r="R24" s="63">
        <f>SUM(R15:R23)</f>
        <v>13</v>
      </c>
    </row>
    <row r="25" spans="1:20" ht="13.5" thickBot="1" x14ac:dyDescent="0.25">
      <c r="A25" s="70" t="s">
        <v>414</v>
      </c>
      <c r="B25" s="71"/>
      <c r="C25" s="71">
        <f t="shared" ref="C25:O25" si="11">C24+C14</f>
        <v>72</v>
      </c>
      <c r="D25" s="71">
        <f t="shared" si="11"/>
        <v>91</v>
      </c>
      <c r="E25" s="71">
        <f t="shared" si="11"/>
        <v>32</v>
      </c>
      <c r="F25" s="71">
        <f t="shared" si="11"/>
        <v>40</v>
      </c>
      <c r="G25" s="72">
        <f t="shared" si="11"/>
        <v>91</v>
      </c>
      <c r="H25" s="72">
        <f t="shared" si="11"/>
        <v>38</v>
      </c>
      <c r="I25" s="72">
        <f t="shared" si="11"/>
        <v>27</v>
      </c>
      <c r="J25" s="71">
        <f t="shared" si="11"/>
        <v>97</v>
      </c>
      <c r="K25" s="71">
        <f t="shared" si="11"/>
        <v>32</v>
      </c>
      <c r="L25" s="71">
        <f t="shared" si="11"/>
        <v>36</v>
      </c>
      <c r="M25" s="72">
        <f t="shared" si="11"/>
        <v>104</v>
      </c>
      <c r="N25" s="72">
        <f t="shared" si="11"/>
        <v>31</v>
      </c>
      <c r="O25" s="72">
        <f t="shared" si="11"/>
        <v>31</v>
      </c>
      <c r="P25" s="71">
        <f>P24+P14</f>
        <v>104</v>
      </c>
      <c r="Q25" s="71">
        <f>Q24+Q14</f>
        <v>40</v>
      </c>
      <c r="R25" s="71">
        <f>R24+R14</f>
        <v>34</v>
      </c>
    </row>
    <row r="26" spans="1:20" x14ac:dyDescent="0.2">
      <c r="A26" s="30"/>
      <c r="B26" s="30"/>
      <c r="C26" s="30"/>
      <c r="D26" s="30"/>
      <c r="E26" s="30"/>
      <c r="F26" s="30"/>
      <c r="G26" s="30"/>
      <c r="H26" s="30"/>
      <c r="I26" s="30"/>
      <c r="J26" s="30"/>
      <c r="K26" s="30"/>
      <c r="L26" s="30"/>
      <c r="M26" s="30"/>
      <c r="N26" s="30"/>
      <c r="O26" s="30"/>
      <c r="P26" s="30"/>
      <c r="Q26" s="30"/>
      <c r="R26" s="30"/>
    </row>
    <row r="27" spans="1:20" ht="13.5" thickBot="1" x14ac:dyDescent="0.25"/>
    <row r="28" spans="1:20" ht="13.5" thickBot="1" x14ac:dyDescent="0.25">
      <c r="A28" s="366" t="s">
        <v>1034</v>
      </c>
      <c r="B28" s="257"/>
      <c r="C28" s="257"/>
      <c r="D28" s="257" t="s">
        <v>1033</v>
      </c>
      <c r="E28" s="257"/>
      <c r="F28" s="257"/>
      <c r="G28" s="257"/>
      <c r="H28" s="257"/>
      <c r="I28" s="257"/>
      <c r="J28" s="257"/>
      <c r="K28" s="257"/>
      <c r="L28" s="257"/>
      <c r="M28" s="257"/>
      <c r="N28" s="257"/>
      <c r="O28" s="257"/>
      <c r="P28" s="257"/>
      <c r="Q28" s="257"/>
      <c r="R28" s="257"/>
      <c r="S28" s="68" t="s">
        <v>416</v>
      </c>
      <c r="T28" t="s">
        <v>991</v>
      </c>
    </row>
    <row r="29" spans="1:20" x14ac:dyDescent="0.2">
      <c r="A29" s="258"/>
      <c r="B29" s="259"/>
      <c r="C29" s="259"/>
      <c r="D29" s="474" t="s">
        <v>475</v>
      </c>
      <c r="E29" s="475"/>
      <c r="F29" s="476"/>
      <c r="G29" s="477" t="s">
        <v>469</v>
      </c>
      <c r="H29" s="478"/>
      <c r="I29" s="479"/>
      <c r="J29" s="474" t="s">
        <v>352</v>
      </c>
      <c r="K29" s="475"/>
      <c r="L29" s="476"/>
      <c r="M29" s="477" t="s">
        <v>340</v>
      </c>
      <c r="N29" s="478"/>
      <c r="O29" s="479"/>
      <c r="P29" s="474" t="s">
        <v>472</v>
      </c>
      <c r="Q29" s="475"/>
      <c r="R29" s="476"/>
      <c r="S29" s="21"/>
    </row>
    <row r="30" spans="1:20" x14ac:dyDescent="0.2">
      <c r="A30" s="260"/>
      <c r="B30" s="261"/>
      <c r="C30" s="261" t="s">
        <v>538</v>
      </c>
      <c r="D30" s="480">
        <v>24</v>
      </c>
      <c r="E30" s="481"/>
      <c r="F30" s="482"/>
      <c r="G30" s="483">
        <v>10</v>
      </c>
      <c r="H30" s="484"/>
      <c r="I30" s="485"/>
      <c r="J30" s="480">
        <v>27</v>
      </c>
      <c r="K30" s="481"/>
      <c r="L30" s="482"/>
      <c r="M30" s="483">
        <v>30</v>
      </c>
      <c r="N30" s="484"/>
      <c r="O30" s="485"/>
      <c r="P30" s="480">
        <v>32</v>
      </c>
      <c r="Q30" s="481"/>
      <c r="R30" s="482"/>
      <c r="S30" s="21"/>
    </row>
    <row r="31" spans="1:20" x14ac:dyDescent="0.2">
      <c r="A31" s="262"/>
      <c r="B31" s="263" t="s">
        <v>355</v>
      </c>
      <c r="C31" s="263" t="s">
        <v>408</v>
      </c>
      <c r="D31" s="35" t="s">
        <v>409</v>
      </c>
      <c r="E31" s="35" t="s">
        <v>410</v>
      </c>
      <c r="F31" s="35" t="s">
        <v>363</v>
      </c>
      <c r="G31" s="36" t="s">
        <v>409</v>
      </c>
      <c r="H31" s="36" t="s">
        <v>410</v>
      </c>
      <c r="I31" s="36" t="s">
        <v>363</v>
      </c>
      <c r="J31" s="35" t="s">
        <v>409</v>
      </c>
      <c r="K31" s="35" t="s">
        <v>410</v>
      </c>
      <c r="L31" s="35" t="s">
        <v>363</v>
      </c>
      <c r="M31" s="36" t="s">
        <v>409</v>
      </c>
      <c r="N31" s="36" t="s">
        <v>410</v>
      </c>
      <c r="O31" s="36" t="s">
        <v>363</v>
      </c>
      <c r="P31" s="35" t="s">
        <v>409</v>
      </c>
      <c r="Q31" s="35" t="s">
        <v>410</v>
      </c>
      <c r="R31" s="35" t="s">
        <v>363</v>
      </c>
      <c r="S31" s="21"/>
    </row>
    <row r="32" spans="1:20" x14ac:dyDescent="0.2">
      <c r="A32" s="262" t="s">
        <v>390</v>
      </c>
      <c r="B32" s="264">
        <v>11</v>
      </c>
      <c r="C32" s="264">
        <v>5</v>
      </c>
      <c r="D32" s="37">
        <v>5</v>
      </c>
      <c r="E32" s="37">
        <v>1</v>
      </c>
      <c r="F32" s="37">
        <f t="shared" ref="F32:F40" si="12">IF(($C32+INT(D$30/18)+IF(((D$30-INT(D$30/18)*18)-$B32)&gt;=0,1,0)-D32+2)&lt;0, 0, $C32+INT(D$30/18)+IF(((D$30-INT(D$30/18)*18)-$B32)&gt;=0,1,0)-D32+2)</f>
        <v>3</v>
      </c>
      <c r="G32" s="38">
        <v>5</v>
      </c>
      <c r="H32" s="38">
        <v>1</v>
      </c>
      <c r="I32" s="78">
        <f t="shared" ref="I32:I40" si="13">IF(($C32+INT(G$30/18)+IF(((G$30-INT(G$30/18)*18)-$B32)&gt;=0,1,0)-G32+2)&lt;0, 0, $C32+INT(G$30/18)+IF(((G$30-INT(G$30/18)*18)-$B32)&gt;=0,1,0)-G32+2)</f>
        <v>2</v>
      </c>
      <c r="J32" s="37">
        <v>6</v>
      </c>
      <c r="K32" s="37">
        <v>1</v>
      </c>
      <c r="L32" s="37">
        <f t="shared" ref="L32:L40" si="14">IF(($C32+INT(J$30/18)+IF(((J$30-INT(J$30/18)*18)-$B32)&gt;=0,1,0)-J32+2)&lt;0, 0, $C32+INT(J$30/18)+IF(((J$30-INT(J$30/18)*18)-$B32)&gt;=0,1,0)-J32+2)</f>
        <v>2</v>
      </c>
      <c r="M32" s="38">
        <v>5</v>
      </c>
      <c r="N32" s="38">
        <v>1</v>
      </c>
      <c r="O32" s="78">
        <f t="shared" ref="O32:O40" si="15">IF(($C32+INT(M$30/18)+IF(((M$30-INT(M$30/18)*18)-$B32)&gt;=0,1,0)-M32+2)&lt;0, 0, $C32+INT(M$30/18)+IF(((M$30-INT(M$30/18)*18)-$B32)&gt;=0,1,0)-M32+2)</f>
        <v>4</v>
      </c>
      <c r="P32" s="37">
        <v>7</v>
      </c>
      <c r="Q32" s="37">
        <v>3</v>
      </c>
      <c r="R32" s="37">
        <f t="shared" ref="R32:R40" si="16">IF(($C32+INT(P$30/18)+IF(((P$30-INT(P$30/18)*18)-$B32)&gt;=0,1,0)-P32+2)&lt;0, 0, $C32+INT(P$30/18)+IF(((P$30-INT(P$30/18)*18)-$B32)&gt;=0,1,0)-P32+2)</f>
        <v>2</v>
      </c>
      <c r="S32" s="21"/>
    </row>
    <row r="33" spans="1:19" x14ac:dyDescent="0.2">
      <c r="A33" s="262" t="s">
        <v>391</v>
      </c>
      <c r="B33" s="264">
        <v>7</v>
      </c>
      <c r="C33" s="264">
        <v>4</v>
      </c>
      <c r="D33" s="37">
        <v>5</v>
      </c>
      <c r="E33" s="37">
        <v>2</v>
      </c>
      <c r="F33" s="37">
        <f t="shared" si="12"/>
        <v>2</v>
      </c>
      <c r="G33" s="38">
        <v>6</v>
      </c>
      <c r="H33" s="38">
        <v>3</v>
      </c>
      <c r="I33" s="78">
        <f t="shared" si="13"/>
        <v>1</v>
      </c>
      <c r="J33" s="37">
        <v>5</v>
      </c>
      <c r="K33" s="37">
        <v>1</v>
      </c>
      <c r="L33" s="37">
        <f t="shared" si="14"/>
        <v>3</v>
      </c>
      <c r="M33" s="38">
        <v>10</v>
      </c>
      <c r="N33" s="38">
        <v>2</v>
      </c>
      <c r="O33" s="78">
        <f t="shared" si="15"/>
        <v>0</v>
      </c>
      <c r="P33" s="37">
        <v>6</v>
      </c>
      <c r="Q33" s="37">
        <v>2</v>
      </c>
      <c r="R33" s="37">
        <f t="shared" si="16"/>
        <v>2</v>
      </c>
      <c r="S33" s="21"/>
    </row>
    <row r="34" spans="1:19" x14ac:dyDescent="0.2">
      <c r="A34" s="262" t="s">
        <v>392</v>
      </c>
      <c r="B34" s="264">
        <v>13</v>
      </c>
      <c r="C34" s="264">
        <v>4</v>
      </c>
      <c r="D34" s="37">
        <v>5</v>
      </c>
      <c r="E34" s="37">
        <v>2</v>
      </c>
      <c r="F34" s="37">
        <f t="shared" si="12"/>
        <v>2</v>
      </c>
      <c r="G34" s="38">
        <v>4</v>
      </c>
      <c r="H34" s="38">
        <v>2</v>
      </c>
      <c r="I34" s="78">
        <f t="shared" si="13"/>
        <v>2</v>
      </c>
      <c r="J34" s="37">
        <v>7</v>
      </c>
      <c r="K34" s="37">
        <v>3</v>
      </c>
      <c r="L34" s="37">
        <f t="shared" si="14"/>
        <v>0</v>
      </c>
      <c r="M34" s="38">
        <v>4</v>
      </c>
      <c r="N34" s="38">
        <v>2</v>
      </c>
      <c r="O34" s="78">
        <f t="shared" si="15"/>
        <v>3</v>
      </c>
      <c r="P34" s="37">
        <v>8</v>
      </c>
      <c r="Q34" s="37">
        <v>3</v>
      </c>
      <c r="R34" s="37">
        <f t="shared" si="16"/>
        <v>0</v>
      </c>
      <c r="S34" s="21"/>
    </row>
    <row r="35" spans="1:19" x14ac:dyDescent="0.2">
      <c r="A35" s="262" t="s">
        <v>393</v>
      </c>
      <c r="B35" s="264">
        <v>5</v>
      </c>
      <c r="C35" s="264">
        <v>3</v>
      </c>
      <c r="D35" s="37">
        <v>5</v>
      </c>
      <c r="E35" s="37">
        <v>2</v>
      </c>
      <c r="F35" s="37">
        <f t="shared" si="12"/>
        <v>2</v>
      </c>
      <c r="G35" s="38">
        <v>6</v>
      </c>
      <c r="H35" s="38">
        <v>3</v>
      </c>
      <c r="I35" s="78">
        <f t="shared" si="13"/>
        <v>0</v>
      </c>
      <c r="J35" s="37">
        <v>3</v>
      </c>
      <c r="K35" s="37">
        <v>2</v>
      </c>
      <c r="L35" s="37">
        <f t="shared" si="14"/>
        <v>4</v>
      </c>
      <c r="M35" s="38">
        <v>3</v>
      </c>
      <c r="N35" s="38">
        <v>2</v>
      </c>
      <c r="O35" s="78">
        <f t="shared" si="15"/>
        <v>4</v>
      </c>
      <c r="P35" s="37">
        <v>6</v>
      </c>
      <c r="Q35" s="37">
        <v>3</v>
      </c>
      <c r="R35" s="37">
        <f t="shared" si="16"/>
        <v>1</v>
      </c>
      <c r="S35" s="21"/>
    </row>
    <row r="36" spans="1:19" x14ac:dyDescent="0.2">
      <c r="A36" s="262" t="s">
        <v>394</v>
      </c>
      <c r="B36" s="264">
        <v>15</v>
      </c>
      <c r="C36" s="264">
        <v>4</v>
      </c>
      <c r="D36" s="37">
        <v>6</v>
      </c>
      <c r="E36" s="37">
        <v>1</v>
      </c>
      <c r="F36" s="37">
        <f t="shared" si="12"/>
        <v>1</v>
      </c>
      <c r="G36" s="38">
        <v>4</v>
      </c>
      <c r="H36" s="38">
        <v>2</v>
      </c>
      <c r="I36" s="78">
        <f t="shared" si="13"/>
        <v>2</v>
      </c>
      <c r="J36" s="37">
        <v>7</v>
      </c>
      <c r="K36" s="37">
        <v>3</v>
      </c>
      <c r="L36" s="37">
        <f t="shared" si="14"/>
        <v>0</v>
      </c>
      <c r="M36" s="38">
        <v>4</v>
      </c>
      <c r="N36" s="38">
        <v>2</v>
      </c>
      <c r="O36" s="78">
        <f t="shared" si="15"/>
        <v>3</v>
      </c>
      <c r="P36" s="37">
        <v>5</v>
      </c>
      <c r="Q36" s="37">
        <v>2</v>
      </c>
      <c r="R36" s="37">
        <f t="shared" si="16"/>
        <v>2</v>
      </c>
      <c r="S36" s="21"/>
    </row>
    <row r="37" spans="1:19" x14ac:dyDescent="0.2">
      <c r="A37" s="262" t="s">
        <v>395</v>
      </c>
      <c r="B37" s="264">
        <v>17</v>
      </c>
      <c r="C37" s="264">
        <v>3</v>
      </c>
      <c r="D37" s="37">
        <v>6</v>
      </c>
      <c r="E37" s="37">
        <v>2</v>
      </c>
      <c r="F37" s="37">
        <f t="shared" si="12"/>
        <v>0</v>
      </c>
      <c r="G37" s="38">
        <v>4</v>
      </c>
      <c r="H37" s="38">
        <v>2</v>
      </c>
      <c r="I37" s="78">
        <f t="shared" si="13"/>
        <v>1</v>
      </c>
      <c r="J37" s="37">
        <v>5</v>
      </c>
      <c r="K37" s="37">
        <v>2</v>
      </c>
      <c r="L37" s="37">
        <f t="shared" si="14"/>
        <v>1</v>
      </c>
      <c r="M37" s="38">
        <v>4</v>
      </c>
      <c r="N37" s="38">
        <v>1</v>
      </c>
      <c r="O37" s="78">
        <f t="shared" si="15"/>
        <v>2</v>
      </c>
      <c r="P37" s="37">
        <v>4</v>
      </c>
      <c r="Q37" s="37">
        <v>2</v>
      </c>
      <c r="R37" s="37">
        <f t="shared" si="16"/>
        <v>2</v>
      </c>
      <c r="S37" s="21"/>
    </row>
    <row r="38" spans="1:19" x14ac:dyDescent="0.2">
      <c r="A38" s="262" t="s">
        <v>396</v>
      </c>
      <c r="B38" s="264">
        <v>3</v>
      </c>
      <c r="C38" s="264">
        <v>4</v>
      </c>
      <c r="D38" s="37">
        <v>5</v>
      </c>
      <c r="E38" s="37">
        <v>2</v>
      </c>
      <c r="F38" s="37">
        <f t="shared" si="12"/>
        <v>3</v>
      </c>
      <c r="G38" s="38">
        <v>4</v>
      </c>
      <c r="H38" s="38">
        <v>1</v>
      </c>
      <c r="I38" s="78">
        <f t="shared" si="13"/>
        <v>3</v>
      </c>
      <c r="J38" s="37">
        <v>7</v>
      </c>
      <c r="K38" s="37">
        <v>2</v>
      </c>
      <c r="L38" s="37">
        <f t="shared" si="14"/>
        <v>1</v>
      </c>
      <c r="M38" s="38">
        <v>5</v>
      </c>
      <c r="N38" s="38">
        <v>2</v>
      </c>
      <c r="O38" s="78">
        <f t="shared" si="15"/>
        <v>3</v>
      </c>
      <c r="P38" s="37">
        <v>8</v>
      </c>
      <c r="Q38" s="37">
        <v>2</v>
      </c>
      <c r="R38" s="37">
        <f t="shared" si="16"/>
        <v>0</v>
      </c>
      <c r="S38" s="21"/>
    </row>
    <row r="39" spans="1:19" x14ac:dyDescent="0.2">
      <c r="A39" s="262" t="s">
        <v>397</v>
      </c>
      <c r="B39" s="264">
        <v>9</v>
      </c>
      <c r="C39" s="264">
        <v>5</v>
      </c>
      <c r="D39" s="37">
        <v>6</v>
      </c>
      <c r="E39" s="37">
        <v>1</v>
      </c>
      <c r="F39" s="37">
        <f t="shared" si="12"/>
        <v>2</v>
      </c>
      <c r="G39" s="38">
        <v>6</v>
      </c>
      <c r="H39" s="38">
        <v>2</v>
      </c>
      <c r="I39" s="78">
        <f t="shared" si="13"/>
        <v>2</v>
      </c>
      <c r="J39" s="37">
        <v>6</v>
      </c>
      <c r="K39" s="37">
        <v>2</v>
      </c>
      <c r="L39" s="37">
        <f t="shared" si="14"/>
        <v>3</v>
      </c>
      <c r="M39" s="38">
        <v>7</v>
      </c>
      <c r="N39" s="38">
        <v>2</v>
      </c>
      <c r="O39" s="78">
        <f t="shared" si="15"/>
        <v>2</v>
      </c>
      <c r="P39" s="37">
        <v>7</v>
      </c>
      <c r="Q39" s="37">
        <v>2</v>
      </c>
      <c r="R39" s="37">
        <f t="shared" si="16"/>
        <v>2</v>
      </c>
      <c r="S39" s="21"/>
    </row>
    <row r="40" spans="1:19" ht="13.5" thickBot="1" x14ac:dyDescent="0.25">
      <c r="A40" s="265" t="s">
        <v>398</v>
      </c>
      <c r="B40" s="266">
        <v>1</v>
      </c>
      <c r="C40" s="266">
        <v>4</v>
      </c>
      <c r="D40" s="37">
        <v>6</v>
      </c>
      <c r="E40" s="54">
        <v>3</v>
      </c>
      <c r="F40" s="37">
        <f t="shared" si="12"/>
        <v>2</v>
      </c>
      <c r="G40" s="38">
        <v>5</v>
      </c>
      <c r="H40" s="55">
        <v>1</v>
      </c>
      <c r="I40" s="77">
        <f t="shared" si="13"/>
        <v>2</v>
      </c>
      <c r="J40" s="37">
        <v>8</v>
      </c>
      <c r="K40" s="54">
        <v>2</v>
      </c>
      <c r="L40" s="37">
        <f t="shared" si="14"/>
        <v>0</v>
      </c>
      <c r="M40" s="38">
        <v>5</v>
      </c>
      <c r="N40" s="55">
        <v>2</v>
      </c>
      <c r="O40" s="77">
        <f t="shared" si="15"/>
        <v>3</v>
      </c>
      <c r="P40" s="37">
        <v>5</v>
      </c>
      <c r="Q40" s="54">
        <v>1</v>
      </c>
      <c r="R40" s="37">
        <f t="shared" si="16"/>
        <v>3</v>
      </c>
      <c r="S40" s="21"/>
    </row>
    <row r="41" spans="1:19" ht="13.5" thickBot="1" x14ac:dyDescent="0.25">
      <c r="A41" s="267" t="s">
        <v>412</v>
      </c>
      <c r="B41" s="268"/>
      <c r="C41" s="234">
        <f t="shared" ref="C41:F41" si="17">SUM(C32:C40)</f>
        <v>36</v>
      </c>
      <c r="D41" s="63">
        <f t="shared" si="17"/>
        <v>49</v>
      </c>
      <c r="E41" s="63">
        <f t="shared" si="17"/>
        <v>16</v>
      </c>
      <c r="F41" s="63">
        <f t="shared" si="17"/>
        <v>17</v>
      </c>
      <c r="G41" s="89">
        <f>SUM(G32:G40)</f>
        <v>44</v>
      </c>
      <c r="H41" s="89">
        <f>SUM(H32:H40)</f>
        <v>17</v>
      </c>
      <c r="I41" s="89">
        <f t="shared" ref="I41" si="18">SUM(I32:I40)</f>
        <v>15</v>
      </c>
      <c r="J41" s="63">
        <f>SUM(J32:J40)</f>
        <v>54</v>
      </c>
      <c r="K41" s="63">
        <f>SUM(K32:K40)</f>
        <v>18</v>
      </c>
      <c r="L41" s="88">
        <f t="shared" ref="L41" si="19">SUM(L32:L40)</f>
        <v>14</v>
      </c>
      <c r="M41" s="89">
        <f>SUM(M32:M40)</f>
        <v>47</v>
      </c>
      <c r="N41" s="89">
        <f>SUM(N32:N40)</f>
        <v>16</v>
      </c>
      <c r="O41" s="89">
        <f t="shared" ref="O41" si="20">SUM(O32:O40)</f>
        <v>24</v>
      </c>
      <c r="P41" s="63">
        <f>SUM(P32:P40)</f>
        <v>56</v>
      </c>
      <c r="Q41" s="63">
        <f>SUM(Q32:Q40)</f>
        <v>20</v>
      </c>
      <c r="R41" s="88">
        <f>SUM(R32:R40)</f>
        <v>14</v>
      </c>
      <c r="S41" s="21"/>
    </row>
    <row r="42" spans="1:19" x14ac:dyDescent="0.2">
      <c r="A42" s="260" t="s">
        <v>399</v>
      </c>
      <c r="B42" s="269">
        <v>12</v>
      </c>
      <c r="C42" s="269">
        <v>4</v>
      </c>
      <c r="D42" s="37">
        <v>6</v>
      </c>
      <c r="E42" s="39">
        <v>1</v>
      </c>
      <c r="F42" s="37">
        <f t="shared" ref="F42:F50" si="21">IF(($C42+INT(D$30/18)+IF(((D$30-INT(D$30/18)*18)-$B42)&gt;=0,1,0)-D42+2)&lt;0, 0, $C42+INT(D$30/18)+IF(((D$30-INT(D$30/18)*18)-$B42)&gt;=0,1,0)-D42+2)</f>
        <v>1</v>
      </c>
      <c r="G42" s="38">
        <v>5</v>
      </c>
      <c r="H42" s="59">
        <v>1</v>
      </c>
      <c r="I42" s="78">
        <f t="shared" ref="I42:I50" si="22">IF(($C42+INT(G$30/18)+IF(((G$30-INT(G$30/18)*18)-$B42)&gt;=0,1,0)-G42+2)&lt;0, 0, $C42+INT(G$30/18)+IF(((G$30-INT(G$30/18)*18)-$B42)&gt;=0,1,0)-G42+2)</f>
        <v>1</v>
      </c>
      <c r="J42" s="37">
        <v>6</v>
      </c>
      <c r="K42" s="39">
        <v>3</v>
      </c>
      <c r="L42" s="37">
        <f t="shared" ref="L42:L50" si="23">IF(($C42+INT(J$30/18)+IF(((J$30-INT(J$30/18)*18)-$B42)&gt;=0,1,0)-J42+2)&lt;0, 0, $C42+INT(J$30/18)+IF(((J$30-INT(J$30/18)*18)-$B42)&gt;=0,1,0)-J42+2)</f>
        <v>1</v>
      </c>
      <c r="M42" s="38">
        <v>5</v>
      </c>
      <c r="N42" s="59">
        <v>2</v>
      </c>
      <c r="O42" s="82">
        <f t="shared" ref="O42:O50" si="24">IF(($C42+INT(M$30/18)+IF(((M$30-INT(M$30/18)*18)-$B42)&gt;=0,1,0)-M42+2)&lt;0, 0, $C42+INT(M$30/18)+IF(((M$30-INT(M$30/18)*18)-$B42)&gt;=0,1,0)-M42+2)</f>
        <v>3</v>
      </c>
      <c r="P42" s="37">
        <v>5</v>
      </c>
      <c r="Q42" s="39">
        <v>2</v>
      </c>
      <c r="R42" s="37">
        <f t="shared" ref="R42:R50" si="25">IF(($C42+INT(P$30/18)+IF(((P$30-INT(P$30/18)*18)-$B42)&gt;=0,1,0)-P42+2)&lt;0, 0, $C42+INT(P$30/18)+IF(((P$30-INT(P$30/18)*18)-$B42)&gt;=0,1,0)-P42+2)</f>
        <v>3</v>
      </c>
      <c r="S42" s="21"/>
    </row>
    <row r="43" spans="1:19" x14ac:dyDescent="0.2">
      <c r="A43" s="262" t="s">
        <v>400</v>
      </c>
      <c r="B43" s="264">
        <v>4</v>
      </c>
      <c r="C43" s="264">
        <v>5</v>
      </c>
      <c r="D43" s="37">
        <v>6</v>
      </c>
      <c r="E43" s="37">
        <v>2</v>
      </c>
      <c r="F43" s="37">
        <f t="shared" si="21"/>
        <v>3</v>
      </c>
      <c r="G43" s="38">
        <v>5</v>
      </c>
      <c r="H43" s="38">
        <v>1</v>
      </c>
      <c r="I43" s="78">
        <f t="shared" si="22"/>
        <v>3</v>
      </c>
      <c r="J43" s="37">
        <v>5</v>
      </c>
      <c r="K43" s="37">
        <v>1</v>
      </c>
      <c r="L43" s="37">
        <f t="shared" si="23"/>
        <v>4</v>
      </c>
      <c r="M43" s="38">
        <v>8</v>
      </c>
      <c r="N43" s="38">
        <v>3</v>
      </c>
      <c r="O43" s="78">
        <f t="shared" si="24"/>
        <v>1</v>
      </c>
      <c r="P43" s="37">
        <v>9</v>
      </c>
      <c r="Q43" s="37">
        <v>3</v>
      </c>
      <c r="R43" s="37">
        <f t="shared" si="25"/>
        <v>0</v>
      </c>
      <c r="S43" s="21"/>
    </row>
    <row r="44" spans="1:19" x14ac:dyDescent="0.2">
      <c r="A44" s="262" t="s">
        <v>401</v>
      </c>
      <c r="B44" s="264">
        <v>16</v>
      </c>
      <c r="C44" s="264">
        <v>4</v>
      </c>
      <c r="D44" s="37">
        <v>7</v>
      </c>
      <c r="E44" s="37">
        <v>3</v>
      </c>
      <c r="F44" s="37">
        <f t="shared" si="21"/>
        <v>0</v>
      </c>
      <c r="G44" s="38">
        <v>5</v>
      </c>
      <c r="H44" s="38">
        <v>3</v>
      </c>
      <c r="I44" s="78">
        <f t="shared" si="22"/>
        <v>1</v>
      </c>
      <c r="J44" s="37">
        <v>6</v>
      </c>
      <c r="K44" s="37">
        <v>1</v>
      </c>
      <c r="L44" s="37">
        <f t="shared" si="23"/>
        <v>1</v>
      </c>
      <c r="M44" s="38">
        <v>6</v>
      </c>
      <c r="N44" s="38">
        <v>2</v>
      </c>
      <c r="O44" s="78">
        <f t="shared" si="24"/>
        <v>1</v>
      </c>
      <c r="P44" s="37">
        <v>5</v>
      </c>
      <c r="Q44" s="37">
        <v>2</v>
      </c>
      <c r="R44" s="37">
        <f t="shared" si="25"/>
        <v>2</v>
      </c>
      <c r="S44" s="21"/>
    </row>
    <row r="45" spans="1:19" x14ac:dyDescent="0.2">
      <c r="A45" s="262" t="s">
        <v>402</v>
      </c>
      <c r="B45" s="264">
        <v>6</v>
      </c>
      <c r="C45" s="264">
        <v>4</v>
      </c>
      <c r="D45" s="37">
        <v>8</v>
      </c>
      <c r="E45" s="37">
        <v>4</v>
      </c>
      <c r="F45" s="37">
        <f t="shared" si="21"/>
        <v>0</v>
      </c>
      <c r="G45" s="38">
        <v>8</v>
      </c>
      <c r="H45" s="38">
        <v>2</v>
      </c>
      <c r="I45" s="78">
        <f t="shared" si="22"/>
        <v>0</v>
      </c>
      <c r="J45" s="37">
        <v>6</v>
      </c>
      <c r="K45" s="37">
        <v>2</v>
      </c>
      <c r="L45" s="37">
        <f t="shared" si="23"/>
        <v>2</v>
      </c>
      <c r="M45" s="38">
        <v>10</v>
      </c>
      <c r="N45" s="38">
        <v>2</v>
      </c>
      <c r="O45" s="78">
        <f t="shared" si="24"/>
        <v>0</v>
      </c>
      <c r="P45" s="37">
        <v>7</v>
      </c>
      <c r="Q45" s="37">
        <v>1</v>
      </c>
      <c r="R45" s="37">
        <f t="shared" si="25"/>
        <v>1</v>
      </c>
      <c r="S45" s="21"/>
    </row>
    <row r="46" spans="1:19" x14ac:dyDescent="0.2">
      <c r="A46" s="262" t="s">
        <v>403</v>
      </c>
      <c r="B46" s="264">
        <v>18</v>
      </c>
      <c r="C46" s="264">
        <v>4</v>
      </c>
      <c r="D46" s="37">
        <v>4</v>
      </c>
      <c r="E46" s="37">
        <v>2</v>
      </c>
      <c r="F46" s="37">
        <f t="shared" si="21"/>
        <v>3</v>
      </c>
      <c r="G46" s="38">
        <v>5</v>
      </c>
      <c r="H46" s="38">
        <v>2</v>
      </c>
      <c r="I46" s="78">
        <f t="shared" si="22"/>
        <v>1</v>
      </c>
      <c r="J46" s="37">
        <v>5</v>
      </c>
      <c r="K46" s="37">
        <v>2</v>
      </c>
      <c r="L46" s="37">
        <f t="shared" si="23"/>
        <v>2</v>
      </c>
      <c r="M46" s="38">
        <v>4</v>
      </c>
      <c r="N46" s="38">
        <v>2</v>
      </c>
      <c r="O46" s="78">
        <f t="shared" si="24"/>
        <v>3</v>
      </c>
      <c r="P46" s="37">
        <v>5</v>
      </c>
      <c r="Q46" s="37">
        <v>2</v>
      </c>
      <c r="R46" s="37">
        <f t="shared" si="25"/>
        <v>2</v>
      </c>
      <c r="S46" s="21"/>
    </row>
    <row r="47" spans="1:19" x14ac:dyDescent="0.2">
      <c r="A47" s="262" t="s">
        <v>404</v>
      </c>
      <c r="B47" s="264">
        <v>10</v>
      </c>
      <c r="C47" s="264">
        <v>3</v>
      </c>
      <c r="D47" s="37">
        <v>4</v>
      </c>
      <c r="E47" s="37">
        <v>2</v>
      </c>
      <c r="F47" s="37">
        <f t="shared" si="21"/>
        <v>2</v>
      </c>
      <c r="G47" s="38">
        <v>5</v>
      </c>
      <c r="H47" s="38">
        <v>2</v>
      </c>
      <c r="I47" s="78">
        <f t="shared" si="22"/>
        <v>1</v>
      </c>
      <c r="J47" s="37">
        <v>4</v>
      </c>
      <c r="K47" s="37">
        <v>2</v>
      </c>
      <c r="L47" s="37">
        <f t="shared" si="23"/>
        <v>2</v>
      </c>
      <c r="M47" s="38">
        <v>5</v>
      </c>
      <c r="N47" s="38">
        <v>2</v>
      </c>
      <c r="O47" s="78">
        <f t="shared" si="24"/>
        <v>2</v>
      </c>
      <c r="P47" s="37">
        <v>3</v>
      </c>
      <c r="Q47" s="37">
        <v>2</v>
      </c>
      <c r="R47" s="37">
        <f t="shared" si="25"/>
        <v>4</v>
      </c>
      <c r="S47" s="21"/>
    </row>
    <row r="48" spans="1:19" x14ac:dyDescent="0.2">
      <c r="A48" s="262" t="s">
        <v>405</v>
      </c>
      <c r="B48" s="264">
        <v>2</v>
      </c>
      <c r="C48" s="264">
        <v>4</v>
      </c>
      <c r="D48" s="37">
        <v>10</v>
      </c>
      <c r="E48" s="37">
        <v>2</v>
      </c>
      <c r="F48" s="37">
        <f t="shared" si="21"/>
        <v>0</v>
      </c>
      <c r="G48" s="38">
        <v>4</v>
      </c>
      <c r="H48" s="38">
        <v>1</v>
      </c>
      <c r="I48" s="78">
        <f t="shared" si="22"/>
        <v>3</v>
      </c>
      <c r="J48" s="37">
        <v>7</v>
      </c>
      <c r="K48" s="37">
        <v>1</v>
      </c>
      <c r="L48" s="37">
        <f t="shared" si="23"/>
        <v>1</v>
      </c>
      <c r="M48" s="38">
        <v>5</v>
      </c>
      <c r="N48" s="38">
        <v>1</v>
      </c>
      <c r="O48" s="78">
        <f t="shared" si="24"/>
        <v>3</v>
      </c>
      <c r="P48" s="37">
        <v>8</v>
      </c>
      <c r="Q48" s="37">
        <v>2</v>
      </c>
      <c r="R48" s="37">
        <f t="shared" si="25"/>
        <v>0</v>
      </c>
      <c r="S48" s="21"/>
    </row>
    <row r="49" spans="1:19" x14ac:dyDescent="0.2">
      <c r="A49" s="262" t="s">
        <v>406</v>
      </c>
      <c r="B49" s="264">
        <v>8</v>
      </c>
      <c r="C49" s="264">
        <v>3</v>
      </c>
      <c r="D49" s="37">
        <v>10</v>
      </c>
      <c r="E49" s="37">
        <v>2</v>
      </c>
      <c r="F49" s="37">
        <f t="shared" si="21"/>
        <v>0</v>
      </c>
      <c r="G49" s="38">
        <v>3</v>
      </c>
      <c r="H49" s="38">
        <v>1</v>
      </c>
      <c r="I49" s="78">
        <f t="shared" si="22"/>
        <v>3</v>
      </c>
      <c r="J49" s="37">
        <v>4</v>
      </c>
      <c r="K49" s="37">
        <v>2</v>
      </c>
      <c r="L49" s="37">
        <f t="shared" si="23"/>
        <v>3</v>
      </c>
      <c r="M49" s="38">
        <v>6</v>
      </c>
      <c r="N49" s="38">
        <v>2</v>
      </c>
      <c r="O49" s="78">
        <f t="shared" si="24"/>
        <v>1</v>
      </c>
      <c r="P49" s="37">
        <v>4</v>
      </c>
      <c r="Q49" s="37">
        <v>2</v>
      </c>
      <c r="R49" s="37">
        <f t="shared" si="25"/>
        <v>3</v>
      </c>
      <c r="S49" s="21"/>
    </row>
    <row r="50" spans="1:19" ht="13.5" thickBot="1" x14ac:dyDescent="0.25">
      <c r="A50" s="270" t="s">
        <v>407</v>
      </c>
      <c r="B50" s="271">
        <v>14</v>
      </c>
      <c r="C50" s="271">
        <v>5</v>
      </c>
      <c r="D50" s="37">
        <v>5</v>
      </c>
      <c r="E50" s="46">
        <v>1</v>
      </c>
      <c r="F50" s="37">
        <f t="shared" si="21"/>
        <v>3</v>
      </c>
      <c r="G50" s="38">
        <v>4</v>
      </c>
      <c r="H50" s="47">
        <v>1</v>
      </c>
      <c r="I50" s="77">
        <f t="shared" si="22"/>
        <v>3</v>
      </c>
      <c r="J50" s="37">
        <v>10</v>
      </c>
      <c r="K50" s="46">
        <v>2</v>
      </c>
      <c r="L50" s="37">
        <f t="shared" si="23"/>
        <v>0</v>
      </c>
      <c r="M50" s="38">
        <v>10</v>
      </c>
      <c r="N50" s="47">
        <v>2</v>
      </c>
      <c r="O50" s="84">
        <f t="shared" si="24"/>
        <v>0</v>
      </c>
      <c r="P50" s="37">
        <v>8</v>
      </c>
      <c r="Q50" s="46">
        <v>2</v>
      </c>
      <c r="R50" s="37">
        <f t="shared" si="25"/>
        <v>1</v>
      </c>
      <c r="S50" s="85"/>
    </row>
    <row r="51" spans="1:19" ht="13.5" thickBot="1" x14ac:dyDescent="0.25">
      <c r="A51" s="66" t="s">
        <v>413</v>
      </c>
      <c r="B51" s="63"/>
      <c r="C51" s="63">
        <f t="shared" ref="C51:F51" si="26">SUM(C42:C50)</f>
        <v>36</v>
      </c>
      <c r="D51" s="63">
        <f t="shared" si="26"/>
        <v>60</v>
      </c>
      <c r="E51" s="63">
        <f t="shared" si="26"/>
        <v>19</v>
      </c>
      <c r="F51" s="63">
        <f t="shared" si="26"/>
        <v>12</v>
      </c>
      <c r="G51" s="89">
        <f t="shared" ref="G51:O51" si="27">SUM(G42:G50)</f>
        <v>44</v>
      </c>
      <c r="H51" s="89">
        <f t="shared" si="27"/>
        <v>14</v>
      </c>
      <c r="I51" s="89">
        <f t="shared" si="27"/>
        <v>16</v>
      </c>
      <c r="J51" s="63">
        <f t="shared" si="27"/>
        <v>53</v>
      </c>
      <c r="K51" s="63">
        <f t="shared" si="27"/>
        <v>16</v>
      </c>
      <c r="L51" s="63">
        <f t="shared" si="27"/>
        <v>16</v>
      </c>
      <c r="M51" s="89">
        <f t="shared" si="27"/>
        <v>59</v>
      </c>
      <c r="N51" s="89">
        <f t="shared" si="27"/>
        <v>18</v>
      </c>
      <c r="O51" s="89">
        <f t="shared" si="27"/>
        <v>14</v>
      </c>
      <c r="P51" s="63">
        <f>SUM(P42:P50)</f>
        <v>54</v>
      </c>
      <c r="Q51" s="63">
        <f>SUM(Q42:Q50)</f>
        <v>18</v>
      </c>
      <c r="R51" s="63">
        <f>SUM(R42:R50)</f>
        <v>16</v>
      </c>
    </row>
    <row r="52" spans="1:19" ht="13.5" thickBot="1" x14ac:dyDescent="0.25">
      <c r="A52" s="70" t="s">
        <v>414</v>
      </c>
      <c r="B52" s="71"/>
      <c r="C52" s="71">
        <f t="shared" ref="C52:O52" si="28">C51+C41</f>
        <v>72</v>
      </c>
      <c r="D52" s="71">
        <f t="shared" si="28"/>
        <v>109</v>
      </c>
      <c r="E52" s="71">
        <f t="shared" si="28"/>
        <v>35</v>
      </c>
      <c r="F52" s="71">
        <f t="shared" si="28"/>
        <v>29</v>
      </c>
      <c r="G52" s="72">
        <f t="shared" si="28"/>
        <v>88</v>
      </c>
      <c r="H52" s="72">
        <f t="shared" si="28"/>
        <v>31</v>
      </c>
      <c r="I52" s="72">
        <f t="shared" si="28"/>
        <v>31</v>
      </c>
      <c r="J52" s="71">
        <f t="shared" si="28"/>
        <v>107</v>
      </c>
      <c r="K52" s="71">
        <f t="shared" si="28"/>
        <v>34</v>
      </c>
      <c r="L52" s="71">
        <f t="shared" si="28"/>
        <v>30</v>
      </c>
      <c r="M52" s="72">
        <f t="shared" si="28"/>
        <v>106</v>
      </c>
      <c r="N52" s="72">
        <f t="shared" si="28"/>
        <v>34</v>
      </c>
      <c r="O52" s="72">
        <f t="shared" si="28"/>
        <v>38</v>
      </c>
      <c r="P52" s="71">
        <f>P51+P41</f>
        <v>110</v>
      </c>
      <c r="Q52" s="71">
        <f>Q51+Q41</f>
        <v>38</v>
      </c>
      <c r="R52" s="71">
        <f>R51+R41</f>
        <v>30</v>
      </c>
    </row>
    <row r="54" spans="1:19" ht="13.5" thickBot="1" x14ac:dyDescent="0.25"/>
    <row r="55" spans="1:19" ht="13.5" thickBot="1" x14ac:dyDescent="0.25">
      <c r="A55" s="162"/>
      <c r="B55" s="163"/>
      <c r="C55" s="204"/>
      <c r="D55" s="385" t="s">
        <v>1035</v>
      </c>
      <c r="E55" s="164"/>
      <c r="F55" s="164"/>
      <c r="G55" s="164"/>
      <c r="H55" s="164"/>
      <c r="I55" s="164"/>
      <c r="J55" s="164"/>
      <c r="K55" s="164"/>
      <c r="L55" s="164"/>
      <c r="M55" s="164"/>
      <c r="N55" s="164"/>
      <c r="O55" s="164"/>
      <c r="P55" s="165"/>
      <c r="Q55" s="165"/>
      <c r="R55" s="166"/>
    </row>
    <row r="56" spans="1:19" x14ac:dyDescent="0.2">
      <c r="A56" s="42"/>
      <c r="B56" s="149"/>
      <c r="C56" s="205"/>
      <c r="D56" s="501" t="s">
        <v>475</v>
      </c>
      <c r="E56" s="475"/>
      <c r="F56" s="502"/>
      <c r="G56" s="503" t="s">
        <v>469</v>
      </c>
      <c r="H56" s="478"/>
      <c r="I56" s="504"/>
      <c r="J56" s="501" t="s">
        <v>352</v>
      </c>
      <c r="K56" s="475"/>
      <c r="L56" s="502"/>
      <c r="M56" s="503" t="s">
        <v>340</v>
      </c>
      <c r="N56" s="478"/>
      <c r="O56" s="504"/>
      <c r="P56" s="475" t="s">
        <v>472</v>
      </c>
      <c r="Q56" s="475"/>
      <c r="R56" s="502"/>
    </row>
    <row r="57" spans="1:19" x14ac:dyDescent="0.2">
      <c r="A57" s="167"/>
      <c r="B57" s="37"/>
      <c r="C57" s="44"/>
      <c r="D57" s="386" t="s">
        <v>409</v>
      </c>
      <c r="E57" s="388" t="s">
        <v>410</v>
      </c>
      <c r="F57" s="43" t="s">
        <v>363</v>
      </c>
      <c r="G57" s="393" t="s">
        <v>409</v>
      </c>
      <c r="H57" s="394" t="s">
        <v>410</v>
      </c>
      <c r="I57" s="395" t="s">
        <v>363</v>
      </c>
      <c r="J57" s="206" t="s">
        <v>409</v>
      </c>
      <c r="K57" s="35" t="s">
        <v>410</v>
      </c>
      <c r="L57" s="43" t="s">
        <v>363</v>
      </c>
      <c r="M57" s="207" t="s">
        <v>409</v>
      </c>
      <c r="N57" s="36" t="s">
        <v>410</v>
      </c>
      <c r="O57" s="123" t="s">
        <v>363</v>
      </c>
      <c r="P57" s="202" t="s">
        <v>409</v>
      </c>
      <c r="Q57" s="35" t="s">
        <v>410</v>
      </c>
      <c r="R57" s="43" t="s">
        <v>363</v>
      </c>
    </row>
    <row r="58" spans="1:19" x14ac:dyDescent="0.2">
      <c r="A58" s="272" t="s">
        <v>72</v>
      </c>
      <c r="B58" s="37"/>
      <c r="C58" s="44"/>
      <c r="D58" s="387">
        <f>D25</f>
        <v>91</v>
      </c>
      <c r="E58" s="389">
        <f t="shared" ref="E58:F58" si="29">E25</f>
        <v>32</v>
      </c>
      <c r="F58" s="391">
        <f t="shared" si="29"/>
        <v>40</v>
      </c>
      <c r="G58" s="397">
        <f>G25</f>
        <v>91</v>
      </c>
      <c r="H58" s="396">
        <f>H25</f>
        <v>38</v>
      </c>
      <c r="I58" s="398">
        <f>I25</f>
        <v>27</v>
      </c>
      <c r="J58" s="392">
        <f>J25</f>
        <v>97</v>
      </c>
      <c r="K58" s="389">
        <f t="shared" ref="K58:L58" si="30">K25</f>
        <v>32</v>
      </c>
      <c r="L58" s="389">
        <f t="shared" si="30"/>
        <v>36</v>
      </c>
      <c r="M58" s="397">
        <f>M25</f>
        <v>104</v>
      </c>
      <c r="N58" s="396">
        <f>N25</f>
        <v>31</v>
      </c>
      <c r="O58" s="398">
        <f>O25</f>
        <v>31</v>
      </c>
      <c r="P58" s="387">
        <f>P25</f>
        <v>104</v>
      </c>
      <c r="Q58" s="389">
        <f t="shared" ref="Q58:R58" si="31">Q25</f>
        <v>40</v>
      </c>
      <c r="R58" s="390">
        <f t="shared" si="31"/>
        <v>34</v>
      </c>
    </row>
    <row r="59" spans="1:19" x14ac:dyDescent="0.2">
      <c r="A59" s="272" t="s">
        <v>73</v>
      </c>
      <c r="B59" s="37"/>
      <c r="C59" s="44"/>
      <c r="D59" s="387">
        <f>D52</f>
        <v>109</v>
      </c>
      <c r="E59" s="389">
        <f t="shared" ref="E59:F59" si="32">E52</f>
        <v>35</v>
      </c>
      <c r="F59" s="391">
        <f t="shared" si="32"/>
        <v>29</v>
      </c>
      <c r="G59" s="207">
        <f>G52</f>
        <v>88</v>
      </c>
      <c r="H59" s="36">
        <f>H52</f>
        <v>31</v>
      </c>
      <c r="I59" s="123">
        <f>I52</f>
        <v>31</v>
      </c>
      <c r="J59" s="392">
        <f>J52</f>
        <v>107</v>
      </c>
      <c r="K59" s="389">
        <f t="shared" ref="K59:L59" si="33">K52</f>
        <v>34</v>
      </c>
      <c r="L59" s="389">
        <f t="shared" si="33"/>
        <v>30</v>
      </c>
      <c r="M59" s="207">
        <f>M52</f>
        <v>106</v>
      </c>
      <c r="N59" s="36">
        <f>N52</f>
        <v>34</v>
      </c>
      <c r="O59" s="123">
        <f>O52</f>
        <v>38</v>
      </c>
      <c r="P59" s="387">
        <f>P52</f>
        <v>110</v>
      </c>
      <c r="Q59" s="389">
        <f t="shared" ref="Q59:R59" si="34">Q52</f>
        <v>38</v>
      </c>
      <c r="R59" s="390">
        <f t="shared" si="34"/>
        <v>30</v>
      </c>
    </row>
    <row r="60" spans="1:19" x14ac:dyDescent="0.2">
      <c r="A60" s="168" t="s">
        <v>562</v>
      </c>
      <c r="B60" s="150"/>
      <c r="C60" s="44"/>
      <c r="D60" s="168">
        <f t="shared" ref="D60:R60" si="35">SUM(D58:D59)</f>
        <v>200</v>
      </c>
      <c r="E60" s="150">
        <f t="shared" si="35"/>
        <v>67</v>
      </c>
      <c r="F60" s="169">
        <f t="shared" si="35"/>
        <v>69</v>
      </c>
      <c r="G60" s="208">
        <f>SUM(G58:G59)</f>
        <v>179</v>
      </c>
      <c r="H60" s="170">
        <f>SUM(H58:H59)</f>
        <v>69</v>
      </c>
      <c r="I60" s="209">
        <f>SUM(I58:I59)</f>
        <v>58</v>
      </c>
      <c r="J60" s="168">
        <f t="shared" ref="J60:L60" si="36">SUM(J58:J59)</f>
        <v>204</v>
      </c>
      <c r="K60" s="150">
        <f t="shared" si="36"/>
        <v>66</v>
      </c>
      <c r="L60" s="169">
        <f t="shared" si="36"/>
        <v>66</v>
      </c>
      <c r="M60" s="208">
        <f>SUM(M58:M59)</f>
        <v>210</v>
      </c>
      <c r="N60" s="170">
        <f>SUM(N58:N59)</f>
        <v>65</v>
      </c>
      <c r="O60" s="209">
        <f>SUM(O58:O59)</f>
        <v>69</v>
      </c>
      <c r="P60" s="168">
        <f t="shared" si="35"/>
        <v>214</v>
      </c>
      <c r="Q60" s="150">
        <f t="shared" si="35"/>
        <v>78</v>
      </c>
      <c r="R60" s="169">
        <f t="shared" si="35"/>
        <v>64</v>
      </c>
    </row>
    <row r="61" spans="1:19" x14ac:dyDescent="0.2">
      <c r="A61" s="167" t="s">
        <v>350</v>
      </c>
      <c r="B61" s="37"/>
      <c r="C61" s="44"/>
      <c r="D61" s="509">
        <v>2</v>
      </c>
      <c r="E61" s="510"/>
      <c r="F61" s="511"/>
      <c r="G61" s="512">
        <v>5</v>
      </c>
      <c r="H61" s="513"/>
      <c r="I61" s="514"/>
      <c r="J61" s="509">
        <v>3</v>
      </c>
      <c r="K61" s="510"/>
      <c r="L61" s="511"/>
      <c r="M61" s="512">
        <v>1</v>
      </c>
      <c r="N61" s="513"/>
      <c r="O61" s="514"/>
      <c r="P61" s="524">
        <v>4</v>
      </c>
      <c r="Q61" s="510"/>
      <c r="R61" s="511"/>
    </row>
    <row r="62" spans="1:19" ht="13.5" thickBot="1" x14ac:dyDescent="0.25">
      <c r="A62" s="49" t="s">
        <v>415</v>
      </c>
      <c r="B62" s="46"/>
      <c r="C62" s="48"/>
      <c r="D62" s="505">
        <v>11</v>
      </c>
      <c r="E62" s="493"/>
      <c r="F62" s="506"/>
      <c r="G62" s="507">
        <v>2</v>
      </c>
      <c r="H62" s="496"/>
      <c r="I62" s="508"/>
      <c r="J62" s="505">
        <v>7</v>
      </c>
      <c r="K62" s="493"/>
      <c r="L62" s="506"/>
      <c r="M62" s="507">
        <v>16</v>
      </c>
      <c r="N62" s="496"/>
      <c r="O62" s="508"/>
      <c r="P62" s="493">
        <v>5</v>
      </c>
      <c r="Q62" s="493"/>
      <c r="R62" s="506"/>
    </row>
    <row r="63" spans="1:19" x14ac:dyDescent="0.2">
      <c r="D63" t="s">
        <v>1039</v>
      </c>
      <c r="M63" t="s">
        <v>1040</v>
      </c>
    </row>
    <row r="64" spans="1:19" x14ac:dyDescent="0.2">
      <c r="A64" s="92"/>
      <c r="B64" s="30" t="s">
        <v>450</v>
      </c>
      <c r="C64" s="30"/>
      <c r="D64" s="30"/>
      <c r="E64" s="30"/>
      <c r="F64" s="30"/>
      <c r="G64" s="30"/>
      <c r="H64" s="30"/>
      <c r="I64" s="30"/>
      <c r="J64" s="30"/>
      <c r="K64" s="30"/>
      <c r="L64" s="30"/>
      <c r="M64" s="30"/>
      <c r="N64" s="30"/>
      <c r="O64" s="30"/>
      <c r="P64" s="30"/>
      <c r="Q64" s="30"/>
      <c r="R64" s="30"/>
    </row>
    <row r="65" spans="1:18" x14ac:dyDescent="0.2">
      <c r="A65" s="97"/>
      <c r="B65" s="30" t="s">
        <v>603</v>
      </c>
      <c r="C65" s="30"/>
      <c r="D65" s="230" t="s">
        <v>833</v>
      </c>
      <c r="E65" s="230" t="s">
        <v>1036</v>
      </c>
      <c r="F65" s="30"/>
      <c r="G65" s="30"/>
      <c r="H65" s="30"/>
      <c r="I65" s="30"/>
      <c r="J65" s="30"/>
      <c r="K65" s="30"/>
      <c r="L65" s="30"/>
      <c r="M65" s="30"/>
      <c r="N65" s="30"/>
      <c r="O65" s="30"/>
      <c r="P65" s="30"/>
      <c r="Q65" s="30"/>
      <c r="R65" s="30"/>
    </row>
    <row r="67" spans="1:18" x14ac:dyDescent="0.2">
      <c r="D67" t="s">
        <v>1038</v>
      </c>
    </row>
  </sheetData>
  <mergeCells count="35">
    <mergeCell ref="D62:F62"/>
    <mergeCell ref="G62:I62"/>
    <mergeCell ref="J62:L62"/>
    <mergeCell ref="M62:O62"/>
    <mergeCell ref="P62:R62"/>
    <mergeCell ref="D56:F56"/>
    <mergeCell ref="G56:I56"/>
    <mergeCell ref="J56:L56"/>
    <mergeCell ref="M56:O56"/>
    <mergeCell ref="P56:R56"/>
    <mergeCell ref="D61:F61"/>
    <mergeCell ref="G61:I61"/>
    <mergeCell ref="J61:L61"/>
    <mergeCell ref="M61:O61"/>
    <mergeCell ref="P61:R61"/>
    <mergeCell ref="D29:F29"/>
    <mergeCell ref="G29:I29"/>
    <mergeCell ref="J29:L29"/>
    <mergeCell ref="M29:O29"/>
    <mergeCell ref="P29:R29"/>
    <mergeCell ref="D30:F30"/>
    <mergeCell ref="G30:I30"/>
    <mergeCell ref="J30:L30"/>
    <mergeCell ref="M30:O30"/>
    <mergeCell ref="P30:R30"/>
    <mergeCell ref="D2:F2"/>
    <mergeCell ref="G2:I2"/>
    <mergeCell ref="J2:L2"/>
    <mergeCell ref="M2:O2"/>
    <mergeCell ref="P2:R2"/>
    <mergeCell ref="D3:F3"/>
    <mergeCell ref="G3:I3"/>
    <mergeCell ref="J3:L3"/>
    <mergeCell ref="M3:O3"/>
    <mergeCell ref="P3:R3"/>
  </mergeCells>
  <conditionalFormatting sqref="G5:G13 G15:G23 M5:M13 M15:M23 D5:D13 D15:D23 J5:J13 P5:P13">
    <cfRule type="cellIs" dxfId="345" priority="11" stopIfTrue="1" operator="equal">
      <formula>$C5</formula>
    </cfRule>
    <cfRule type="cellIs" dxfId="344" priority="12" stopIfTrue="1" operator="equal">
      <formula>$C5-1</formula>
    </cfRule>
  </conditionalFormatting>
  <conditionalFormatting sqref="J15:J23">
    <cfRule type="cellIs" dxfId="343" priority="9" stopIfTrue="1" operator="equal">
      <formula>$C15</formula>
    </cfRule>
    <cfRule type="cellIs" dxfId="342" priority="10" stopIfTrue="1" operator="equal">
      <formula>$C15-1</formula>
    </cfRule>
  </conditionalFormatting>
  <conditionalFormatting sqref="P15:P23">
    <cfRule type="cellIs" dxfId="341" priority="7" stopIfTrue="1" operator="equal">
      <formula>$C15</formula>
    </cfRule>
    <cfRule type="cellIs" dxfId="340" priority="8" stopIfTrue="1" operator="equal">
      <formula>$C15-1</formula>
    </cfRule>
  </conditionalFormatting>
  <conditionalFormatting sqref="G32:G40 G42:G50 M32:M40 M42:M50 D32:D40 D42:D50 J32:J40 P32:P40">
    <cfRule type="cellIs" dxfId="339" priority="5" stopIfTrue="1" operator="equal">
      <formula>$C32</formula>
    </cfRule>
    <cfRule type="cellIs" dxfId="338" priority="6" stopIfTrue="1" operator="equal">
      <formula>$C32-1</formula>
    </cfRule>
  </conditionalFormatting>
  <conditionalFormatting sqref="J42:J50">
    <cfRule type="cellIs" dxfId="337" priority="3" stopIfTrue="1" operator="equal">
      <formula>$C42</formula>
    </cfRule>
    <cfRule type="cellIs" dxfId="336" priority="4" stopIfTrue="1" operator="equal">
      <formula>$C42-1</formula>
    </cfRule>
  </conditionalFormatting>
  <conditionalFormatting sqref="P42:P50">
    <cfRule type="cellIs" dxfId="335" priority="1" stopIfTrue="1" operator="equal">
      <formula>$C42</formula>
    </cfRule>
    <cfRule type="cellIs" dxfId="334" priority="2" stopIfTrue="1" operator="equal">
      <formula>$C42-1</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30"/>
  <sheetViews>
    <sheetView workbookViewId="0">
      <selection activeCell="L30" sqref="L30"/>
    </sheetView>
  </sheetViews>
  <sheetFormatPr defaultRowHeight="12.75" x14ac:dyDescent="0.2"/>
  <sheetData>
    <row r="1" spans="1:16" ht="13.5" thickBot="1" x14ac:dyDescent="0.25">
      <c r="A1" s="31"/>
      <c r="B1" s="32"/>
      <c r="C1" s="32"/>
      <c r="D1" s="32" t="s">
        <v>1030</v>
      </c>
      <c r="E1" s="32"/>
      <c r="F1" s="32"/>
      <c r="G1" s="32"/>
      <c r="H1" s="32"/>
      <c r="I1" s="32"/>
      <c r="J1" s="32"/>
      <c r="K1" s="32"/>
      <c r="L1" s="32"/>
      <c r="M1" s="32"/>
      <c r="N1" s="32"/>
      <c r="O1" s="32"/>
      <c r="P1" s="68" t="s">
        <v>416</v>
      </c>
    </row>
    <row r="2" spans="1:16" x14ac:dyDescent="0.2">
      <c r="A2" s="40"/>
      <c r="B2" s="41"/>
      <c r="C2" s="41"/>
      <c r="D2" s="474" t="s">
        <v>469</v>
      </c>
      <c r="E2" s="475"/>
      <c r="F2" s="476"/>
      <c r="G2" s="477" t="s">
        <v>340</v>
      </c>
      <c r="H2" s="478"/>
      <c r="I2" s="479"/>
      <c r="J2" s="474" t="s">
        <v>352</v>
      </c>
      <c r="K2" s="475"/>
      <c r="L2" s="476"/>
      <c r="M2" s="477" t="s">
        <v>472</v>
      </c>
      <c r="N2" s="478"/>
      <c r="O2" s="479"/>
      <c r="P2" s="21"/>
    </row>
    <row r="3" spans="1:16" x14ac:dyDescent="0.2">
      <c r="A3" s="57"/>
      <c r="B3" s="69"/>
      <c r="C3" s="69" t="s">
        <v>538</v>
      </c>
      <c r="D3" s="480">
        <v>11</v>
      </c>
      <c r="E3" s="481"/>
      <c r="F3" s="482"/>
      <c r="G3" s="483">
        <v>30</v>
      </c>
      <c r="H3" s="484"/>
      <c r="I3" s="485"/>
      <c r="J3" s="480">
        <v>31</v>
      </c>
      <c r="K3" s="481"/>
      <c r="L3" s="482"/>
      <c r="M3" s="483">
        <v>32</v>
      </c>
      <c r="N3" s="484"/>
      <c r="O3" s="485"/>
      <c r="P3" s="21"/>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21"/>
    </row>
    <row r="5" spans="1:16" x14ac:dyDescent="0.2">
      <c r="A5" s="42" t="s">
        <v>390</v>
      </c>
      <c r="B5" s="50">
        <v>15</v>
      </c>
      <c r="C5" s="50">
        <v>4</v>
      </c>
      <c r="D5" s="37">
        <v>4</v>
      </c>
      <c r="E5" s="37">
        <v>2</v>
      </c>
      <c r="F5" s="37">
        <f t="shared" ref="F5:F13" si="0">IF(($C5+INT(D$3/18)+IF(((D$3-INT(D$3/18)*18)-$B5)&gt;=0,1,0)-D5+2)&lt;0, 0, $C5+INT(D$3/18)+IF(((D$3-INT(D$3/18)*18)-$B5)&gt;=0,1,0)-D5+2)</f>
        <v>2</v>
      </c>
      <c r="G5" s="38">
        <v>4</v>
      </c>
      <c r="H5" s="38">
        <v>2</v>
      </c>
      <c r="I5" s="78">
        <f t="shared" ref="I5:I13" si="1">IF(($C5+INT(G$3/18)+IF(((G$3-INT(G$3/18)*18)-$B5)&gt;=0,1,0)-G5+2)&lt;0, 0, $C5+INT(G$3/18)+IF(((G$3-INT(G$3/18)*18)-$B5)&gt;=0,1,0)-G5+2)</f>
        <v>3</v>
      </c>
      <c r="J5" s="37">
        <v>5</v>
      </c>
      <c r="K5" s="37">
        <v>1</v>
      </c>
      <c r="L5" s="37">
        <f t="shared" ref="L5:L13" si="2">IF(($C5+INT(J$3/18)+IF(((J$3-INT(J$3/18)*18)-$B5)&gt;=0,1,0)-J5+2)&lt;0, 0, $C5+INT(J$3/18)+IF(((J$3-INT(J$3/18)*18)-$B5)&gt;=0,1,0)-J5+2)</f>
        <v>2</v>
      </c>
      <c r="M5" s="38">
        <v>6</v>
      </c>
      <c r="N5" s="38">
        <v>3</v>
      </c>
      <c r="O5" s="78">
        <f t="shared" ref="O5:O13" si="3">IF(($C5+INT(M$3/18)+IF(((M$3-INT(M$3/18)*18)-$B5)&gt;=0,1,0)-M5+2)&lt;0, 0, $C5+INT(M$3/18)+IF(((M$3-INT(M$3/18)*18)-$B5)&gt;=0,1,0)-M5+2)</f>
        <v>1</v>
      </c>
      <c r="P5" s="21"/>
    </row>
    <row r="6" spans="1:16" x14ac:dyDescent="0.2">
      <c r="A6" s="42" t="s">
        <v>391</v>
      </c>
      <c r="B6" s="50">
        <v>13</v>
      </c>
      <c r="C6" s="50">
        <v>3</v>
      </c>
      <c r="D6" s="37">
        <v>3</v>
      </c>
      <c r="E6" s="37">
        <v>1</v>
      </c>
      <c r="F6" s="37">
        <f t="shared" si="0"/>
        <v>2</v>
      </c>
      <c r="G6" s="38">
        <v>4</v>
      </c>
      <c r="H6" s="38">
        <v>1</v>
      </c>
      <c r="I6" s="78">
        <f t="shared" si="1"/>
        <v>2</v>
      </c>
      <c r="J6" s="37">
        <v>3</v>
      </c>
      <c r="K6" s="37">
        <v>1</v>
      </c>
      <c r="L6" s="37">
        <f t="shared" si="2"/>
        <v>4</v>
      </c>
      <c r="M6" s="38">
        <v>4</v>
      </c>
      <c r="N6" s="38">
        <v>2</v>
      </c>
      <c r="O6" s="78">
        <f t="shared" si="3"/>
        <v>3</v>
      </c>
      <c r="P6" s="21"/>
    </row>
    <row r="7" spans="1:16" x14ac:dyDescent="0.2">
      <c r="A7" s="42" t="s">
        <v>392</v>
      </c>
      <c r="B7" s="50">
        <v>3</v>
      </c>
      <c r="C7" s="50">
        <v>4</v>
      </c>
      <c r="D7" s="37">
        <v>3</v>
      </c>
      <c r="E7" s="37">
        <v>1</v>
      </c>
      <c r="F7" s="37">
        <f t="shared" si="0"/>
        <v>4</v>
      </c>
      <c r="G7" s="38">
        <v>6</v>
      </c>
      <c r="H7" s="38">
        <v>2</v>
      </c>
      <c r="I7" s="78">
        <f t="shared" si="1"/>
        <v>2</v>
      </c>
      <c r="J7" s="37">
        <v>5</v>
      </c>
      <c r="K7" s="37">
        <v>1</v>
      </c>
      <c r="L7" s="37">
        <f t="shared" si="2"/>
        <v>3</v>
      </c>
      <c r="M7" s="38">
        <v>7</v>
      </c>
      <c r="N7" s="38">
        <v>2</v>
      </c>
      <c r="O7" s="78">
        <f t="shared" si="3"/>
        <v>1</v>
      </c>
    </row>
    <row r="8" spans="1:16" x14ac:dyDescent="0.2">
      <c r="A8" s="42" t="s">
        <v>393</v>
      </c>
      <c r="B8" s="50">
        <v>7</v>
      </c>
      <c r="C8" s="50">
        <v>4</v>
      </c>
      <c r="D8" s="37">
        <v>4</v>
      </c>
      <c r="E8" s="37">
        <v>2</v>
      </c>
      <c r="F8" s="37">
        <f t="shared" si="0"/>
        <v>3</v>
      </c>
      <c r="G8" s="38">
        <v>5</v>
      </c>
      <c r="H8" s="38">
        <v>2</v>
      </c>
      <c r="I8" s="78">
        <f t="shared" si="1"/>
        <v>3</v>
      </c>
      <c r="J8" s="37">
        <v>8</v>
      </c>
      <c r="K8" s="37">
        <v>2</v>
      </c>
      <c r="L8" s="37">
        <f t="shared" si="2"/>
        <v>0</v>
      </c>
      <c r="M8" s="38">
        <v>7</v>
      </c>
      <c r="N8" s="38">
        <v>2</v>
      </c>
      <c r="O8" s="78">
        <f t="shared" si="3"/>
        <v>1</v>
      </c>
      <c r="P8" s="21" t="s">
        <v>352</v>
      </c>
    </row>
    <row r="9" spans="1:16" x14ac:dyDescent="0.2">
      <c r="A9" s="42" t="s">
        <v>394</v>
      </c>
      <c r="B9" s="50">
        <v>1</v>
      </c>
      <c r="C9" s="50">
        <v>4</v>
      </c>
      <c r="D9" s="37">
        <v>6</v>
      </c>
      <c r="E9" s="37">
        <v>1</v>
      </c>
      <c r="F9" s="37">
        <f t="shared" si="0"/>
        <v>1</v>
      </c>
      <c r="G9" s="38">
        <v>10</v>
      </c>
      <c r="H9" s="38">
        <v>2</v>
      </c>
      <c r="I9" s="78">
        <f t="shared" si="1"/>
        <v>0</v>
      </c>
      <c r="J9" s="37">
        <v>6</v>
      </c>
      <c r="K9" s="37">
        <v>3</v>
      </c>
      <c r="L9" s="37">
        <f t="shared" si="2"/>
        <v>2</v>
      </c>
      <c r="M9" s="38">
        <v>8</v>
      </c>
      <c r="N9" s="38">
        <v>1</v>
      </c>
      <c r="O9" s="78">
        <f t="shared" si="3"/>
        <v>0</v>
      </c>
      <c r="P9" s="21"/>
    </row>
    <row r="10" spans="1:16" x14ac:dyDescent="0.2">
      <c r="A10" s="42" t="s">
        <v>395</v>
      </c>
      <c r="B10" s="50">
        <v>9</v>
      </c>
      <c r="C10" s="50">
        <v>5</v>
      </c>
      <c r="D10" s="37">
        <v>6</v>
      </c>
      <c r="E10" s="37">
        <v>1</v>
      </c>
      <c r="F10" s="37">
        <f t="shared" si="0"/>
        <v>2</v>
      </c>
      <c r="G10" s="38">
        <v>5</v>
      </c>
      <c r="H10" s="38">
        <v>2</v>
      </c>
      <c r="I10" s="78">
        <f t="shared" si="1"/>
        <v>4</v>
      </c>
      <c r="J10" s="37">
        <v>8</v>
      </c>
      <c r="K10" s="37">
        <v>2</v>
      </c>
      <c r="L10" s="37">
        <f t="shared" si="2"/>
        <v>1</v>
      </c>
      <c r="M10" s="38">
        <v>10</v>
      </c>
      <c r="N10" s="38">
        <v>2</v>
      </c>
      <c r="O10" s="78">
        <f t="shared" si="3"/>
        <v>0</v>
      </c>
      <c r="P10" s="21"/>
    </row>
    <row r="11" spans="1:16" x14ac:dyDescent="0.2">
      <c r="A11" s="42" t="s">
        <v>396</v>
      </c>
      <c r="B11" s="50">
        <v>17</v>
      </c>
      <c r="C11" s="50">
        <v>3</v>
      </c>
      <c r="D11" s="37">
        <v>4</v>
      </c>
      <c r="E11" s="37">
        <v>2</v>
      </c>
      <c r="F11" s="37">
        <f t="shared" si="0"/>
        <v>1</v>
      </c>
      <c r="G11" s="38">
        <v>5</v>
      </c>
      <c r="H11" s="38">
        <v>2</v>
      </c>
      <c r="I11" s="78">
        <f t="shared" si="1"/>
        <v>1</v>
      </c>
      <c r="J11" s="37">
        <v>3</v>
      </c>
      <c r="K11" s="37">
        <v>2</v>
      </c>
      <c r="L11" s="37">
        <f t="shared" si="2"/>
        <v>3</v>
      </c>
      <c r="M11" s="38">
        <v>10</v>
      </c>
      <c r="N11" s="38">
        <v>2</v>
      </c>
      <c r="O11" s="78">
        <f t="shared" si="3"/>
        <v>0</v>
      </c>
      <c r="P11" s="21"/>
    </row>
    <row r="12" spans="1:16" x14ac:dyDescent="0.2">
      <c r="A12" s="42" t="s">
        <v>397</v>
      </c>
      <c r="B12" s="50">
        <v>11</v>
      </c>
      <c r="C12" s="50">
        <v>4</v>
      </c>
      <c r="D12" s="37">
        <v>5</v>
      </c>
      <c r="E12" s="37">
        <v>1</v>
      </c>
      <c r="F12" s="37">
        <f t="shared" si="0"/>
        <v>2</v>
      </c>
      <c r="G12" s="38">
        <v>7</v>
      </c>
      <c r="H12" s="38">
        <v>3</v>
      </c>
      <c r="I12" s="78">
        <f t="shared" si="1"/>
        <v>1</v>
      </c>
      <c r="J12" s="37">
        <v>10</v>
      </c>
      <c r="K12" s="37">
        <v>2</v>
      </c>
      <c r="L12" s="37">
        <f t="shared" si="2"/>
        <v>0</v>
      </c>
      <c r="M12" s="38">
        <v>5</v>
      </c>
      <c r="N12" s="38">
        <v>1</v>
      </c>
      <c r="O12" s="78">
        <f t="shared" si="3"/>
        <v>3</v>
      </c>
      <c r="P12" s="21" t="s">
        <v>472</v>
      </c>
    </row>
    <row r="13" spans="1:16" ht="13.5" thickBot="1" x14ac:dyDescent="0.25">
      <c r="A13" s="52" t="s">
        <v>398</v>
      </c>
      <c r="B13" s="53">
        <v>5</v>
      </c>
      <c r="C13" s="53">
        <v>4</v>
      </c>
      <c r="D13" s="37">
        <v>4</v>
      </c>
      <c r="E13" s="54">
        <v>1</v>
      </c>
      <c r="F13" s="37">
        <f t="shared" si="0"/>
        <v>3</v>
      </c>
      <c r="G13" s="38">
        <v>6</v>
      </c>
      <c r="H13" s="55">
        <v>3</v>
      </c>
      <c r="I13" s="77">
        <f t="shared" si="1"/>
        <v>2</v>
      </c>
      <c r="J13" s="37">
        <v>6</v>
      </c>
      <c r="K13" s="54">
        <v>1</v>
      </c>
      <c r="L13" s="37">
        <f t="shared" si="2"/>
        <v>2</v>
      </c>
      <c r="M13" s="38">
        <v>6</v>
      </c>
      <c r="N13" s="55">
        <v>2</v>
      </c>
      <c r="O13" s="77">
        <f t="shared" si="3"/>
        <v>2</v>
      </c>
      <c r="P13" s="21"/>
    </row>
    <row r="14" spans="1:16" ht="13.5" thickBot="1" x14ac:dyDescent="0.25">
      <c r="A14" s="61" t="s">
        <v>412</v>
      </c>
      <c r="B14" s="62"/>
      <c r="C14" s="74">
        <f t="shared" ref="C14:O14" si="4">SUM(C5:C13)</f>
        <v>35</v>
      </c>
      <c r="D14" s="63">
        <f t="shared" si="4"/>
        <v>39</v>
      </c>
      <c r="E14" s="63">
        <f t="shared" si="4"/>
        <v>12</v>
      </c>
      <c r="F14" s="63">
        <f t="shared" si="4"/>
        <v>20</v>
      </c>
      <c r="G14" s="64">
        <f t="shared" si="4"/>
        <v>52</v>
      </c>
      <c r="H14" s="64">
        <f t="shared" si="4"/>
        <v>19</v>
      </c>
      <c r="I14" s="89">
        <f t="shared" si="4"/>
        <v>18</v>
      </c>
      <c r="J14" s="63">
        <f t="shared" si="4"/>
        <v>54</v>
      </c>
      <c r="K14" s="63">
        <f t="shared" si="4"/>
        <v>15</v>
      </c>
      <c r="L14" s="88">
        <f t="shared" si="4"/>
        <v>17</v>
      </c>
      <c r="M14" s="64">
        <f t="shared" si="4"/>
        <v>63</v>
      </c>
      <c r="N14" s="64">
        <f t="shared" si="4"/>
        <v>17</v>
      </c>
      <c r="O14" s="89">
        <f t="shared" si="4"/>
        <v>11</v>
      </c>
      <c r="P14" s="21"/>
    </row>
    <row r="15" spans="1:16" x14ac:dyDescent="0.2">
      <c r="A15" s="57" t="s">
        <v>399</v>
      </c>
      <c r="B15" s="58">
        <v>12</v>
      </c>
      <c r="C15" s="58">
        <v>4</v>
      </c>
      <c r="D15" s="37">
        <v>10</v>
      </c>
      <c r="E15" s="39">
        <v>2</v>
      </c>
      <c r="F15" s="37">
        <f t="shared" ref="F15:F23" si="5">IF(($C15+INT(D$3/18)+IF(((D$3-INT(D$3/18)*18)-$B15)&gt;=0,1,0)-D15+2)&lt;0, 0, $C15+INT(D$3/18)+IF(((D$3-INT(D$3/18)*18)-$B15)&gt;=0,1,0)-D15+2)</f>
        <v>0</v>
      </c>
      <c r="G15" s="38">
        <v>10</v>
      </c>
      <c r="H15" s="59">
        <v>2</v>
      </c>
      <c r="I15" s="82">
        <f t="shared" ref="I15:I23" si="6">IF(($C15+INT(G$3/18)+IF(((G$3-INT(G$3/18)*18)-$B15)&gt;=0,1,0)-G15+2)&lt;0, 0, $C15+INT(G$3/18)+IF(((G$3-INT(G$3/18)*18)-$B15)&gt;=0,1,0)-G15+2)</f>
        <v>0</v>
      </c>
      <c r="J15" s="37">
        <v>6</v>
      </c>
      <c r="K15" s="39">
        <v>1</v>
      </c>
      <c r="L15" s="37">
        <f t="shared" ref="L15:L23" si="7">IF(($C15+INT(J$3/18)+IF(((J$3-INT(J$3/18)*18)-$B15)&gt;=0,1,0)-J15+2)&lt;0, 0, $C15+INT(J$3/18)+IF(((J$3-INT(J$3/18)*18)-$B15)&gt;=0,1,0)-J15+2)</f>
        <v>2</v>
      </c>
      <c r="M15" s="38">
        <v>6</v>
      </c>
      <c r="N15" s="59">
        <v>2</v>
      </c>
      <c r="O15" s="82">
        <f t="shared" ref="O15:O23" si="8">IF(($C15+INT(M$3/18)+IF(((M$3-INT(M$3/18)*18)-$B15)&gt;=0,1,0)-M15+2)&lt;0, 0, $C15+INT(M$3/18)+IF(((M$3-INT(M$3/18)*18)-$B15)&gt;=0,1,0)-M15+2)</f>
        <v>2</v>
      </c>
      <c r="P15" s="21"/>
    </row>
    <row r="16" spans="1:16" x14ac:dyDescent="0.2">
      <c r="A16" s="42" t="s">
        <v>400</v>
      </c>
      <c r="B16" s="50">
        <v>16</v>
      </c>
      <c r="C16" s="50">
        <v>3</v>
      </c>
      <c r="D16" s="37">
        <v>3</v>
      </c>
      <c r="E16" s="37">
        <v>2</v>
      </c>
      <c r="F16" s="37">
        <f t="shared" si="5"/>
        <v>2</v>
      </c>
      <c r="G16" s="38">
        <v>4</v>
      </c>
      <c r="H16" s="38">
        <v>1</v>
      </c>
      <c r="I16" s="78">
        <f t="shared" si="6"/>
        <v>2</v>
      </c>
      <c r="J16" s="37">
        <v>4</v>
      </c>
      <c r="K16" s="37">
        <v>2</v>
      </c>
      <c r="L16" s="37">
        <f t="shared" si="7"/>
        <v>2</v>
      </c>
      <c r="M16" s="38">
        <v>4</v>
      </c>
      <c r="N16" s="38">
        <v>2</v>
      </c>
      <c r="O16" s="78">
        <f t="shared" si="8"/>
        <v>2</v>
      </c>
      <c r="P16" s="21"/>
    </row>
    <row r="17" spans="1:16" x14ac:dyDescent="0.2">
      <c r="A17" s="42" t="s">
        <v>401</v>
      </c>
      <c r="B17" s="50">
        <v>8</v>
      </c>
      <c r="C17" s="50">
        <v>4</v>
      </c>
      <c r="D17" s="37">
        <v>5</v>
      </c>
      <c r="E17" s="37">
        <v>2</v>
      </c>
      <c r="F17" s="37">
        <f t="shared" si="5"/>
        <v>2</v>
      </c>
      <c r="G17" s="38">
        <v>6</v>
      </c>
      <c r="H17" s="38">
        <v>2</v>
      </c>
      <c r="I17" s="78">
        <f t="shared" si="6"/>
        <v>2</v>
      </c>
      <c r="J17" s="37">
        <v>6</v>
      </c>
      <c r="K17" s="37">
        <v>2</v>
      </c>
      <c r="L17" s="37">
        <f t="shared" si="7"/>
        <v>2</v>
      </c>
      <c r="M17" s="38">
        <v>6</v>
      </c>
      <c r="N17" s="38">
        <v>3</v>
      </c>
      <c r="O17" s="78">
        <f t="shared" si="8"/>
        <v>2</v>
      </c>
      <c r="P17" s="21"/>
    </row>
    <row r="18" spans="1:16" x14ac:dyDescent="0.2">
      <c r="A18" s="42" t="s">
        <v>402</v>
      </c>
      <c r="B18" s="50">
        <v>10</v>
      </c>
      <c r="C18" s="50">
        <v>4</v>
      </c>
      <c r="D18" s="37">
        <v>4</v>
      </c>
      <c r="E18" s="37">
        <v>2</v>
      </c>
      <c r="F18" s="37">
        <f t="shared" si="5"/>
        <v>3</v>
      </c>
      <c r="G18" s="38">
        <v>10</v>
      </c>
      <c r="H18" s="38">
        <v>2</v>
      </c>
      <c r="I18" s="78">
        <f t="shared" si="6"/>
        <v>0</v>
      </c>
      <c r="J18" s="37">
        <v>5</v>
      </c>
      <c r="K18" s="37">
        <v>2</v>
      </c>
      <c r="L18" s="37">
        <f t="shared" si="7"/>
        <v>3</v>
      </c>
      <c r="M18" s="38">
        <v>6</v>
      </c>
      <c r="N18" s="38">
        <v>1</v>
      </c>
      <c r="O18" s="78">
        <f t="shared" si="8"/>
        <v>2</v>
      </c>
      <c r="P18" s="21"/>
    </row>
    <row r="19" spans="1:16" x14ac:dyDescent="0.2">
      <c r="A19" s="42" t="s">
        <v>403</v>
      </c>
      <c r="B19" s="50">
        <v>2</v>
      </c>
      <c r="C19" s="50">
        <v>4</v>
      </c>
      <c r="D19" s="37">
        <v>4</v>
      </c>
      <c r="E19" s="37">
        <v>2</v>
      </c>
      <c r="F19" s="37">
        <f t="shared" si="5"/>
        <v>3</v>
      </c>
      <c r="G19" s="38">
        <v>5</v>
      </c>
      <c r="H19" s="38">
        <v>2</v>
      </c>
      <c r="I19" s="78">
        <f t="shared" si="6"/>
        <v>3</v>
      </c>
      <c r="J19" s="37">
        <v>6</v>
      </c>
      <c r="K19" s="37">
        <v>2</v>
      </c>
      <c r="L19" s="37">
        <f t="shared" si="7"/>
        <v>2</v>
      </c>
      <c r="M19" s="38">
        <v>7</v>
      </c>
      <c r="N19" s="38">
        <v>1</v>
      </c>
      <c r="O19" s="78">
        <f t="shared" si="8"/>
        <v>1</v>
      </c>
      <c r="P19" s="21"/>
    </row>
    <row r="20" spans="1:16" x14ac:dyDescent="0.2">
      <c r="A20" s="42" t="s">
        <v>404</v>
      </c>
      <c r="B20" s="50">
        <v>18</v>
      </c>
      <c r="C20" s="50">
        <v>3</v>
      </c>
      <c r="D20" s="37">
        <v>3</v>
      </c>
      <c r="E20" s="37">
        <v>2</v>
      </c>
      <c r="F20" s="37">
        <f t="shared" si="5"/>
        <v>2</v>
      </c>
      <c r="G20" s="38">
        <v>3</v>
      </c>
      <c r="H20" s="38">
        <v>1</v>
      </c>
      <c r="I20" s="78">
        <f t="shared" si="6"/>
        <v>3</v>
      </c>
      <c r="J20" s="37">
        <v>7</v>
      </c>
      <c r="K20" s="37">
        <v>3</v>
      </c>
      <c r="L20" s="37">
        <f t="shared" si="7"/>
        <v>0</v>
      </c>
      <c r="M20" s="38">
        <v>4</v>
      </c>
      <c r="N20" s="38">
        <v>2</v>
      </c>
      <c r="O20" s="78">
        <f t="shared" si="8"/>
        <v>2</v>
      </c>
      <c r="P20" s="21"/>
    </row>
    <row r="21" spans="1:16" x14ac:dyDescent="0.2">
      <c r="A21" s="42" t="s">
        <v>405</v>
      </c>
      <c r="B21" s="50">
        <v>4</v>
      </c>
      <c r="C21" s="50">
        <v>5</v>
      </c>
      <c r="D21" s="37">
        <v>5</v>
      </c>
      <c r="E21" s="37">
        <v>1</v>
      </c>
      <c r="F21" s="37">
        <f t="shared" si="5"/>
        <v>3</v>
      </c>
      <c r="G21" s="38">
        <v>7</v>
      </c>
      <c r="H21" s="38">
        <v>2</v>
      </c>
      <c r="I21" s="78">
        <f t="shared" si="6"/>
        <v>2</v>
      </c>
      <c r="J21" s="37">
        <v>7</v>
      </c>
      <c r="K21" s="37">
        <v>2</v>
      </c>
      <c r="L21" s="37">
        <f t="shared" si="7"/>
        <v>2</v>
      </c>
      <c r="M21" s="38">
        <v>9</v>
      </c>
      <c r="N21" s="38">
        <v>2</v>
      </c>
      <c r="O21" s="78">
        <f t="shared" si="8"/>
        <v>0</v>
      </c>
      <c r="P21" s="21"/>
    </row>
    <row r="22" spans="1:16" x14ac:dyDescent="0.2">
      <c r="A22" s="42" t="s">
        <v>406</v>
      </c>
      <c r="B22" s="50">
        <v>14</v>
      </c>
      <c r="C22" s="50">
        <v>4</v>
      </c>
      <c r="D22" s="37">
        <v>4</v>
      </c>
      <c r="E22" s="37">
        <v>2</v>
      </c>
      <c r="F22" s="37">
        <f t="shared" si="5"/>
        <v>2</v>
      </c>
      <c r="G22" s="38">
        <v>6</v>
      </c>
      <c r="H22" s="38">
        <v>2</v>
      </c>
      <c r="I22" s="78">
        <f t="shared" si="6"/>
        <v>1</v>
      </c>
      <c r="J22" s="37">
        <v>5</v>
      </c>
      <c r="K22" s="37">
        <v>2</v>
      </c>
      <c r="L22" s="37">
        <f t="shared" si="7"/>
        <v>2</v>
      </c>
      <c r="M22" s="38">
        <v>5</v>
      </c>
      <c r="N22" s="38">
        <v>1</v>
      </c>
      <c r="O22" s="78">
        <f t="shared" si="8"/>
        <v>3</v>
      </c>
      <c r="P22" s="21"/>
    </row>
    <row r="23" spans="1:16" ht="13.5" thickBot="1" x14ac:dyDescent="0.25">
      <c r="A23" s="45" t="s">
        <v>407</v>
      </c>
      <c r="B23" s="51">
        <v>6</v>
      </c>
      <c r="C23" s="51">
        <v>4</v>
      </c>
      <c r="D23" s="37">
        <v>5</v>
      </c>
      <c r="E23" s="46">
        <v>2</v>
      </c>
      <c r="F23" s="37">
        <f t="shared" si="5"/>
        <v>2</v>
      </c>
      <c r="G23" s="38">
        <v>5</v>
      </c>
      <c r="H23" s="47">
        <v>2</v>
      </c>
      <c r="I23" s="84">
        <f t="shared" si="6"/>
        <v>3</v>
      </c>
      <c r="J23" s="37">
        <v>8</v>
      </c>
      <c r="K23" s="46">
        <v>2</v>
      </c>
      <c r="L23" s="37">
        <f t="shared" si="7"/>
        <v>0</v>
      </c>
      <c r="M23" s="38">
        <v>6</v>
      </c>
      <c r="N23" s="47">
        <v>2</v>
      </c>
      <c r="O23" s="84">
        <f t="shared" si="8"/>
        <v>2</v>
      </c>
      <c r="P23" s="21"/>
    </row>
    <row r="24" spans="1:16" ht="13.5" thickBot="1" x14ac:dyDescent="0.25">
      <c r="A24" s="66" t="s">
        <v>413</v>
      </c>
      <c r="B24" s="63"/>
      <c r="C24" s="63">
        <f t="shared" ref="C24:O24" si="9">SUM(C15:C23)</f>
        <v>35</v>
      </c>
      <c r="D24" s="63">
        <f t="shared" si="9"/>
        <v>43</v>
      </c>
      <c r="E24" s="63">
        <f t="shared" si="9"/>
        <v>17</v>
      </c>
      <c r="F24" s="63">
        <f t="shared" si="9"/>
        <v>19</v>
      </c>
      <c r="G24" s="64">
        <f t="shared" si="9"/>
        <v>56</v>
      </c>
      <c r="H24" s="64">
        <f t="shared" si="9"/>
        <v>16</v>
      </c>
      <c r="I24" s="64">
        <f t="shared" si="9"/>
        <v>16</v>
      </c>
      <c r="J24" s="63">
        <f t="shared" si="9"/>
        <v>54</v>
      </c>
      <c r="K24" s="63">
        <f t="shared" si="9"/>
        <v>18</v>
      </c>
      <c r="L24" s="63">
        <f t="shared" si="9"/>
        <v>15</v>
      </c>
      <c r="M24" s="64">
        <f t="shared" si="9"/>
        <v>53</v>
      </c>
      <c r="N24" s="64">
        <f t="shared" si="9"/>
        <v>16</v>
      </c>
      <c r="O24" s="64">
        <f t="shared" si="9"/>
        <v>16</v>
      </c>
    </row>
    <row r="25" spans="1:16" ht="13.5" thickBot="1" x14ac:dyDescent="0.25">
      <c r="A25" s="70" t="s">
        <v>414</v>
      </c>
      <c r="B25" s="71"/>
      <c r="C25" s="71">
        <f t="shared" ref="C25:O25" si="10">C24+C14</f>
        <v>70</v>
      </c>
      <c r="D25" s="71">
        <f t="shared" si="10"/>
        <v>82</v>
      </c>
      <c r="E25" s="71">
        <f t="shared" si="10"/>
        <v>29</v>
      </c>
      <c r="F25" s="71">
        <f t="shared" si="10"/>
        <v>39</v>
      </c>
      <c r="G25" s="72">
        <f t="shared" si="10"/>
        <v>108</v>
      </c>
      <c r="H25" s="72">
        <f t="shared" si="10"/>
        <v>35</v>
      </c>
      <c r="I25" s="72">
        <f t="shared" si="10"/>
        <v>34</v>
      </c>
      <c r="J25" s="71">
        <f t="shared" si="10"/>
        <v>108</v>
      </c>
      <c r="K25" s="71">
        <f t="shared" si="10"/>
        <v>33</v>
      </c>
      <c r="L25" s="71">
        <f t="shared" si="10"/>
        <v>32</v>
      </c>
      <c r="M25" s="72">
        <f t="shared" si="10"/>
        <v>116</v>
      </c>
      <c r="N25" s="72">
        <f t="shared" si="10"/>
        <v>33</v>
      </c>
      <c r="O25" s="72">
        <f t="shared" si="10"/>
        <v>27</v>
      </c>
    </row>
    <row r="26" spans="1:16" x14ac:dyDescent="0.2">
      <c r="A26" s="67" t="s">
        <v>350</v>
      </c>
      <c r="B26" s="39"/>
      <c r="C26" s="39"/>
      <c r="D26" s="486">
        <v>1</v>
      </c>
      <c r="E26" s="487"/>
      <c r="F26" s="488"/>
      <c r="G26" s="489">
        <v>2</v>
      </c>
      <c r="H26" s="490"/>
      <c r="I26" s="491"/>
      <c r="J26" s="486">
        <v>3</v>
      </c>
      <c r="K26" s="487"/>
      <c r="L26" s="488"/>
      <c r="M26" s="489">
        <v>4</v>
      </c>
      <c r="N26" s="490"/>
      <c r="O26" s="491"/>
    </row>
    <row r="27" spans="1:16" ht="13.5" thickBot="1" x14ac:dyDescent="0.25">
      <c r="A27" s="49" t="s">
        <v>415</v>
      </c>
      <c r="B27" s="46"/>
      <c r="C27" s="46"/>
      <c r="D27" s="492" t="s">
        <v>1029</v>
      </c>
      <c r="E27" s="493"/>
      <c r="F27" s="494"/>
      <c r="G27" s="495">
        <v>7</v>
      </c>
      <c r="H27" s="496"/>
      <c r="I27" s="497"/>
      <c r="J27" s="492">
        <v>4</v>
      </c>
      <c r="K27" s="493"/>
      <c r="L27" s="494"/>
      <c r="M27" s="495">
        <v>2</v>
      </c>
      <c r="N27" s="496"/>
      <c r="O27" s="497"/>
    </row>
    <row r="28" spans="1:16" x14ac:dyDescent="0.2">
      <c r="A28" s="30"/>
      <c r="B28" s="30"/>
      <c r="C28" s="30"/>
      <c r="D28" s="107"/>
      <c r="E28" s="107"/>
      <c r="F28" s="107"/>
      <c r="G28" s="30"/>
      <c r="H28" s="30"/>
      <c r="I28" s="30"/>
      <c r="J28" s="30"/>
      <c r="K28" s="30"/>
      <c r="L28" s="30"/>
      <c r="M28" s="30"/>
      <c r="N28" s="30"/>
      <c r="O28" s="30"/>
    </row>
    <row r="29" spans="1:16" x14ac:dyDescent="0.2">
      <c r="A29" s="92"/>
      <c r="B29" s="30" t="s">
        <v>450</v>
      </c>
      <c r="C29" s="30"/>
      <c r="D29" s="30"/>
      <c r="E29" s="30"/>
      <c r="F29" s="30"/>
      <c r="G29" s="30"/>
      <c r="H29" s="30"/>
      <c r="I29" s="30"/>
      <c r="J29" s="30"/>
      <c r="K29" s="30"/>
      <c r="L29" s="30"/>
      <c r="M29" s="30"/>
      <c r="N29" s="30"/>
      <c r="O29" s="30"/>
    </row>
    <row r="30" spans="1:16" x14ac:dyDescent="0.2">
      <c r="A30" s="97"/>
      <c r="B30" s="30" t="s">
        <v>603</v>
      </c>
      <c r="C30" s="30"/>
      <c r="D30" s="30"/>
      <c r="E30" s="30"/>
      <c r="F30" s="30"/>
      <c r="G30" s="30"/>
      <c r="H30" s="30"/>
      <c r="I30" s="30"/>
      <c r="J30" s="30"/>
      <c r="K30" s="30"/>
      <c r="L30" s="30"/>
      <c r="M30" s="30"/>
      <c r="N30" s="30"/>
      <c r="O30" s="30"/>
    </row>
  </sheetData>
  <mergeCells count="16">
    <mergeCell ref="D2:F2"/>
    <mergeCell ref="G2:I2"/>
    <mergeCell ref="J2:L2"/>
    <mergeCell ref="M2:O2"/>
    <mergeCell ref="D3:F3"/>
    <mergeCell ref="G3:I3"/>
    <mergeCell ref="J3:L3"/>
    <mergeCell ref="M3:O3"/>
    <mergeCell ref="D26:F26"/>
    <mergeCell ref="G26:I26"/>
    <mergeCell ref="J26:L26"/>
    <mergeCell ref="M26:O26"/>
    <mergeCell ref="D27:F27"/>
    <mergeCell ref="G27:I27"/>
    <mergeCell ref="J27:L27"/>
    <mergeCell ref="M27:O27"/>
  </mergeCells>
  <conditionalFormatting sqref="G5:G13 G15:G23 M5:M13 M15:M23 D5:D13 D15:D23 J5:J13 J15:J23">
    <cfRule type="cellIs" dxfId="333" priority="1" stopIfTrue="1" operator="equal">
      <formula>$C5</formula>
    </cfRule>
    <cfRule type="cellIs" dxfId="332" priority="2" stopIfTrue="1" operator="equal">
      <formula>$C5-1</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5F25C-30F5-4F8E-8ED3-DC73E51538FA}">
  <dimension ref="A1:AH40"/>
  <sheetViews>
    <sheetView topLeftCell="A22" workbookViewId="0">
      <selection activeCell="E26" sqref="E26"/>
    </sheetView>
  </sheetViews>
  <sheetFormatPr defaultColWidth="8.85546875" defaultRowHeight="12.75" x14ac:dyDescent="0.2"/>
  <cols>
    <col min="1" max="1" width="15.5703125" customWidth="1"/>
    <col min="2" max="4" width="20.5703125" customWidth="1"/>
    <col min="5" max="5" width="22.140625" customWidth="1"/>
  </cols>
  <sheetData>
    <row r="1" spans="1:7" ht="13.5" thickBot="1" x14ac:dyDescent="0.25">
      <c r="A1" s="22" t="s">
        <v>1283</v>
      </c>
      <c r="B1" s="23"/>
      <c r="C1" s="23"/>
      <c r="D1" s="24"/>
      <c r="E1" s="24"/>
    </row>
    <row r="2" spans="1:7" x14ac:dyDescent="0.2">
      <c r="A2" s="325" t="s">
        <v>211</v>
      </c>
      <c r="B2" s="6"/>
      <c r="C2" s="6" t="s">
        <v>363</v>
      </c>
      <c r="D2" s="6" t="s">
        <v>364</v>
      </c>
      <c r="E2" s="381" t="s">
        <v>109</v>
      </c>
    </row>
    <row r="3" spans="1:7" x14ac:dyDescent="0.2">
      <c r="A3" s="17">
        <v>3</v>
      </c>
      <c r="B3" s="185" t="s">
        <v>475</v>
      </c>
      <c r="C3" s="302">
        <f>0+29+4+13</f>
        <v>46</v>
      </c>
      <c r="D3" s="302">
        <v>3</v>
      </c>
      <c r="E3" s="302">
        <v>1</v>
      </c>
    </row>
    <row r="4" spans="1:7" x14ac:dyDescent="0.2">
      <c r="A4" s="17">
        <v>5</v>
      </c>
      <c r="B4" s="185" t="s">
        <v>352</v>
      </c>
      <c r="C4" s="302">
        <f>7+11+0+28</f>
        <v>46</v>
      </c>
      <c r="D4" s="302">
        <v>3</v>
      </c>
      <c r="E4" s="302">
        <v>2</v>
      </c>
      <c r="G4" s="85"/>
    </row>
    <row r="5" spans="1:7" x14ac:dyDescent="0.2">
      <c r="A5" s="17">
        <v>1</v>
      </c>
      <c r="B5" s="185" t="s">
        <v>472</v>
      </c>
      <c r="C5" s="302">
        <f>19+0+21+2</f>
        <v>42</v>
      </c>
      <c r="D5" s="302">
        <v>3</v>
      </c>
      <c r="E5" s="345">
        <v>3</v>
      </c>
      <c r="G5" s="85"/>
    </row>
    <row r="6" spans="1:7" x14ac:dyDescent="0.2">
      <c r="A6" s="17">
        <v>2</v>
      </c>
      <c r="B6" s="185" t="s">
        <v>340</v>
      </c>
      <c r="C6" s="302">
        <f>2+22+11+4</f>
        <v>39</v>
      </c>
      <c r="D6" s="302">
        <v>4</v>
      </c>
      <c r="E6" s="302">
        <v>4</v>
      </c>
      <c r="G6" s="85"/>
    </row>
    <row r="7" spans="1:7" x14ac:dyDescent="0.2">
      <c r="A7" s="4">
        <v>4</v>
      </c>
      <c r="B7" s="185" t="s">
        <v>469</v>
      </c>
      <c r="C7" s="302">
        <f>4+16+2+7</f>
        <v>29</v>
      </c>
      <c r="D7" s="302">
        <v>4</v>
      </c>
      <c r="E7" s="302">
        <v>5</v>
      </c>
    </row>
    <row r="9" spans="1:7" ht="13.5" thickBot="1" x14ac:dyDescent="0.25"/>
    <row r="10" spans="1:7" ht="13.5" thickBot="1" x14ac:dyDescent="0.25">
      <c r="A10" s="444" t="s">
        <v>1284</v>
      </c>
      <c r="B10" s="445"/>
      <c r="C10" s="445"/>
      <c r="D10" s="446"/>
      <c r="E10" s="446"/>
    </row>
    <row r="11" spans="1:7" x14ac:dyDescent="0.2">
      <c r="A11" s="325" t="s">
        <v>211</v>
      </c>
      <c r="B11" s="6"/>
      <c r="C11" s="6" t="s">
        <v>363</v>
      </c>
      <c r="D11" s="6" t="s">
        <v>364</v>
      </c>
      <c r="E11" s="381" t="s">
        <v>109</v>
      </c>
    </row>
    <row r="12" spans="1:7" x14ac:dyDescent="0.2">
      <c r="A12" s="17">
        <v>1</v>
      </c>
      <c r="B12" s="470" t="s">
        <v>472</v>
      </c>
      <c r="C12" s="302">
        <v>61</v>
      </c>
      <c r="D12" s="302">
        <v>4</v>
      </c>
      <c r="E12" s="302">
        <v>1</v>
      </c>
      <c r="F12" s="102"/>
    </row>
    <row r="13" spans="1:7" x14ac:dyDescent="0.2">
      <c r="A13" s="17">
        <v>2</v>
      </c>
      <c r="B13" s="470" t="s">
        <v>352</v>
      </c>
      <c r="C13" s="302">
        <v>53</v>
      </c>
      <c r="D13" s="302">
        <v>4</v>
      </c>
      <c r="E13" s="302">
        <v>2</v>
      </c>
    </row>
    <row r="14" spans="1:7" x14ac:dyDescent="0.2">
      <c r="A14" s="17">
        <v>3</v>
      </c>
      <c r="B14" s="470" t="s">
        <v>475</v>
      </c>
      <c r="C14" s="302">
        <v>46</v>
      </c>
      <c r="D14" s="302">
        <v>3</v>
      </c>
      <c r="E14" s="302">
        <v>3</v>
      </c>
      <c r="F14" s="102"/>
    </row>
    <row r="15" spans="1:7" x14ac:dyDescent="0.2">
      <c r="A15" s="17">
        <v>4</v>
      </c>
      <c r="B15" s="470" t="s">
        <v>1364</v>
      </c>
      <c r="C15" s="302">
        <v>41</v>
      </c>
      <c r="D15" s="302">
        <v>4</v>
      </c>
      <c r="E15" s="345">
        <v>4</v>
      </c>
      <c r="F15" s="102"/>
    </row>
    <row r="16" spans="1:7" x14ac:dyDescent="0.2">
      <c r="A16" s="4">
        <v>5</v>
      </c>
      <c r="B16" s="470" t="s">
        <v>469</v>
      </c>
      <c r="C16" s="302">
        <v>29</v>
      </c>
      <c r="D16" s="302">
        <v>4</v>
      </c>
      <c r="E16" s="302">
        <v>5</v>
      </c>
      <c r="F16" s="102"/>
    </row>
    <row r="19" spans="1:9" ht="13.5" thickBot="1" x14ac:dyDescent="0.25">
      <c r="A19" s="19" t="s">
        <v>467</v>
      </c>
      <c r="B19" s="20"/>
      <c r="C19" s="20"/>
      <c r="D19" s="20"/>
      <c r="E19" s="20"/>
    </row>
    <row r="20" spans="1:9" ht="13.5" thickBot="1" x14ac:dyDescent="0.25">
      <c r="A20" s="5" t="s">
        <v>350</v>
      </c>
      <c r="B20" s="211" t="s">
        <v>901</v>
      </c>
      <c r="C20" s="211" t="s">
        <v>902</v>
      </c>
      <c r="D20" s="211" t="s">
        <v>903</v>
      </c>
      <c r="E20" s="212" t="s">
        <v>904</v>
      </c>
    </row>
    <row r="21" spans="1:9" x14ac:dyDescent="0.2">
      <c r="A21" s="17">
        <v>1</v>
      </c>
      <c r="B21" s="316">
        <v>11</v>
      </c>
      <c r="C21" s="317">
        <v>16</v>
      </c>
      <c r="D21" s="318">
        <v>22</v>
      </c>
      <c r="E21" s="343">
        <v>29</v>
      </c>
    </row>
    <row r="22" spans="1:9" x14ac:dyDescent="0.2">
      <c r="A22" s="17">
        <v>2</v>
      </c>
      <c r="B22" s="319">
        <v>7</v>
      </c>
      <c r="C22" s="320">
        <v>11</v>
      </c>
      <c r="D22" s="302">
        <v>16</v>
      </c>
      <c r="E22" s="328">
        <v>22</v>
      </c>
    </row>
    <row r="23" spans="1:9" x14ac:dyDescent="0.2">
      <c r="A23" s="17">
        <v>3</v>
      </c>
      <c r="B23" s="319">
        <v>4</v>
      </c>
      <c r="C23" s="320">
        <v>7</v>
      </c>
      <c r="D23" s="302">
        <v>11</v>
      </c>
      <c r="E23" s="328">
        <v>16</v>
      </c>
    </row>
    <row r="24" spans="1:9" x14ac:dyDescent="0.2">
      <c r="A24" s="17">
        <v>4</v>
      </c>
      <c r="B24" s="319">
        <v>2</v>
      </c>
      <c r="C24" s="320">
        <v>4</v>
      </c>
      <c r="D24" s="302">
        <v>7</v>
      </c>
      <c r="E24" s="328">
        <v>11</v>
      </c>
      <c r="F24" s="102"/>
      <c r="G24" s="102"/>
    </row>
    <row r="25" spans="1:9" ht="13.5" thickBot="1" x14ac:dyDescent="0.25">
      <c r="A25" s="17">
        <v>5</v>
      </c>
      <c r="B25" s="321">
        <v>1</v>
      </c>
      <c r="C25" s="322">
        <v>2</v>
      </c>
      <c r="D25" s="323">
        <v>4</v>
      </c>
      <c r="E25" s="344">
        <v>7</v>
      </c>
      <c r="F25" s="231"/>
      <c r="I25" s="231"/>
    </row>
    <row r="26" spans="1:9" x14ac:dyDescent="0.2">
      <c r="I26" s="231"/>
    </row>
    <row r="27" spans="1:9" x14ac:dyDescent="0.2">
      <c r="A27" t="s">
        <v>477</v>
      </c>
    </row>
    <row r="28" spans="1:9" x14ac:dyDescent="0.2">
      <c r="A28" t="s">
        <v>349</v>
      </c>
    </row>
    <row r="31" spans="1:9" x14ac:dyDescent="0.2">
      <c r="A31" s="3" t="s">
        <v>503</v>
      </c>
      <c r="B31" s="3" t="s">
        <v>169</v>
      </c>
    </row>
    <row r="32" spans="1:9" x14ac:dyDescent="0.2">
      <c r="B32" t="s">
        <v>352</v>
      </c>
      <c r="C32" s="21">
        <v>8</v>
      </c>
      <c r="D32" t="s">
        <v>1261</v>
      </c>
    </row>
    <row r="33" spans="2:34" x14ac:dyDescent="0.2">
      <c r="B33" t="s">
        <v>472</v>
      </c>
      <c r="C33" s="21">
        <v>19</v>
      </c>
      <c r="D33" s="102" t="s">
        <v>1360</v>
      </c>
      <c r="AH33" t="s">
        <v>1358</v>
      </c>
    </row>
    <row r="34" spans="2:34" x14ac:dyDescent="0.2">
      <c r="B34" t="s">
        <v>469</v>
      </c>
      <c r="C34" s="21">
        <v>4</v>
      </c>
      <c r="D34" s="102" t="s">
        <v>1256</v>
      </c>
    </row>
    <row r="35" spans="2:34" x14ac:dyDescent="0.2">
      <c r="B35" t="s">
        <v>475</v>
      </c>
      <c r="C35" s="21">
        <v>1</v>
      </c>
      <c r="D35" s="102" t="s">
        <v>1361</v>
      </c>
    </row>
    <row r="36" spans="2:34" x14ac:dyDescent="0.2">
      <c r="B36" t="s">
        <v>340</v>
      </c>
      <c r="C36" s="21">
        <v>9</v>
      </c>
      <c r="D36" s="102" t="s">
        <v>1365</v>
      </c>
    </row>
    <row r="37" spans="2:34" x14ac:dyDescent="0.2">
      <c r="B37" s="104" t="s">
        <v>505</v>
      </c>
      <c r="C37" s="326">
        <f>SUM(C32:C36)</f>
        <v>41</v>
      </c>
    </row>
    <row r="40" spans="2:34" x14ac:dyDescent="0.2">
      <c r="B40" s="85"/>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S30"/>
  <sheetViews>
    <sheetView zoomScaleNormal="100" workbookViewId="0">
      <selection sqref="A1:XFD1048576"/>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11" customWidth="1"/>
  </cols>
  <sheetData>
    <row r="1" spans="1:19" ht="13.5" thickBot="1" x14ac:dyDescent="0.25">
      <c r="A1" s="31"/>
      <c r="B1" s="32"/>
      <c r="C1" s="32"/>
      <c r="D1" s="32" t="s">
        <v>1028</v>
      </c>
      <c r="E1" s="32"/>
      <c r="F1" s="32"/>
      <c r="G1" s="32"/>
      <c r="H1" s="32"/>
      <c r="I1" s="32"/>
      <c r="J1" s="32"/>
      <c r="K1" s="32"/>
      <c r="L1" s="32"/>
      <c r="M1" s="32"/>
      <c r="N1" s="32"/>
      <c r="O1" s="32"/>
      <c r="P1" s="32"/>
      <c r="Q1" s="32"/>
      <c r="R1" s="32"/>
      <c r="S1" s="68" t="s">
        <v>416</v>
      </c>
    </row>
    <row r="2" spans="1:19" x14ac:dyDescent="0.2">
      <c r="A2" s="40"/>
      <c r="B2" s="41"/>
      <c r="C2" s="41"/>
      <c r="D2" s="474" t="s">
        <v>475</v>
      </c>
      <c r="E2" s="475"/>
      <c r="F2" s="476"/>
      <c r="G2" s="477" t="s">
        <v>469</v>
      </c>
      <c r="H2" s="478"/>
      <c r="I2" s="479"/>
      <c r="J2" s="474" t="s">
        <v>352</v>
      </c>
      <c r="K2" s="475"/>
      <c r="L2" s="476"/>
      <c r="M2" s="477" t="s">
        <v>340</v>
      </c>
      <c r="N2" s="478"/>
      <c r="O2" s="479"/>
      <c r="P2" s="474" t="s">
        <v>472</v>
      </c>
      <c r="Q2" s="475"/>
      <c r="R2" s="476"/>
      <c r="S2" s="21"/>
    </row>
    <row r="3" spans="1:19" x14ac:dyDescent="0.2">
      <c r="A3" s="57"/>
      <c r="B3" s="69"/>
      <c r="C3" s="69" t="s">
        <v>538</v>
      </c>
      <c r="D3" s="480">
        <v>21</v>
      </c>
      <c r="E3" s="481"/>
      <c r="F3" s="482"/>
      <c r="G3" s="483">
        <v>8</v>
      </c>
      <c r="H3" s="484"/>
      <c r="I3" s="485"/>
      <c r="J3" s="480">
        <v>27</v>
      </c>
      <c r="K3" s="481"/>
      <c r="L3" s="482"/>
      <c r="M3" s="483">
        <v>26</v>
      </c>
      <c r="N3" s="484"/>
      <c r="O3" s="485"/>
      <c r="P3" s="480">
        <v>28</v>
      </c>
      <c r="Q3" s="481"/>
      <c r="R3" s="482"/>
      <c r="S3" s="21"/>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19" x14ac:dyDescent="0.2">
      <c r="A5" s="42" t="s">
        <v>390</v>
      </c>
      <c r="B5" s="50">
        <v>15</v>
      </c>
      <c r="C5" s="50">
        <v>5</v>
      </c>
      <c r="D5" s="37">
        <v>6</v>
      </c>
      <c r="E5" s="37">
        <v>1</v>
      </c>
      <c r="F5" s="37">
        <f t="shared" ref="F5:F13" si="0">IF(($C5+INT(D$3/18)+IF(((D$3-INT(D$3/18)*18)-$B5)&gt;=0,1,0)-D5+2)&lt;0, 0, $C5+INT(D$3/18)+IF(((D$3-INT(D$3/18)*18)-$B5)&gt;=0,1,0)-D5+2)</f>
        <v>2</v>
      </c>
      <c r="G5" s="38">
        <v>5</v>
      </c>
      <c r="H5" s="38">
        <v>1</v>
      </c>
      <c r="I5" s="78">
        <f t="shared" ref="I5:I13" si="1">IF(($C5+INT(G$3/18)+IF(((G$3-INT(G$3/18)*18)-$B5)&gt;=0,1,0)-G5+2)&lt;0, 0, $C5+INT(G$3/18)+IF(((G$3-INT(G$3/18)*18)-$B5)&gt;=0,1,0)-G5+2)</f>
        <v>2</v>
      </c>
      <c r="J5" s="37">
        <v>7</v>
      </c>
      <c r="K5" s="37">
        <v>2</v>
      </c>
      <c r="L5" s="37">
        <f t="shared" ref="L5:L13" si="2">IF(($C5+INT(J$3/18)+IF(((J$3-INT(J$3/18)*18)-$B5)&gt;=0,1,0)-J5+2)&lt;0, 0, $C5+INT(J$3/18)+IF(((J$3-INT(J$3/18)*18)-$B5)&gt;=0,1,0)-J5+2)</f>
        <v>1</v>
      </c>
      <c r="M5" s="38">
        <v>6</v>
      </c>
      <c r="N5" s="38">
        <v>3</v>
      </c>
      <c r="O5" s="78">
        <f t="shared" ref="O5:O13" si="3">IF(($C5+INT(M$3/18)+IF(((M$3-INT(M$3/18)*18)-$B5)&gt;=0,1,0)-M5+2)&lt;0, 0, $C5+INT(M$3/18)+IF(((M$3-INT(M$3/18)*18)-$B5)&gt;=0,1,0)-M5+2)</f>
        <v>2</v>
      </c>
      <c r="P5" s="37">
        <v>6</v>
      </c>
      <c r="Q5" s="37">
        <v>2</v>
      </c>
      <c r="R5" s="37">
        <f t="shared" ref="R5:R13" si="4">IF(($C5+INT(P$3/18)+IF(((P$3-INT(P$3/18)*18)-$B5)&gt;=0,1,0)-P5+2)&lt;0, 0, $C5+INT(P$3/18)+IF(((P$3-INT(P$3/18)*18)-$B5)&gt;=0,1,0)-P5+2)</f>
        <v>2</v>
      </c>
      <c r="S5" s="21"/>
    </row>
    <row r="6" spans="1:19" x14ac:dyDescent="0.2">
      <c r="A6" s="42" t="s">
        <v>391</v>
      </c>
      <c r="B6" s="50">
        <v>3</v>
      </c>
      <c r="C6" s="50">
        <v>4</v>
      </c>
      <c r="D6" s="37">
        <v>6</v>
      </c>
      <c r="E6" s="37">
        <v>2</v>
      </c>
      <c r="F6" s="37">
        <f t="shared" si="0"/>
        <v>2</v>
      </c>
      <c r="G6" s="38">
        <v>5</v>
      </c>
      <c r="H6" s="38">
        <v>1</v>
      </c>
      <c r="I6" s="78">
        <f t="shared" si="1"/>
        <v>2</v>
      </c>
      <c r="J6" s="37">
        <v>9</v>
      </c>
      <c r="K6" s="37">
        <v>3</v>
      </c>
      <c r="L6" s="37">
        <f t="shared" si="2"/>
        <v>0</v>
      </c>
      <c r="M6" s="38">
        <v>6</v>
      </c>
      <c r="N6" s="38">
        <v>2</v>
      </c>
      <c r="O6" s="78">
        <f t="shared" si="3"/>
        <v>2</v>
      </c>
      <c r="P6" s="37">
        <v>8</v>
      </c>
      <c r="Q6" s="37">
        <v>2</v>
      </c>
      <c r="R6" s="37">
        <f t="shared" si="4"/>
        <v>0</v>
      </c>
      <c r="S6" s="21"/>
    </row>
    <row r="7" spans="1:19" x14ac:dyDescent="0.2">
      <c r="A7" s="42" t="s">
        <v>392</v>
      </c>
      <c r="B7" s="50">
        <v>1</v>
      </c>
      <c r="C7" s="50">
        <v>4</v>
      </c>
      <c r="D7" s="37">
        <v>5</v>
      </c>
      <c r="E7" s="37">
        <v>2</v>
      </c>
      <c r="F7" s="37">
        <f t="shared" si="0"/>
        <v>3</v>
      </c>
      <c r="G7" s="38">
        <v>5</v>
      </c>
      <c r="H7" s="38">
        <v>2</v>
      </c>
      <c r="I7" s="78">
        <f t="shared" si="1"/>
        <v>2</v>
      </c>
      <c r="J7" s="37">
        <v>7</v>
      </c>
      <c r="K7" s="37">
        <v>3</v>
      </c>
      <c r="L7" s="37">
        <f t="shared" si="2"/>
        <v>1</v>
      </c>
      <c r="M7" s="38">
        <v>6</v>
      </c>
      <c r="N7" s="38">
        <v>3</v>
      </c>
      <c r="O7" s="78">
        <f t="shared" si="3"/>
        <v>2</v>
      </c>
      <c r="P7" s="37">
        <v>6</v>
      </c>
      <c r="Q7" s="37">
        <v>2</v>
      </c>
      <c r="R7" s="37">
        <f t="shared" si="4"/>
        <v>2</v>
      </c>
    </row>
    <row r="8" spans="1:19" x14ac:dyDescent="0.2">
      <c r="A8" s="42" t="s">
        <v>393</v>
      </c>
      <c r="B8" s="50">
        <v>13</v>
      </c>
      <c r="C8" s="50">
        <v>3</v>
      </c>
      <c r="D8" s="37">
        <v>5</v>
      </c>
      <c r="E8" s="37">
        <v>2</v>
      </c>
      <c r="F8" s="37">
        <f t="shared" si="0"/>
        <v>1</v>
      </c>
      <c r="G8" s="38">
        <v>3</v>
      </c>
      <c r="H8" s="38">
        <v>1</v>
      </c>
      <c r="I8" s="78">
        <f t="shared" si="1"/>
        <v>2</v>
      </c>
      <c r="J8" s="37">
        <v>4</v>
      </c>
      <c r="K8" s="37">
        <v>2</v>
      </c>
      <c r="L8" s="37">
        <f t="shared" si="2"/>
        <v>2</v>
      </c>
      <c r="M8" s="38">
        <v>4</v>
      </c>
      <c r="N8" s="38">
        <v>2</v>
      </c>
      <c r="O8" s="78">
        <f t="shared" si="3"/>
        <v>2</v>
      </c>
      <c r="P8" s="37">
        <v>5</v>
      </c>
      <c r="Q8" s="37">
        <v>1</v>
      </c>
      <c r="R8" s="37">
        <f t="shared" si="4"/>
        <v>1</v>
      </c>
      <c r="S8" s="21"/>
    </row>
    <row r="9" spans="1:19" x14ac:dyDescent="0.2">
      <c r="A9" s="42" t="s">
        <v>394</v>
      </c>
      <c r="B9" s="50">
        <v>17</v>
      </c>
      <c r="C9" s="50">
        <v>4</v>
      </c>
      <c r="D9" s="37">
        <v>10</v>
      </c>
      <c r="E9" s="37">
        <v>2</v>
      </c>
      <c r="F9" s="37">
        <f t="shared" si="0"/>
        <v>0</v>
      </c>
      <c r="G9" s="38">
        <v>4</v>
      </c>
      <c r="H9" s="38">
        <v>1</v>
      </c>
      <c r="I9" s="78">
        <f t="shared" si="1"/>
        <v>2</v>
      </c>
      <c r="J9" s="37">
        <v>5</v>
      </c>
      <c r="K9" s="37">
        <v>2</v>
      </c>
      <c r="L9" s="37">
        <f t="shared" si="2"/>
        <v>2</v>
      </c>
      <c r="M9" s="38">
        <v>10</v>
      </c>
      <c r="N9" s="38">
        <v>2</v>
      </c>
      <c r="O9" s="78">
        <f t="shared" si="3"/>
        <v>0</v>
      </c>
      <c r="P9" s="37">
        <v>6</v>
      </c>
      <c r="Q9" s="37">
        <v>2</v>
      </c>
      <c r="R9" s="37">
        <f t="shared" si="4"/>
        <v>1</v>
      </c>
      <c r="S9" s="21"/>
    </row>
    <row r="10" spans="1:19" x14ac:dyDescent="0.2">
      <c r="A10" s="42" t="s">
        <v>395</v>
      </c>
      <c r="B10" s="50">
        <v>11</v>
      </c>
      <c r="C10" s="50">
        <v>3</v>
      </c>
      <c r="D10" s="37">
        <v>3</v>
      </c>
      <c r="E10" s="37">
        <v>2</v>
      </c>
      <c r="F10" s="37">
        <f t="shared" si="0"/>
        <v>3</v>
      </c>
      <c r="G10" s="38">
        <v>3</v>
      </c>
      <c r="H10" s="38">
        <v>1</v>
      </c>
      <c r="I10" s="78">
        <f t="shared" si="1"/>
        <v>2</v>
      </c>
      <c r="J10" s="37">
        <v>10</v>
      </c>
      <c r="K10" s="37">
        <v>2</v>
      </c>
      <c r="L10" s="37">
        <f t="shared" si="2"/>
        <v>0</v>
      </c>
      <c r="M10" s="38">
        <v>10</v>
      </c>
      <c r="N10" s="38">
        <v>2</v>
      </c>
      <c r="O10" s="78">
        <f t="shared" si="3"/>
        <v>0</v>
      </c>
      <c r="P10" s="37">
        <v>10</v>
      </c>
      <c r="Q10" s="37">
        <v>2</v>
      </c>
      <c r="R10" s="37">
        <f t="shared" si="4"/>
        <v>0</v>
      </c>
      <c r="S10" s="21"/>
    </row>
    <row r="11" spans="1:19" x14ac:dyDescent="0.2">
      <c r="A11" s="42" t="s">
        <v>396</v>
      </c>
      <c r="B11" s="50">
        <v>5</v>
      </c>
      <c r="C11" s="50">
        <v>4</v>
      </c>
      <c r="D11" s="37">
        <v>4</v>
      </c>
      <c r="E11" s="37">
        <v>2</v>
      </c>
      <c r="F11" s="37">
        <f t="shared" si="0"/>
        <v>3</v>
      </c>
      <c r="G11" s="38">
        <v>7</v>
      </c>
      <c r="H11" s="38">
        <v>2</v>
      </c>
      <c r="I11" s="78">
        <f t="shared" si="1"/>
        <v>0</v>
      </c>
      <c r="J11" s="37">
        <v>7</v>
      </c>
      <c r="K11" s="37">
        <v>2</v>
      </c>
      <c r="L11" s="37">
        <f t="shared" si="2"/>
        <v>1</v>
      </c>
      <c r="M11" s="38">
        <v>7</v>
      </c>
      <c r="N11" s="38">
        <v>2</v>
      </c>
      <c r="O11" s="78">
        <f t="shared" si="3"/>
        <v>1</v>
      </c>
      <c r="P11" s="37">
        <v>7</v>
      </c>
      <c r="Q11" s="37">
        <v>2</v>
      </c>
      <c r="R11" s="37">
        <f t="shared" si="4"/>
        <v>1</v>
      </c>
      <c r="S11" s="21"/>
    </row>
    <row r="12" spans="1:19" x14ac:dyDescent="0.2">
      <c r="A12" s="42" t="s">
        <v>397</v>
      </c>
      <c r="B12" s="50">
        <v>7</v>
      </c>
      <c r="C12" s="50">
        <v>5</v>
      </c>
      <c r="D12" s="37">
        <v>7</v>
      </c>
      <c r="E12" s="37">
        <v>2</v>
      </c>
      <c r="F12" s="37">
        <f t="shared" si="0"/>
        <v>1</v>
      </c>
      <c r="G12" s="38">
        <v>9</v>
      </c>
      <c r="H12" s="38">
        <v>2</v>
      </c>
      <c r="I12" s="78">
        <f t="shared" si="1"/>
        <v>0</v>
      </c>
      <c r="J12" s="37">
        <v>8</v>
      </c>
      <c r="K12" s="37">
        <v>1</v>
      </c>
      <c r="L12" s="37">
        <f t="shared" si="2"/>
        <v>1</v>
      </c>
      <c r="M12" s="38">
        <v>7</v>
      </c>
      <c r="N12" s="38">
        <v>2</v>
      </c>
      <c r="O12" s="78">
        <f t="shared" si="3"/>
        <v>2</v>
      </c>
      <c r="P12" s="37">
        <v>7</v>
      </c>
      <c r="Q12" s="37">
        <v>1</v>
      </c>
      <c r="R12" s="37">
        <f t="shared" si="4"/>
        <v>2</v>
      </c>
      <c r="S12" s="21"/>
    </row>
    <row r="13" spans="1:19" ht="13.5" thickBot="1" x14ac:dyDescent="0.25">
      <c r="A13" s="52" t="s">
        <v>398</v>
      </c>
      <c r="B13" s="53">
        <v>9</v>
      </c>
      <c r="C13" s="53">
        <v>4</v>
      </c>
      <c r="D13" s="37">
        <v>7</v>
      </c>
      <c r="E13" s="54">
        <v>2</v>
      </c>
      <c r="F13" s="37">
        <f t="shared" si="0"/>
        <v>0</v>
      </c>
      <c r="G13" s="38">
        <v>6</v>
      </c>
      <c r="H13" s="55">
        <v>1</v>
      </c>
      <c r="I13" s="77">
        <f t="shared" si="1"/>
        <v>0</v>
      </c>
      <c r="J13" s="37">
        <v>5</v>
      </c>
      <c r="K13" s="54">
        <v>1</v>
      </c>
      <c r="L13" s="37">
        <f t="shared" si="2"/>
        <v>3</v>
      </c>
      <c r="M13" s="38">
        <v>5</v>
      </c>
      <c r="N13" s="55">
        <v>2</v>
      </c>
      <c r="O13" s="77">
        <f t="shared" si="3"/>
        <v>2</v>
      </c>
      <c r="P13" s="37">
        <v>7</v>
      </c>
      <c r="Q13" s="54">
        <v>3</v>
      </c>
      <c r="R13" s="37">
        <f t="shared" si="4"/>
        <v>1</v>
      </c>
      <c r="S13" s="21"/>
    </row>
    <row r="14" spans="1:19" ht="13.5" thickBot="1" x14ac:dyDescent="0.25">
      <c r="A14" s="61" t="s">
        <v>412</v>
      </c>
      <c r="B14" s="62"/>
      <c r="C14" s="74">
        <f t="shared" ref="C14:R14" si="5">SUM(C5:C13)</f>
        <v>36</v>
      </c>
      <c r="D14" s="63">
        <f t="shared" si="5"/>
        <v>53</v>
      </c>
      <c r="E14" s="63">
        <f t="shared" si="5"/>
        <v>17</v>
      </c>
      <c r="F14" s="63">
        <f t="shared" si="5"/>
        <v>15</v>
      </c>
      <c r="G14" s="64">
        <f t="shared" si="5"/>
        <v>47</v>
      </c>
      <c r="H14" s="64">
        <f t="shared" si="5"/>
        <v>12</v>
      </c>
      <c r="I14" s="89">
        <f t="shared" si="5"/>
        <v>12</v>
      </c>
      <c r="J14" s="63">
        <f t="shared" si="5"/>
        <v>62</v>
      </c>
      <c r="K14" s="63">
        <f t="shared" si="5"/>
        <v>18</v>
      </c>
      <c r="L14" s="88">
        <f t="shared" si="5"/>
        <v>11</v>
      </c>
      <c r="M14" s="64">
        <f t="shared" si="5"/>
        <v>61</v>
      </c>
      <c r="N14" s="64">
        <f t="shared" si="5"/>
        <v>20</v>
      </c>
      <c r="O14" s="89">
        <f t="shared" si="5"/>
        <v>13</v>
      </c>
      <c r="P14" s="63">
        <f t="shared" si="5"/>
        <v>62</v>
      </c>
      <c r="Q14" s="63">
        <f t="shared" si="5"/>
        <v>17</v>
      </c>
      <c r="R14" s="88">
        <f t="shared" si="5"/>
        <v>10</v>
      </c>
      <c r="S14" s="21"/>
    </row>
    <row r="15" spans="1:19" x14ac:dyDescent="0.2">
      <c r="A15" s="57" t="s">
        <v>399</v>
      </c>
      <c r="B15" s="58">
        <v>10</v>
      </c>
      <c r="C15" s="58">
        <v>4</v>
      </c>
      <c r="D15" s="37">
        <v>4</v>
      </c>
      <c r="E15" s="39">
        <v>1</v>
      </c>
      <c r="F15" s="37">
        <f t="shared" ref="F15:F23" si="6">IF(($C15+INT(D$3/18)+IF(((D$3-INT(D$3/18)*18)-$B15)&gt;=0,1,0)-D15+2)&lt;0, 0, $C15+INT(D$3/18)+IF(((D$3-INT(D$3/18)*18)-$B15)&gt;=0,1,0)-D15+2)</f>
        <v>3</v>
      </c>
      <c r="G15" s="38">
        <v>6</v>
      </c>
      <c r="H15" s="59">
        <v>2</v>
      </c>
      <c r="I15" s="82">
        <f t="shared" ref="I15:I23" si="7">IF(($C15+INT(G$3/18)+IF(((G$3-INT(G$3/18)*18)-$B15)&gt;=0,1,0)-G15+2)&lt;0, 0, $C15+INT(G$3/18)+IF(((G$3-INT(G$3/18)*18)-$B15)&gt;=0,1,0)-G15+2)</f>
        <v>0</v>
      </c>
      <c r="J15" s="37">
        <v>6</v>
      </c>
      <c r="K15" s="39">
        <v>2</v>
      </c>
      <c r="L15" s="37">
        <f t="shared" ref="L15:L23" si="8">IF(($C15+INT(J$3/18)+IF(((J$3-INT(J$3/18)*18)-$B15)&gt;=0,1,0)-J15+2)&lt;0, 0, $C15+INT(J$3/18)+IF(((J$3-INT(J$3/18)*18)-$B15)&gt;=0,1,0)-J15+2)</f>
        <v>1</v>
      </c>
      <c r="M15" s="38">
        <v>5</v>
      </c>
      <c r="N15" s="59">
        <v>3</v>
      </c>
      <c r="O15" s="82">
        <f t="shared" ref="O15:O23" si="9">IF(($C15+INT(M$3/18)+IF(((M$3-INT(M$3/18)*18)-$B15)&gt;=0,1,0)-M15+2)&lt;0, 0, $C15+INT(M$3/18)+IF(((M$3-INT(M$3/18)*18)-$B15)&gt;=0,1,0)-M15+2)</f>
        <v>2</v>
      </c>
      <c r="P15" s="37">
        <v>6</v>
      </c>
      <c r="Q15" s="39">
        <v>2</v>
      </c>
      <c r="R15" s="37">
        <f t="shared" ref="R15:R23" si="10">IF(($C15+INT(P$3/18)+IF(((P$3-INT(P$3/18)*18)-$B15)&gt;=0,1,0)-P15+2)&lt;0, 0, $C15+INT(P$3/18)+IF(((P$3-INT(P$3/18)*18)-$B15)&gt;=0,1,0)-P15+2)</f>
        <v>2</v>
      </c>
      <c r="S15" s="21"/>
    </row>
    <row r="16" spans="1:19" x14ac:dyDescent="0.2">
      <c r="A16" s="42" t="s">
        <v>400</v>
      </c>
      <c r="B16" s="50">
        <v>14</v>
      </c>
      <c r="C16" s="50">
        <v>3</v>
      </c>
      <c r="D16" s="37">
        <v>5</v>
      </c>
      <c r="E16" s="37">
        <v>2</v>
      </c>
      <c r="F16" s="37">
        <f t="shared" si="6"/>
        <v>1</v>
      </c>
      <c r="G16" s="38">
        <v>4</v>
      </c>
      <c r="H16" s="38">
        <v>2</v>
      </c>
      <c r="I16" s="78">
        <f t="shared" si="7"/>
        <v>1</v>
      </c>
      <c r="J16" s="37">
        <v>4</v>
      </c>
      <c r="K16" s="37">
        <v>3</v>
      </c>
      <c r="L16" s="37">
        <f t="shared" si="8"/>
        <v>2</v>
      </c>
      <c r="M16" s="38">
        <v>4</v>
      </c>
      <c r="N16" s="38">
        <v>2</v>
      </c>
      <c r="O16" s="78">
        <f t="shared" si="9"/>
        <v>2</v>
      </c>
      <c r="P16" s="37">
        <v>4</v>
      </c>
      <c r="Q16" s="37">
        <v>3</v>
      </c>
      <c r="R16" s="37">
        <f t="shared" si="10"/>
        <v>2</v>
      </c>
      <c r="S16" s="21"/>
    </row>
    <row r="17" spans="1:19" x14ac:dyDescent="0.2">
      <c r="A17" s="42" t="s">
        <v>401</v>
      </c>
      <c r="B17" s="50">
        <v>18</v>
      </c>
      <c r="C17" s="50">
        <v>4</v>
      </c>
      <c r="D17" s="37">
        <v>5</v>
      </c>
      <c r="E17" s="37">
        <v>1</v>
      </c>
      <c r="F17" s="37">
        <f t="shared" si="6"/>
        <v>2</v>
      </c>
      <c r="G17" s="38">
        <v>5</v>
      </c>
      <c r="H17" s="38">
        <v>1</v>
      </c>
      <c r="I17" s="78">
        <f t="shared" si="7"/>
        <v>1</v>
      </c>
      <c r="J17" s="37">
        <v>4</v>
      </c>
      <c r="K17" s="37">
        <v>2</v>
      </c>
      <c r="L17" s="37">
        <f t="shared" si="8"/>
        <v>3</v>
      </c>
      <c r="M17" s="38">
        <v>5</v>
      </c>
      <c r="N17" s="38">
        <v>2</v>
      </c>
      <c r="O17" s="78">
        <f t="shared" si="9"/>
        <v>2</v>
      </c>
      <c r="P17" s="37">
        <v>4</v>
      </c>
      <c r="Q17" s="37">
        <v>1</v>
      </c>
      <c r="R17" s="37">
        <f t="shared" si="10"/>
        <v>3</v>
      </c>
      <c r="S17" s="21"/>
    </row>
    <row r="18" spans="1:19" x14ac:dyDescent="0.2">
      <c r="A18" s="42" t="s">
        <v>402</v>
      </c>
      <c r="B18" s="50">
        <v>2</v>
      </c>
      <c r="C18" s="50">
        <v>5</v>
      </c>
      <c r="D18" s="37">
        <v>8</v>
      </c>
      <c r="E18" s="37">
        <v>2</v>
      </c>
      <c r="F18" s="37">
        <f t="shared" si="6"/>
        <v>1</v>
      </c>
      <c r="G18" s="38">
        <v>5</v>
      </c>
      <c r="H18" s="38">
        <v>2</v>
      </c>
      <c r="I18" s="78">
        <f t="shared" si="7"/>
        <v>3</v>
      </c>
      <c r="J18" s="37">
        <v>8</v>
      </c>
      <c r="K18" s="37">
        <v>3</v>
      </c>
      <c r="L18" s="37">
        <f t="shared" si="8"/>
        <v>1</v>
      </c>
      <c r="M18" s="38">
        <v>5</v>
      </c>
      <c r="N18" s="38">
        <v>1</v>
      </c>
      <c r="O18" s="78">
        <f t="shared" si="9"/>
        <v>4</v>
      </c>
      <c r="P18" s="37">
        <v>5</v>
      </c>
      <c r="Q18" s="37">
        <v>1</v>
      </c>
      <c r="R18" s="37">
        <f t="shared" si="10"/>
        <v>4</v>
      </c>
      <c r="S18" s="21"/>
    </row>
    <row r="19" spans="1:19" x14ac:dyDescent="0.2">
      <c r="A19" s="42" t="s">
        <v>403</v>
      </c>
      <c r="B19" s="50">
        <v>8</v>
      </c>
      <c r="C19" s="50">
        <v>3</v>
      </c>
      <c r="D19" s="37">
        <v>4</v>
      </c>
      <c r="E19" s="37">
        <v>3</v>
      </c>
      <c r="F19" s="37">
        <f t="shared" si="6"/>
        <v>2</v>
      </c>
      <c r="G19" s="38">
        <v>3</v>
      </c>
      <c r="H19" s="38">
        <v>1</v>
      </c>
      <c r="I19" s="78">
        <f t="shared" si="7"/>
        <v>3</v>
      </c>
      <c r="J19" s="37">
        <v>4</v>
      </c>
      <c r="K19" s="37">
        <v>2</v>
      </c>
      <c r="L19" s="37">
        <f t="shared" si="8"/>
        <v>3</v>
      </c>
      <c r="M19" s="38">
        <v>4</v>
      </c>
      <c r="N19" s="38">
        <v>3</v>
      </c>
      <c r="O19" s="78">
        <f t="shared" si="9"/>
        <v>3</v>
      </c>
      <c r="P19" s="37">
        <v>6</v>
      </c>
      <c r="Q19" s="37">
        <v>2</v>
      </c>
      <c r="R19" s="37">
        <f t="shared" si="10"/>
        <v>1</v>
      </c>
      <c r="S19" s="21"/>
    </row>
    <row r="20" spans="1:19" x14ac:dyDescent="0.2">
      <c r="A20" s="42" t="s">
        <v>404</v>
      </c>
      <c r="B20" s="50">
        <v>16</v>
      </c>
      <c r="C20" s="50">
        <v>5</v>
      </c>
      <c r="D20" s="37">
        <v>7</v>
      </c>
      <c r="E20" s="37">
        <v>2</v>
      </c>
      <c r="F20" s="37">
        <f t="shared" si="6"/>
        <v>1</v>
      </c>
      <c r="G20" s="38">
        <v>7</v>
      </c>
      <c r="H20" s="38">
        <v>1</v>
      </c>
      <c r="I20" s="78">
        <f t="shared" si="7"/>
        <v>0</v>
      </c>
      <c r="J20" s="37">
        <v>8</v>
      </c>
      <c r="K20" s="37">
        <v>2</v>
      </c>
      <c r="L20" s="37">
        <f t="shared" si="8"/>
        <v>0</v>
      </c>
      <c r="M20" s="38">
        <v>7</v>
      </c>
      <c r="N20" s="38">
        <v>2</v>
      </c>
      <c r="O20" s="78">
        <f t="shared" si="9"/>
        <v>1</v>
      </c>
      <c r="P20" s="37">
        <v>6</v>
      </c>
      <c r="Q20" s="37">
        <v>2</v>
      </c>
      <c r="R20" s="37">
        <f t="shared" si="10"/>
        <v>2</v>
      </c>
      <c r="S20" s="21"/>
    </row>
    <row r="21" spans="1:19" x14ac:dyDescent="0.2">
      <c r="A21" s="42" t="s">
        <v>405</v>
      </c>
      <c r="B21" s="50">
        <v>6</v>
      </c>
      <c r="C21" s="50">
        <v>4</v>
      </c>
      <c r="D21" s="37">
        <v>5</v>
      </c>
      <c r="E21" s="37">
        <v>2</v>
      </c>
      <c r="F21" s="37">
        <f t="shared" si="6"/>
        <v>2</v>
      </c>
      <c r="G21" s="38">
        <v>5</v>
      </c>
      <c r="H21" s="38">
        <v>2</v>
      </c>
      <c r="I21" s="78">
        <f t="shared" si="7"/>
        <v>2</v>
      </c>
      <c r="J21" s="37">
        <v>5</v>
      </c>
      <c r="K21" s="37">
        <v>1</v>
      </c>
      <c r="L21" s="37">
        <f t="shared" si="8"/>
        <v>3</v>
      </c>
      <c r="M21" s="38">
        <v>6</v>
      </c>
      <c r="N21" s="38">
        <v>2</v>
      </c>
      <c r="O21" s="78">
        <f t="shared" si="9"/>
        <v>2</v>
      </c>
      <c r="P21" s="37">
        <v>7</v>
      </c>
      <c r="Q21" s="37">
        <v>2</v>
      </c>
      <c r="R21" s="37">
        <f t="shared" si="10"/>
        <v>1</v>
      </c>
      <c r="S21" s="21"/>
    </row>
    <row r="22" spans="1:19" x14ac:dyDescent="0.2">
      <c r="A22" s="42" t="s">
        <v>406</v>
      </c>
      <c r="B22" s="50">
        <v>12</v>
      </c>
      <c r="C22" s="50">
        <v>4</v>
      </c>
      <c r="D22" s="37">
        <v>4</v>
      </c>
      <c r="E22" s="37">
        <v>2</v>
      </c>
      <c r="F22" s="37">
        <f t="shared" si="6"/>
        <v>3</v>
      </c>
      <c r="G22" s="38">
        <v>5</v>
      </c>
      <c r="H22" s="38">
        <v>1</v>
      </c>
      <c r="I22" s="78">
        <f t="shared" si="7"/>
        <v>1</v>
      </c>
      <c r="J22" s="37">
        <v>6</v>
      </c>
      <c r="K22" s="37">
        <v>2</v>
      </c>
      <c r="L22" s="37">
        <f t="shared" si="8"/>
        <v>1</v>
      </c>
      <c r="M22" s="38">
        <v>4</v>
      </c>
      <c r="N22" s="38">
        <v>2</v>
      </c>
      <c r="O22" s="78">
        <f t="shared" si="9"/>
        <v>3</v>
      </c>
      <c r="P22" s="37">
        <v>5</v>
      </c>
      <c r="Q22" s="37">
        <v>2</v>
      </c>
      <c r="R22" s="37">
        <f t="shared" si="10"/>
        <v>2</v>
      </c>
      <c r="S22" s="21"/>
    </row>
    <row r="23" spans="1:19" ht="13.5" thickBot="1" x14ac:dyDescent="0.25">
      <c r="A23" s="45" t="s">
        <v>407</v>
      </c>
      <c r="B23" s="51">
        <v>4</v>
      </c>
      <c r="C23" s="51">
        <v>4</v>
      </c>
      <c r="D23" s="37">
        <v>5</v>
      </c>
      <c r="E23" s="46">
        <v>2</v>
      </c>
      <c r="F23" s="37">
        <f t="shared" si="6"/>
        <v>2</v>
      </c>
      <c r="G23" s="38">
        <v>4</v>
      </c>
      <c r="H23" s="47">
        <v>1</v>
      </c>
      <c r="I23" s="84">
        <f t="shared" si="7"/>
        <v>3</v>
      </c>
      <c r="J23" s="37">
        <v>5</v>
      </c>
      <c r="K23" s="46">
        <v>2</v>
      </c>
      <c r="L23" s="37">
        <f t="shared" si="8"/>
        <v>3</v>
      </c>
      <c r="M23" s="38">
        <v>5</v>
      </c>
      <c r="N23" s="47">
        <v>2</v>
      </c>
      <c r="O23" s="84">
        <f t="shared" si="9"/>
        <v>3</v>
      </c>
      <c r="P23" s="37">
        <v>6</v>
      </c>
      <c r="Q23" s="46">
        <v>2</v>
      </c>
      <c r="R23" s="37">
        <f t="shared" si="10"/>
        <v>2</v>
      </c>
      <c r="S23" s="21"/>
    </row>
    <row r="24" spans="1:19" ht="13.5" thickBot="1" x14ac:dyDescent="0.25">
      <c r="A24" s="66" t="s">
        <v>413</v>
      </c>
      <c r="B24" s="63"/>
      <c r="C24" s="63">
        <f t="shared" ref="C24:R24" si="11">SUM(C15:C23)</f>
        <v>36</v>
      </c>
      <c r="D24" s="63">
        <f t="shared" si="11"/>
        <v>47</v>
      </c>
      <c r="E24" s="63">
        <f t="shared" si="11"/>
        <v>17</v>
      </c>
      <c r="F24" s="63">
        <f t="shared" si="11"/>
        <v>17</v>
      </c>
      <c r="G24" s="64">
        <f t="shared" si="11"/>
        <v>44</v>
      </c>
      <c r="H24" s="64">
        <f t="shared" si="11"/>
        <v>13</v>
      </c>
      <c r="I24" s="64">
        <f t="shared" si="11"/>
        <v>14</v>
      </c>
      <c r="J24" s="63">
        <f t="shared" si="11"/>
        <v>50</v>
      </c>
      <c r="K24" s="63">
        <f t="shared" si="11"/>
        <v>19</v>
      </c>
      <c r="L24" s="63">
        <f t="shared" si="11"/>
        <v>17</v>
      </c>
      <c r="M24" s="64">
        <f t="shared" si="11"/>
        <v>45</v>
      </c>
      <c r="N24" s="64">
        <f t="shared" si="11"/>
        <v>19</v>
      </c>
      <c r="O24" s="64">
        <f t="shared" si="11"/>
        <v>22</v>
      </c>
      <c r="P24" s="63">
        <f t="shared" si="11"/>
        <v>49</v>
      </c>
      <c r="Q24" s="63">
        <f t="shared" si="11"/>
        <v>17</v>
      </c>
      <c r="R24" s="63">
        <f t="shared" si="11"/>
        <v>19</v>
      </c>
    </row>
    <row r="25" spans="1:19" ht="13.5" thickBot="1" x14ac:dyDescent="0.25">
      <c r="A25" s="70" t="s">
        <v>414</v>
      </c>
      <c r="B25" s="71"/>
      <c r="C25" s="71">
        <f t="shared" ref="C25:R25" si="12">C24+C14</f>
        <v>72</v>
      </c>
      <c r="D25" s="71">
        <f t="shared" si="12"/>
        <v>100</v>
      </c>
      <c r="E25" s="71">
        <f t="shared" si="12"/>
        <v>34</v>
      </c>
      <c r="F25" s="71">
        <f t="shared" si="12"/>
        <v>32</v>
      </c>
      <c r="G25" s="72">
        <f t="shared" si="12"/>
        <v>91</v>
      </c>
      <c r="H25" s="72">
        <f t="shared" si="12"/>
        <v>25</v>
      </c>
      <c r="I25" s="72">
        <f t="shared" si="12"/>
        <v>26</v>
      </c>
      <c r="J25" s="71">
        <f t="shared" si="12"/>
        <v>112</v>
      </c>
      <c r="K25" s="71">
        <f t="shared" si="12"/>
        <v>37</v>
      </c>
      <c r="L25" s="71">
        <f t="shared" si="12"/>
        <v>28</v>
      </c>
      <c r="M25" s="72">
        <f t="shared" si="12"/>
        <v>106</v>
      </c>
      <c r="N25" s="72">
        <f t="shared" si="12"/>
        <v>39</v>
      </c>
      <c r="O25" s="72">
        <f t="shared" si="12"/>
        <v>35</v>
      </c>
      <c r="P25" s="71">
        <f t="shared" si="12"/>
        <v>111</v>
      </c>
      <c r="Q25" s="71">
        <f t="shared" si="12"/>
        <v>34</v>
      </c>
      <c r="R25" s="71">
        <f t="shared" si="12"/>
        <v>29</v>
      </c>
    </row>
    <row r="26" spans="1:19" x14ac:dyDescent="0.2">
      <c r="A26" s="67" t="s">
        <v>350</v>
      </c>
      <c r="B26" s="39"/>
      <c r="C26" s="39"/>
      <c r="D26" s="486">
        <v>2</v>
      </c>
      <c r="E26" s="487"/>
      <c r="F26" s="488"/>
      <c r="G26" s="489">
        <v>5</v>
      </c>
      <c r="H26" s="490"/>
      <c r="I26" s="491"/>
      <c r="J26" s="486">
        <v>4</v>
      </c>
      <c r="K26" s="487"/>
      <c r="L26" s="488"/>
      <c r="M26" s="489">
        <v>1</v>
      </c>
      <c r="N26" s="490"/>
      <c r="O26" s="491"/>
      <c r="P26" s="486">
        <v>3</v>
      </c>
      <c r="Q26" s="487"/>
      <c r="R26" s="488"/>
    </row>
    <row r="27" spans="1:19" ht="13.5" thickBot="1" x14ac:dyDescent="0.25">
      <c r="A27" s="49" t="s">
        <v>415</v>
      </c>
      <c r="B27" s="46"/>
      <c r="C27" s="46"/>
      <c r="D27" s="492">
        <v>7</v>
      </c>
      <c r="E27" s="493"/>
      <c r="F27" s="494"/>
      <c r="G27" s="495">
        <v>1</v>
      </c>
      <c r="H27" s="496"/>
      <c r="I27" s="497"/>
      <c r="J27" s="492">
        <v>2</v>
      </c>
      <c r="K27" s="493"/>
      <c r="L27" s="494"/>
      <c r="M27" s="495">
        <v>11</v>
      </c>
      <c r="N27" s="496"/>
      <c r="O27" s="497"/>
      <c r="P27" s="492">
        <v>4</v>
      </c>
      <c r="Q27" s="493"/>
      <c r="R27" s="494"/>
    </row>
    <row r="28" spans="1:19" x14ac:dyDescent="0.2">
      <c r="D28" s="107"/>
      <c r="E28" s="107"/>
      <c r="F28" s="107"/>
      <c r="P28" s="107"/>
      <c r="Q28" s="107"/>
      <c r="R28" s="107"/>
    </row>
    <row r="29" spans="1:19" x14ac:dyDescent="0.2">
      <c r="A29" s="92"/>
      <c r="B29" s="30" t="s">
        <v>450</v>
      </c>
    </row>
    <row r="30" spans="1:19" x14ac:dyDescent="0.2">
      <c r="A30" s="97"/>
      <c r="B30" s="30" t="s">
        <v>603</v>
      </c>
    </row>
  </sheetData>
  <mergeCells count="20">
    <mergeCell ref="D2:F2"/>
    <mergeCell ref="G2:I2"/>
    <mergeCell ref="J2:L2"/>
    <mergeCell ref="M2:O2"/>
    <mergeCell ref="P2:R2"/>
    <mergeCell ref="D3:F3"/>
    <mergeCell ref="G3:I3"/>
    <mergeCell ref="J3:L3"/>
    <mergeCell ref="M3:O3"/>
    <mergeCell ref="P3:R3"/>
    <mergeCell ref="D26:F26"/>
    <mergeCell ref="G26:I26"/>
    <mergeCell ref="J26:L26"/>
    <mergeCell ref="M26:O26"/>
    <mergeCell ref="P26:R26"/>
    <mergeCell ref="D27:F27"/>
    <mergeCell ref="G27:I27"/>
    <mergeCell ref="J27:L27"/>
    <mergeCell ref="M27:O27"/>
    <mergeCell ref="P27:R27"/>
  </mergeCells>
  <conditionalFormatting sqref="G5:G13 G15:G23 M5:M13 M15:M23 D5:D13 D15:D23 J5:J13 J15:J23 P5:P13 P15:P23">
    <cfRule type="cellIs" dxfId="331" priority="1" stopIfTrue="1" operator="equal">
      <formula>$C5</formula>
    </cfRule>
    <cfRule type="cellIs" dxfId="330" priority="2" stopIfTrue="1" operator="equal">
      <formula>$C5-1</formula>
    </cfRule>
  </conditionalFormatting>
  <pageMargins left="0.75" right="0.75" top="1" bottom="1" header="0" footer="0"/>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H53"/>
  <sheetViews>
    <sheetView workbookViewId="0">
      <selection activeCell="D11" sqref="D11"/>
    </sheetView>
  </sheetViews>
  <sheetFormatPr defaultColWidth="8.85546875" defaultRowHeight="12.75" x14ac:dyDescent="0.2"/>
  <cols>
    <col min="2" max="2" width="32.42578125" customWidth="1"/>
    <col min="3" max="3" width="30.42578125" customWidth="1"/>
    <col min="4" max="4" width="26" customWidth="1"/>
    <col min="5" max="5" width="25.5703125" customWidth="1"/>
    <col min="6" max="6" width="21.85546875" customWidth="1"/>
    <col min="7" max="7" width="21" customWidth="1"/>
    <col min="8" max="8" width="10.140625" customWidth="1"/>
    <col min="9" max="9" width="10.5703125" customWidth="1"/>
    <col min="10" max="10" width="16.42578125" customWidth="1"/>
  </cols>
  <sheetData>
    <row r="1" spans="1:8" x14ac:dyDescent="0.2">
      <c r="A1" s="19" t="s">
        <v>1013</v>
      </c>
      <c r="B1" s="20"/>
      <c r="C1" s="20"/>
      <c r="D1" s="20"/>
      <c r="E1" s="20"/>
    </row>
    <row r="2" spans="1:8" x14ac:dyDescent="0.2">
      <c r="C2" s="21" t="s">
        <v>720</v>
      </c>
      <c r="D2" s="21" t="s">
        <v>511</v>
      </c>
      <c r="E2" s="21" t="s">
        <v>721</v>
      </c>
      <c r="F2" s="301" t="s">
        <v>94</v>
      </c>
    </row>
    <row r="3" spans="1:8" x14ac:dyDescent="0.2">
      <c r="A3" t="s">
        <v>615</v>
      </c>
      <c r="B3" t="s">
        <v>469</v>
      </c>
      <c r="C3" s="324">
        <v>8.1</v>
      </c>
      <c r="D3" s="301" t="s">
        <v>192</v>
      </c>
      <c r="E3" s="231" t="s">
        <v>210</v>
      </c>
      <c r="F3" s="364"/>
    </row>
    <row r="4" spans="1:8" x14ac:dyDescent="0.2">
      <c r="A4" t="s">
        <v>474</v>
      </c>
      <c r="B4" t="s">
        <v>475</v>
      </c>
      <c r="C4" s="324">
        <v>18.3</v>
      </c>
      <c r="D4" s="21" t="s">
        <v>722</v>
      </c>
      <c r="E4" t="s">
        <v>303</v>
      </c>
      <c r="F4" s="364"/>
    </row>
    <row r="5" spans="1:8" x14ac:dyDescent="0.2">
      <c r="A5" t="s">
        <v>470</v>
      </c>
      <c r="B5" t="s">
        <v>340</v>
      </c>
      <c r="C5" s="324">
        <v>21.3</v>
      </c>
      <c r="D5" s="301" t="s">
        <v>300</v>
      </c>
      <c r="E5" t="s">
        <v>302</v>
      </c>
      <c r="F5" s="364"/>
    </row>
    <row r="6" spans="1:8" x14ac:dyDescent="0.2">
      <c r="A6" t="s">
        <v>473</v>
      </c>
      <c r="B6" t="s">
        <v>352</v>
      </c>
      <c r="C6" s="324">
        <v>24.4</v>
      </c>
      <c r="D6" s="301" t="s">
        <v>193</v>
      </c>
      <c r="E6" s="231" t="s">
        <v>210</v>
      </c>
      <c r="F6" s="364"/>
    </row>
    <row r="7" spans="1:8" x14ac:dyDescent="0.2">
      <c r="A7" t="s">
        <v>471</v>
      </c>
      <c r="B7" t="s">
        <v>472</v>
      </c>
      <c r="C7" s="324">
        <v>25.3</v>
      </c>
      <c r="D7" s="301" t="s">
        <v>191</v>
      </c>
      <c r="E7" s="231" t="s">
        <v>210</v>
      </c>
      <c r="F7" s="364"/>
    </row>
    <row r="8" spans="1:8" x14ac:dyDescent="0.2">
      <c r="A8" s="102"/>
      <c r="B8" s="231"/>
      <c r="C8" s="101"/>
      <c r="D8" s="21"/>
    </row>
    <row r="9" spans="1:8" x14ac:dyDescent="0.2">
      <c r="A9" s="19" t="s">
        <v>1014</v>
      </c>
      <c r="B9" s="20"/>
      <c r="C9" s="20"/>
      <c r="D9" s="20"/>
      <c r="E9" s="20"/>
    </row>
    <row r="10" spans="1:8" x14ac:dyDescent="0.2">
      <c r="C10" t="s">
        <v>479</v>
      </c>
      <c r="D10" t="s">
        <v>481</v>
      </c>
      <c r="E10" t="s">
        <v>483</v>
      </c>
    </row>
    <row r="11" spans="1:8" x14ac:dyDescent="0.2">
      <c r="A11" s="187">
        <v>1</v>
      </c>
      <c r="B11" t="s">
        <v>271</v>
      </c>
      <c r="C11" s="363">
        <v>42848</v>
      </c>
      <c r="D11" s="85" t="s">
        <v>475</v>
      </c>
      <c r="E11" t="s">
        <v>986</v>
      </c>
    </row>
    <row r="12" spans="1:8" x14ac:dyDescent="0.2">
      <c r="A12" s="187">
        <v>2</v>
      </c>
      <c r="B12" t="s">
        <v>985</v>
      </c>
      <c r="C12" s="363" t="s">
        <v>984</v>
      </c>
      <c r="D12" t="s">
        <v>340</v>
      </c>
      <c r="E12" t="s">
        <v>1009</v>
      </c>
      <c r="F12" s="151"/>
      <c r="G12" s="2"/>
      <c r="H12" s="103"/>
    </row>
    <row r="13" spans="1:8" x14ac:dyDescent="0.2">
      <c r="A13" s="187">
        <v>3</v>
      </c>
      <c r="B13" t="s">
        <v>99</v>
      </c>
      <c r="C13" s="363" t="s">
        <v>975</v>
      </c>
      <c r="D13" t="s">
        <v>352</v>
      </c>
      <c r="E13" s="102" t="s">
        <v>999</v>
      </c>
    </row>
    <row r="14" spans="1:8" x14ac:dyDescent="0.2">
      <c r="A14" s="187">
        <v>4</v>
      </c>
      <c r="B14" t="s">
        <v>977</v>
      </c>
      <c r="C14" s="363" t="s">
        <v>976</v>
      </c>
      <c r="D14" t="s">
        <v>472</v>
      </c>
      <c r="E14" s="102" t="s">
        <v>1002</v>
      </c>
    </row>
    <row r="15" spans="1:8" x14ac:dyDescent="0.2">
      <c r="A15" s="21">
        <v>5</v>
      </c>
      <c r="B15" s="102" t="s">
        <v>1012</v>
      </c>
      <c r="C15" s="384">
        <v>43037</v>
      </c>
      <c r="D15" t="s">
        <v>469</v>
      </c>
      <c r="E15" s="102" t="s">
        <v>339</v>
      </c>
    </row>
    <row r="17" spans="1:7" x14ac:dyDescent="0.2">
      <c r="A17" s="3" t="s">
        <v>482</v>
      </c>
      <c r="B17" s="1"/>
      <c r="C17" s="1"/>
      <c r="D17" s="1"/>
      <c r="E17" s="1"/>
    </row>
    <row r="19" spans="1:7" x14ac:dyDescent="0.2">
      <c r="A19" s="19" t="s">
        <v>356</v>
      </c>
      <c r="B19" s="20"/>
      <c r="C19" s="20"/>
      <c r="D19" s="20"/>
      <c r="E19" s="20"/>
    </row>
    <row r="21" spans="1:7" x14ac:dyDescent="0.2">
      <c r="A21" s="4">
        <v>1</v>
      </c>
      <c r="B21" s="1" t="s">
        <v>357</v>
      </c>
      <c r="C21" s="1"/>
      <c r="D21" s="1"/>
      <c r="E21" s="1"/>
    </row>
    <row r="22" spans="1:7" x14ac:dyDescent="0.2">
      <c r="A22" s="21">
        <v>2</v>
      </c>
      <c r="B22" t="s">
        <v>358</v>
      </c>
    </row>
    <row r="23" spans="1:7" x14ac:dyDescent="0.2">
      <c r="A23" s="4">
        <v>3</v>
      </c>
      <c r="B23" s="1" t="s">
        <v>359</v>
      </c>
      <c r="C23" s="1"/>
      <c r="D23" s="1"/>
      <c r="E23" s="1"/>
    </row>
    <row r="24" spans="1:7" x14ac:dyDescent="0.2">
      <c r="A24" s="21">
        <v>4</v>
      </c>
      <c r="B24" t="s">
        <v>360</v>
      </c>
    </row>
    <row r="25" spans="1:7" x14ac:dyDescent="0.2">
      <c r="A25" s="4">
        <v>5</v>
      </c>
      <c r="B25" s="1" t="s">
        <v>386</v>
      </c>
      <c r="C25" s="1"/>
      <c r="D25" s="1"/>
      <c r="E25" s="1"/>
    </row>
    <row r="26" spans="1:7" x14ac:dyDescent="0.2">
      <c r="A26" s="21">
        <v>6</v>
      </c>
      <c r="B26" t="s">
        <v>510</v>
      </c>
      <c r="G26" t="s">
        <v>801</v>
      </c>
    </row>
    <row r="27" spans="1:7" x14ac:dyDescent="0.2">
      <c r="A27" s="4">
        <v>7</v>
      </c>
      <c r="B27" s="1" t="s">
        <v>547</v>
      </c>
      <c r="C27" s="1"/>
      <c r="D27" s="1"/>
      <c r="E27" s="1"/>
    </row>
    <row r="28" spans="1:7" x14ac:dyDescent="0.2">
      <c r="A28" s="21">
        <v>8</v>
      </c>
      <c r="B28" s="102" t="s">
        <v>913</v>
      </c>
    </row>
    <row r="29" spans="1:7" x14ac:dyDescent="0.2">
      <c r="A29" s="4">
        <v>9</v>
      </c>
      <c r="B29" s="1" t="s">
        <v>892</v>
      </c>
      <c r="C29" s="1"/>
      <c r="D29" s="1"/>
      <c r="E29" s="1"/>
    </row>
    <row r="30" spans="1:7" x14ac:dyDescent="0.2">
      <c r="A30" s="21">
        <v>10</v>
      </c>
      <c r="B30" s="102" t="s">
        <v>900</v>
      </c>
      <c r="C30" s="103"/>
    </row>
    <row r="31" spans="1:7" x14ac:dyDescent="0.2">
      <c r="A31" s="292">
        <v>11</v>
      </c>
      <c r="B31" s="1" t="s">
        <v>165</v>
      </c>
      <c r="C31" s="293"/>
      <c r="D31" s="294"/>
      <c r="E31" s="294"/>
    </row>
    <row r="32" spans="1:7" x14ac:dyDescent="0.2">
      <c r="A32" s="21">
        <v>12</v>
      </c>
      <c r="B32" t="s">
        <v>297</v>
      </c>
    </row>
    <row r="33" spans="1:5" x14ac:dyDescent="0.2">
      <c r="A33" s="292">
        <v>13</v>
      </c>
      <c r="B33" s="299" t="s">
        <v>166</v>
      </c>
      <c r="C33" s="294"/>
      <c r="D33" s="294"/>
      <c r="E33" s="294"/>
    </row>
    <row r="34" spans="1:5" x14ac:dyDescent="0.2">
      <c r="A34" s="21"/>
      <c r="C34" s="103"/>
    </row>
    <row r="35" spans="1:5" x14ac:dyDescent="0.2">
      <c r="A35" s="21"/>
      <c r="B35" s="87" t="s">
        <v>736</v>
      </c>
      <c r="C35" s="86"/>
      <c r="D35" s="87"/>
      <c r="E35" s="87" t="s">
        <v>909</v>
      </c>
    </row>
    <row r="36" spans="1:5" x14ac:dyDescent="0.2">
      <c r="A36" s="21"/>
      <c r="B36" s="161" t="s">
        <v>737</v>
      </c>
      <c r="C36" s="103" t="s">
        <v>743</v>
      </c>
      <c r="D36" t="s">
        <v>745</v>
      </c>
    </row>
    <row r="37" spans="1:5" x14ac:dyDescent="0.2">
      <c r="A37" s="21"/>
      <c r="B37" s="161" t="s">
        <v>738</v>
      </c>
      <c r="C37" s="103" t="s">
        <v>663</v>
      </c>
      <c r="D37" t="s">
        <v>440</v>
      </c>
    </row>
    <row r="38" spans="1:5" x14ac:dyDescent="0.2">
      <c r="A38" s="21"/>
      <c r="B38" s="161" t="s">
        <v>739</v>
      </c>
      <c r="C38" s="103" t="s">
        <v>741</v>
      </c>
      <c r="D38" t="s">
        <v>616</v>
      </c>
    </row>
    <row r="39" spans="1:5" x14ac:dyDescent="0.2">
      <c r="A39" s="21"/>
      <c r="B39" s="161" t="s">
        <v>740</v>
      </c>
      <c r="C39" s="103" t="s">
        <v>663</v>
      </c>
      <c r="D39" t="s">
        <v>698</v>
      </c>
    </row>
    <row r="40" spans="1:5" x14ac:dyDescent="0.2">
      <c r="B40" s="21">
        <v>2004</v>
      </c>
      <c r="C40" t="s">
        <v>742</v>
      </c>
      <c r="D40" t="s">
        <v>424</v>
      </c>
      <c r="E40" s="102" t="s">
        <v>663</v>
      </c>
    </row>
    <row r="41" spans="1:5" x14ac:dyDescent="0.2">
      <c r="B41" s="21">
        <v>2005</v>
      </c>
      <c r="C41" t="s">
        <v>741</v>
      </c>
      <c r="D41" t="s">
        <v>616</v>
      </c>
      <c r="E41" t="s">
        <v>742</v>
      </c>
    </row>
    <row r="42" spans="1:5" x14ac:dyDescent="0.2">
      <c r="B42" s="21">
        <v>2006</v>
      </c>
      <c r="C42" t="s">
        <v>741</v>
      </c>
      <c r="D42" t="s">
        <v>747</v>
      </c>
      <c r="E42" t="s">
        <v>741</v>
      </c>
    </row>
    <row r="43" spans="1:5" x14ac:dyDescent="0.2">
      <c r="B43" s="21">
        <v>2007</v>
      </c>
      <c r="C43" s="103" t="s">
        <v>743</v>
      </c>
      <c r="D43" t="s">
        <v>746</v>
      </c>
      <c r="E43" s="231" t="s">
        <v>743</v>
      </c>
    </row>
    <row r="44" spans="1:5" x14ac:dyDescent="0.2">
      <c r="B44" s="21">
        <v>2008</v>
      </c>
      <c r="C44" t="s">
        <v>663</v>
      </c>
      <c r="D44" t="s">
        <v>857</v>
      </c>
      <c r="E44" t="s">
        <v>663</v>
      </c>
    </row>
    <row r="45" spans="1:5" x14ac:dyDescent="0.2">
      <c r="B45" s="21">
        <v>2009</v>
      </c>
      <c r="C45" t="s">
        <v>743</v>
      </c>
      <c r="D45" t="s">
        <v>284</v>
      </c>
      <c r="E45" t="s">
        <v>663</v>
      </c>
    </row>
    <row r="46" spans="1:5" x14ac:dyDescent="0.2">
      <c r="B46" s="21">
        <v>2010</v>
      </c>
      <c r="C46" s="102" t="s">
        <v>868</v>
      </c>
      <c r="D46" s="102" t="s">
        <v>869</v>
      </c>
      <c r="E46" t="s">
        <v>663</v>
      </c>
    </row>
    <row r="47" spans="1:5" x14ac:dyDescent="0.2">
      <c r="B47" s="21">
        <v>2011</v>
      </c>
      <c r="C47" t="s">
        <v>663</v>
      </c>
      <c r="D47" t="s">
        <v>283</v>
      </c>
      <c r="E47" t="s">
        <v>663</v>
      </c>
    </row>
    <row r="48" spans="1:5" x14ac:dyDescent="0.2">
      <c r="B48" s="21">
        <v>2012</v>
      </c>
      <c r="C48" s="231" t="s">
        <v>868</v>
      </c>
      <c r="D48" t="s">
        <v>284</v>
      </c>
      <c r="E48" t="s">
        <v>663</v>
      </c>
    </row>
    <row r="49" spans="2:5" x14ac:dyDescent="0.2">
      <c r="B49" s="21">
        <v>2013</v>
      </c>
      <c r="C49" s="231" t="s">
        <v>741</v>
      </c>
      <c r="D49" t="s">
        <v>153</v>
      </c>
      <c r="E49" t="s">
        <v>742</v>
      </c>
    </row>
    <row r="50" spans="2:5" x14ac:dyDescent="0.2">
      <c r="B50" s="21">
        <v>2014</v>
      </c>
      <c r="C50" s="231" t="s">
        <v>741</v>
      </c>
      <c r="D50" s="231" t="s">
        <v>204</v>
      </c>
      <c r="E50" t="s">
        <v>663</v>
      </c>
    </row>
    <row r="51" spans="2:5" x14ac:dyDescent="0.2">
      <c r="B51" s="21">
        <v>2015</v>
      </c>
      <c r="C51" s="231" t="s">
        <v>663</v>
      </c>
      <c r="D51" s="231" t="s">
        <v>68</v>
      </c>
      <c r="E51" t="s">
        <v>663</v>
      </c>
    </row>
    <row r="52" spans="2:5" x14ac:dyDescent="0.2">
      <c r="B52" s="21">
        <v>2016</v>
      </c>
      <c r="C52" t="s">
        <v>743</v>
      </c>
      <c r="D52" s="231" t="s">
        <v>284</v>
      </c>
      <c r="E52" t="s">
        <v>663</v>
      </c>
    </row>
    <row r="53" spans="2:5" x14ac:dyDescent="0.2">
      <c r="B53" s="21">
        <v>2017</v>
      </c>
      <c r="C53" s="231" t="s">
        <v>663</v>
      </c>
      <c r="D53" s="102" t="s">
        <v>1005</v>
      </c>
      <c r="E53" t="s">
        <v>741</v>
      </c>
    </row>
  </sheetData>
  <pageMargins left="0.75" right="0.75" top="1" bottom="1" header="0" footer="0"/>
  <pageSetup paperSize="9" scale="53"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31"/>
  <sheetViews>
    <sheetView workbookViewId="0">
      <selection activeCell="C4" sqref="C4"/>
    </sheetView>
  </sheetViews>
  <sheetFormatPr defaultColWidth="8.85546875" defaultRowHeight="12.75" x14ac:dyDescent="0.2"/>
  <cols>
    <col min="1" max="1" width="15.5703125" customWidth="1"/>
    <col min="2" max="4" width="20.5703125" customWidth="1"/>
    <col min="5" max="5" width="22.140625" customWidth="1"/>
  </cols>
  <sheetData>
    <row r="1" spans="1:9" ht="13.5" thickBot="1" x14ac:dyDescent="0.25">
      <c r="A1" s="22" t="s">
        <v>998</v>
      </c>
      <c r="B1" s="23"/>
      <c r="C1" s="23"/>
      <c r="D1" s="24"/>
      <c r="E1" s="24"/>
    </row>
    <row r="2" spans="1:9" x14ac:dyDescent="0.2">
      <c r="A2" s="325" t="s">
        <v>211</v>
      </c>
      <c r="B2" s="6"/>
      <c r="C2" s="6" t="s">
        <v>363</v>
      </c>
      <c r="D2" s="6" t="s">
        <v>364</v>
      </c>
      <c r="E2" s="381" t="s">
        <v>109</v>
      </c>
    </row>
    <row r="3" spans="1:9" x14ac:dyDescent="0.2">
      <c r="A3" s="17">
        <v>1</v>
      </c>
      <c r="B3" s="185" t="s">
        <v>475</v>
      </c>
      <c r="C3" s="302">
        <f>7+7+18+7+4-4</f>
        <v>39</v>
      </c>
      <c r="D3" s="302">
        <v>5</v>
      </c>
      <c r="E3" s="345">
        <v>1</v>
      </c>
    </row>
    <row r="4" spans="1:9" x14ac:dyDescent="0.2">
      <c r="A4" s="17">
        <v>2</v>
      </c>
      <c r="B4" s="185" t="s">
        <v>469</v>
      </c>
      <c r="C4" s="302">
        <f>11+2+0+16+2</f>
        <v>31</v>
      </c>
      <c r="D4" s="302">
        <v>4</v>
      </c>
      <c r="E4" s="302">
        <v>2</v>
      </c>
    </row>
    <row r="5" spans="1:9" x14ac:dyDescent="0.2">
      <c r="A5" s="17">
        <v>3</v>
      </c>
      <c r="B5" s="185" t="s">
        <v>997</v>
      </c>
      <c r="C5" s="302">
        <f>2+11+13+2+1-1</f>
        <v>28</v>
      </c>
      <c r="D5" s="302">
        <v>5</v>
      </c>
      <c r="E5" s="302">
        <v>3</v>
      </c>
    </row>
    <row r="6" spans="1:9" x14ac:dyDescent="0.2">
      <c r="A6" s="17">
        <v>4</v>
      </c>
      <c r="B6" s="185" t="s">
        <v>352</v>
      </c>
      <c r="C6" s="302">
        <f>4+4+7+4+11-4</f>
        <v>26</v>
      </c>
      <c r="D6" s="302">
        <v>5</v>
      </c>
      <c r="E6" s="302">
        <v>4</v>
      </c>
    </row>
    <row r="7" spans="1:9" x14ac:dyDescent="0.2">
      <c r="A7" s="4">
        <v>5</v>
      </c>
      <c r="B7" s="185" t="s">
        <v>340</v>
      </c>
      <c r="C7" s="302">
        <f>1+1+4+11+7-1</f>
        <v>23</v>
      </c>
      <c r="D7" s="302">
        <v>5</v>
      </c>
      <c r="E7" s="302">
        <v>5</v>
      </c>
    </row>
    <row r="10" spans="1:9" ht="13.5" thickBot="1" x14ac:dyDescent="0.25">
      <c r="A10" s="19" t="s">
        <v>467</v>
      </c>
      <c r="B10" s="20"/>
      <c r="C10" s="20"/>
      <c r="D10" s="20"/>
      <c r="E10" s="20"/>
    </row>
    <row r="11" spans="1:9" ht="13.5" thickBot="1" x14ac:dyDescent="0.25">
      <c r="A11" s="5" t="s">
        <v>350</v>
      </c>
      <c r="B11" s="211" t="s">
        <v>901</v>
      </c>
      <c r="C11" s="211" t="s">
        <v>902</v>
      </c>
      <c r="D11" s="211" t="s">
        <v>903</v>
      </c>
      <c r="E11" s="212" t="s">
        <v>904</v>
      </c>
    </row>
    <row r="12" spans="1:9" x14ac:dyDescent="0.2">
      <c r="A12" s="17">
        <v>1</v>
      </c>
      <c r="B12" s="316">
        <v>11</v>
      </c>
      <c r="C12" s="317">
        <v>16</v>
      </c>
      <c r="D12" s="318">
        <v>22</v>
      </c>
      <c r="E12" s="343">
        <v>29</v>
      </c>
    </row>
    <row r="13" spans="1:9" x14ac:dyDescent="0.2">
      <c r="A13" s="17">
        <v>2</v>
      </c>
      <c r="B13" s="319">
        <v>7</v>
      </c>
      <c r="C13" s="320">
        <v>11</v>
      </c>
      <c r="D13" s="302">
        <v>16</v>
      </c>
      <c r="E13" s="328">
        <v>22</v>
      </c>
    </row>
    <row r="14" spans="1:9" x14ac:dyDescent="0.2">
      <c r="A14" s="17">
        <v>3</v>
      </c>
      <c r="B14" s="319">
        <v>4</v>
      </c>
      <c r="C14" s="320">
        <v>7</v>
      </c>
      <c r="D14" s="302">
        <v>11</v>
      </c>
      <c r="E14" s="328">
        <v>16</v>
      </c>
    </row>
    <row r="15" spans="1:9" x14ac:dyDescent="0.2">
      <c r="A15" s="17">
        <v>4</v>
      </c>
      <c r="B15" s="319">
        <v>2</v>
      </c>
      <c r="C15" s="320">
        <v>4</v>
      </c>
      <c r="D15" s="302">
        <v>7</v>
      </c>
      <c r="E15" s="328">
        <v>11</v>
      </c>
      <c r="F15" s="102"/>
      <c r="G15" s="102"/>
    </row>
    <row r="16" spans="1:9" ht="13.5" thickBot="1" x14ac:dyDescent="0.25">
      <c r="A16" s="17">
        <v>5</v>
      </c>
      <c r="B16" s="321">
        <v>1</v>
      </c>
      <c r="C16" s="322">
        <v>2</v>
      </c>
      <c r="D16" s="323">
        <v>4</v>
      </c>
      <c r="E16" s="344">
        <v>7</v>
      </c>
      <c r="F16" s="231"/>
      <c r="I16" s="231"/>
    </row>
    <row r="17" spans="1:9" x14ac:dyDescent="0.2">
      <c r="I17" s="231"/>
    </row>
    <row r="18" spans="1:9" x14ac:dyDescent="0.2">
      <c r="A18" t="s">
        <v>477</v>
      </c>
    </row>
    <row r="19" spans="1:9" x14ac:dyDescent="0.2">
      <c r="A19" t="s">
        <v>349</v>
      </c>
    </row>
    <row r="22" spans="1:9" x14ac:dyDescent="0.2">
      <c r="A22" s="3" t="s">
        <v>503</v>
      </c>
      <c r="B22" s="3" t="s">
        <v>169</v>
      </c>
    </row>
    <row r="23" spans="1:9" x14ac:dyDescent="0.2">
      <c r="B23" t="s">
        <v>352</v>
      </c>
      <c r="C23" s="21">
        <v>2</v>
      </c>
      <c r="D23" t="s">
        <v>1011</v>
      </c>
    </row>
    <row r="24" spans="1:9" x14ac:dyDescent="0.2">
      <c r="B24" t="s">
        <v>472</v>
      </c>
      <c r="C24" s="21">
        <v>3</v>
      </c>
      <c r="D24" t="s">
        <v>1008</v>
      </c>
    </row>
    <row r="25" spans="1:9" x14ac:dyDescent="0.2">
      <c r="B25" t="s">
        <v>469</v>
      </c>
      <c r="C25" s="21">
        <v>1</v>
      </c>
      <c r="D25" t="s">
        <v>1002</v>
      </c>
    </row>
    <row r="26" spans="1:9" x14ac:dyDescent="0.2">
      <c r="B26" t="s">
        <v>475</v>
      </c>
      <c r="C26" s="21">
        <v>2</v>
      </c>
      <c r="D26" t="s">
        <v>1010</v>
      </c>
    </row>
    <row r="27" spans="1:9" x14ac:dyDescent="0.2">
      <c r="B27" t="s">
        <v>340</v>
      </c>
      <c r="C27" s="21">
        <v>1</v>
      </c>
      <c r="D27" t="s">
        <v>1002</v>
      </c>
    </row>
    <row r="28" spans="1:9" x14ac:dyDescent="0.2">
      <c r="B28" s="104" t="s">
        <v>505</v>
      </c>
      <c r="C28" s="326">
        <f>SUM(C23:C27)</f>
        <v>9</v>
      </c>
    </row>
    <row r="31" spans="1:9" x14ac:dyDescent="0.2">
      <c r="B31" s="85"/>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S30"/>
  <sheetViews>
    <sheetView workbookViewId="0">
      <selection activeCell="E5" sqref="E5"/>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11" customWidth="1"/>
  </cols>
  <sheetData>
    <row r="1" spans="1:19" ht="13.5" thickBot="1" x14ac:dyDescent="0.25">
      <c r="A1" s="256"/>
      <c r="B1" s="257"/>
      <c r="C1" s="257"/>
      <c r="D1" s="257" t="s">
        <v>1027</v>
      </c>
      <c r="E1" s="257"/>
      <c r="F1" s="257"/>
      <c r="G1" s="257"/>
      <c r="H1" s="257"/>
      <c r="I1" s="257"/>
      <c r="J1" s="257"/>
      <c r="K1" s="257"/>
      <c r="L1" s="257"/>
      <c r="M1" s="257"/>
      <c r="N1" s="257"/>
      <c r="O1" s="257"/>
      <c r="P1" s="257"/>
      <c r="Q1" s="257"/>
      <c r="R1" s="257"/>
      <c r="S1" s="68" t="s">
        <v>416</v>
      </c>
    </row>
    <row r="2" spans="1:19" x14ac:dyDescent="0.2">
      <c r="A2" s="258"/>
      <c r="B2" s="259"/>
      <c r="C2" s="259"/>
      <c r="D2" s="474" t="s">
        <v>475</v>
      </c>
      <c r="E2" s="475"/>
      <c r="F2" s="476"/>
      <c r="G2" s="477" t="s">
        <v>469</v>
      </c>
      <c r="H2" s="478"/>
      <c r="I2" s="479"/>
      <c r="J2" s="474" t="s">
        <v>352</v>
      </c>
      <c r="K2" s="475"/>
      <c r="L2" s="476"/>
      <c r="M2" s="477" t="s">
        <v>340</v>
      </c>
      <c r="N2" s="478"/>
      <c r="O2" s="479"/>
      <c r="P2" s="474" t="s">
        <v>472</v>
      </c>
      <c r="Q2" s="475"/>
      <c r="R2" s="476"/>
      <c r="S2" s="21"/>
    </row>
    <row r="3" spans="1:19" x14ac:dyDescent="0.2">
      <c r="A3" s="260"/>
      <c r="B3" s="261"/>
      <c r="C3" s="261" t="s">
        <v>538</v>
      </c>
      <c r="D3" s="480">
        <v>20</v>
      </c>
      <c r="E3" s="481"/>
      <c r="F3" s="482"/>
      <c r="G3" s="483">
        <v>8</v>
      </c>
      <c r="H3" s="484"/>
      <c r="I3" s="485"/>
      <c r="J3" s="480">
        <v>26</v>
      </c>
      <c r="K3" s="481"/>
      <c r="L3" s="482"/>
      <c r="M3" s="483">
        <v>23</v>
      </c>
      <c r="N3" s="484"/>
      <c r="O3" s="485"/>
      <c r="P3" s="480">
        <v>27</v>
      </c>
      <c r="Q3" s="481"/>
      <c r="R3" s="482"/>
      <c r="S3" s="21"/>
    </row>
    <row r="4" spans="1:19" x14ac:dyDescent="0.2">
      <c r="A4" s="262"/>
      <c r="B4" s="263" t="s">
        <v>355</v>
      </c>
      <c r="C4" s="263"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19" x14ac:dyDescent="0.2">
      <c r="A5" s="262" t="s">
        <v>390</v>
      </c>
      <c r="B5" s="264">
        <v>1</v>
      </c>
      <c r="C5" s="264">
        <v>5</v>
      </c>
      <c r="D5" s="37">
        <v>10</v>
      </c>
      <c r="E5" s="37">
        <v>2</v>
      </c>
      <c r="F5" s="37">
        <f t="shared" ref="F5:F13" si="0">IF(($C5+INT(D$3/18)+IF(((D$3-INT(D$3/18)*18)-$B5)&gt;=0,1,0)-D5+2)&lt;0, 0, $C5+INT(D$3/18)+IF(((D$3-INT(D$3/18)*18)-$B5)&gt;=0,1,0)-D5+2)</f>
        <v>0</v>
      </c>
      <c r="G5" s="38">
        <v>6</v>
      </c>
      <c r="H5" s="38">
        <v>2</v>
      </c>
      <c r="I5" s="78">
        <f t="shared" ref="I5:I13" si="1">IF(($C5+INT(G$3/18)+IF(((G$3-INT(G$3/18)*18)-$B5)&gt;=0,1,0)-G5+2)&lt;0, 0, $C5+INT(G$3/18)+IF(((G$3-INT(G$3/18)*18)-$B5)&gt;=0,1,0)-G5+2)</f>
        <v>2</v>
      </c>
      <c r="J5" s="37">
        <v>7</v>
      </c>
      <c r="K5" s="37">
        <v>1</v>
      </c>
      <c r="L5" s="37">
        <f t="shared" ref="L5:L13" si="2">IF(($C5+INT(J$3/18)+IF(((J$3-INT(J$3/18)*18)-$B5)&gt;=0,1,0)-J5+2)&lt;0, 0, $C5+INT(J$3/18)+IF(((J$3-INT(J$3/18)*18)-$B5)&gt;=0,1,0)-J5+2)</f>
        <v>2</v>
      </c>
      <c r="M5" s="38">
        <v>8</v>
      </c>
      <c r="N5" s="38">
        <v>1</v>
      </c>
      <c r="O5" s="78">
        <f t="shared" ref="O5:O13" si="3">IF(($C5+INT(M$3/18)+IF(((M$3-INT(M$3/18)*18)-$B5)&gt;=0,1,0)-M5+2)&lt;0, 0, $C5+INT(M$3/18)+IF(((M$3-INT(M$3/18)*18)-$B5)&gt;=0,1,0)-M5+2)</f>
        <v>1</v>
      </c>
      <c r="P5" s="37">
        <v>9</v>
      </c>
      <c r="Q5" s="37">
        <v>1</v>
      </c>
      <c r="R5" s="37">
        <f t="shared" ref="R5:R13" si="4">IF(($C5+INT(P$3/18)+IF(((P$3-INT(P$3/18)*18)-$B5)&gt;=0,1,0)-P5+2)&lt;0, 0, $C5+INT(P$3/18)+IF(((P$3-INT(P$3/18)*18)-$B5)&gt;=0,1,0)-P5+2)</f>
        <v>0</v>
      </c>
      <c r="S5" s="21"/>
    </row>
    <row r="6" spans="1:19" x14ac:dyDescent="0.2">
      <c r="A6" s="262" t="s">
        <v>391</v>
      </c>
      <c r="B6" s="264">
        <v>5</v>
      </c>
      <c r="C6" s="264">
        <v>4</v>
      </c>
      <c r="D6" s="37">
        <v>10</v>
      </c>
      <c r="E6" s="37">
        <v>2</v>
      </c>
      <c r="F6" s="37">
        <f t="shared" si="0"/>
        <v>0</v>
      </c>
      <c r="G6" s="38">
        <v>6</v>
      </c>
      <c r="H6" s="38">
        <v>2</v>
      </c>
      <c r="I6" s="78">
        <f t="shared" si="1"/>
        <v>1</v>
      </c>
      <c r="J6" s="37">
        <v>10</v>
      </c>
      <c r="K6" s="37">
        <v>2</v>
      </c>
      <c r="L6" s="37">
        <f t="shared" si="2"/>
        <v>0</v>
      </c>
      <c r="M6" s="38">
        <v>6</v>
      </c>
      <c r="N6" s="38">
        <v>3</v>
      </c>
      <c r="O6" s="78">
        <f t="shared" si="3"/>
        <v>2</v>
      </c>
      <c r="P6" s="37">
        <v>10</v>
      </c>
      <c r="Q6" s="37">
        <v>2</v>
      </c>
      <c r="R6" s="37">
        <f t="shared" si="4"/>
        <v>0</v>
      </c>
      <c r="S6" s="21"/>
    </row>
    <row r="7" spans="1:19" x14ac:dyDescent="0.2">
      <c r="A7" s="262" t="s">
        <v>392</v>
      </c>
      <c r="B7" s="264">
        <v>15</v>
      </c>
      <c r="C7" s="264">
        <v>3</v>
      </c>
      <c r="D7" s="37">
        <v>4</v>
      </c>
      <c r="E7" s="37">
        <v>2</v>
      </c>
      <c r="F7" s="37">
        <f t="shared" si="0"/>
        <v>2</v>
      </c>
      <c r="G7" s="38">
        <v>4</v>
      </c>
      <c r="H7" s="38">
        <v>1</v>
      </c>
      <c r="I7" s="78">
        <f t="shared" si="1"/>
        <v>1</v>
      </c>
      <c r="J7" s="37">
        <v>2</v>
      </c>
      <c r="K7" s="37">
        <v>1</v>
      </c>
      <c r="L7" s="37">
        <f t="shared" si="2"/>
        <v>4</v>
      </c>
      <c r="M7" s="38">
        <v>4</v>
      </c>
      <c r="N7" s="38">
        <v>1</v>
      </c>
      <c r="O7" s="78">
        <f t="shared" si="3"/>
        <v>2</v>
      </c>
      <c r="P7" s="37">
        <v>3</v>
      </c>
      <c r="Q7" s="37">
        <v>1</v>
      </c>
      <c r="R7" s="37">
        <f t="shared" si="4"/>
        <v>3</v>
      </c>
      <c r="S7" s="21"/>
    </row>
    <row r="8" spans="1:19" x14ac:dyDescent="0.2">
      <c r="A8" s="262" t="s">
        <v>393</v>
      </c>
      <c r="B8" s="264">
        <v>7</v>
      </c>
      <c r="C8" s="264">
        <v>4</v>
      </c>
      <c r="D8" s="37">
        <v>6</v>
      </c>
      <c r="E8" s="37">
        <v>1</v>
      </c>
      <c r="F8" s="37">
        <f t="shared" si="0"/>
        <v>1</v>
      </c>
      <c r="G8" s="38">
        <v>4</v>
      </c>
      <c r="H8" s="38">
        <v>2</v>
      </c>
      <c r="I8" s="78">
        <f t="shared" si="1"/>
        <v>3</v>
      </c>
      <c r="J8" s="37">
        <v>5</v>
      </c>
      <c r="K8" s="37">
        <v>1</v>
      </c>
      <c r="L8" s="37">
        <f t="shared" si="2"/>
        <v>3</v>
      </c>
      <c r="M8" s="38">
        <v>5</v>
      </c>
      <c r="N8" s="38">
        <v>2</v>
      </c>
      <c r="O8" s="78">
        <f t="shared" si="3"/>
        <v>2</v>
      </c>
      <c r="P8" s="37">
        <v>7</v>
      </c>
      <c r="Q8" s="37">
        <v>2</v>
      </c>
      <c r="R8" s="37">
        <f t="shared" si="4"/>
        <v>1</v>
      </c>
      <c r="S8" s="21"/>
    </row>
    <row r="9" spans="1:19" x14ac:dyDescent="0.2">
      <c r="A9" s="262" t="s">
        <v>394</v>
      </c>
      <c r="B9" s="264">
        <v>13</v>
      </c>
      <c r="C9" s="264">
        <v>3</v>
      </c>
      <c r="D9" s="37">
        <v>5</v>
      </c>
      <c r="E9" s="37">
        <v>2</v>
      </c>
      <c r="F9" s="37">
        <f t="shared" si="0"/>
        <v>1</v>
      </c>
      <c r="G9" s="38">
        <v>4</v>
      </c>
      <c r="H9" s="38">
        <v>3</v>
      </c>
      <c r="I9" s="78">
        <f t="shared" si="1"/>
        <v>1</v>
      </c>
      <c r="J9" s="37">
        <v>6</v>
      </c>
      <c r="K9" s="37">
        <v>3</v>
      </c>
      <c r="L9" s="37">
        <f t="shared" si="2"/>
        <v>0</v>
      </c>
      <c r="M9" s="38">
        <v>5</v>
      </c>
      <c r="N9" s="38">
        <v>2</v>
      </c>
      <c r="O9" s="78">
        <f t="shared" si="3"/>
        <v>1</v>
      </c>
      <c r="P9" s="37">
        <v>4</v>
      </c>
      <c r="Q9" s="37">
        <v>2</v>
      </c>
      <c r="R9" s="37">
        <f t="shared" si="4"/>
        <v>2</v>
      </c>
      <c r="S9" s="21"/>
    </row>
    <row r="10" spans="1:19" x14ac:dyDescent="0.2">
      <c r="A10" s="262" t="s">
        <v>395</v>
      </c>
      <c r="B10" s="264">
        <v>11</v>
      </c>
      <c r="C10" s="264">
        <v>4</v>
      </c>
      <c r="D10" s="37">
        <v>5</v>
      </c>
      <c r="E10" s="37">
        <v>2</v>
      </c>
      <c r="F10" s="37">
        <f t="shared" si="0"/>
        <v>2</v>
      </c>
      <c r="G10" s="38">
        <v>5</v>
      </c>
      <c r="H10" s="38">
        <v>1</v>
      </c>
      <c r="I10" s="78">
        <f t="shared" si="1"/>
        <v>1</v>
      </c>
      <c r="J10" s="37">
        <v>4</v>
      </c>
      <c r="K10" s="37">
        <v>1</v>
      </c>
      <c r="L10" s="37">
        <f t="shared" si="2"/>
        <v>3</v>
      </c>
      <c r="M10" s="38">
        <v>10</v>
      </c>
      <c r="N10" s="38">
        <v>2</v>
      </c>
      <c r="O10" s="78">
        <f t="shared" si="3"/>
        <v>0</v>
      </c>
      <c r="P10" s="37">
        <v>7</v>
      </c>
      <c r="Q10" s="37">
        <v>4</v>
      </c>
      <c r="R10" s="37">
        <f t="shared" si="4"/>
        <v>0</v>
      </c>
      <c r="S10" s="21"/>
    </row>
    <row r="11" spans="1:19" x14ac:dyDescent="0.2">
      <c r="A11" s="262" t="s">
        <v>396</v>
      </c>
      <c r="B11" s="264">
        <v>9</v>
      </c>
      <c r="C11" s="264">
        <v>4</v>
      </c>
      <c r="D11" s="37">
        <v>6</v>
      </c>
      <c r="E11" s="37">
        <v>3</v>
      </c>
      <c r="F11" s="37">
        <f t="shared" si="0"/>
        <v>1</v>
      </c>
      <c r="G11" s="38">
        <v>4</v>
      </c>
      <c r="H11" s="38">
        <v>1</v>
      </c>
      <c r="I11" s="78">
        <f t="shared" si="1"/>
        <v>2</v>
      </c>
      <c r="J11" s="37">
        <v>7</v>
      </c>
      <c r="K11" s="37">
        <v>2</v>
      </c>
      <c r="L11" s="37">
        <f t="shared" si="2"/>
        <v>0</v>
      </c>
      <c r="M11" s="38">
        <v>7</v>
      </c>
      <c r="N11" s="38">
        <v>2</v>
      </c>
      <c r="O11" s="78">
        <f t="shared" si="3"/>
        <v>0</v>
      </c>
      <c r="P11" s="37">
        <v>4</v>
      </c>
      <c r="Q11" s="37">
        <v>1</v>
      </c>
      <c r="R11" s="37">
        <f t="shared" si="4"/>
        <v>4</v>
      </c>
      <c r="S11" s="21"/>
    </row>
    <row r="12" spans="1:19" x14ac:dyDescent="0.2">
      <c r="A12" s="262" t="s">
        <v>397</v>
      </c>
      <c r="B12" s="264">
        <v>17</v>
      </c>
      <c r="C12" s="264">
        <v>3</v>
      </c>
      <c r="D12" s="37">
        <v>4</v>
      </c>
      <c r="E12" s="37">
        <v>3</v>
      </c>
      <c r="F12" s="37">
        <f t="shared" si="0"/>
        <v>2</v>
      </c>
      <c r="G12" s="38">
        <v>4</v>
      </c>
      <c r="H12" s="38">
        <v>2</v>
      </c>
      <c r="I12" s="78">
        <f t="shared" si="1"/>
        <v>1</v>
      </c>
      <c r="J12" s="37">
        <v>4</v>
      </c>
      <c r="K12" s="37">
        <v>2</v>
      </c>
      <c r="L12" s="37">
        <f t="shared" si="2"/>
        <v>2</v>
      </c>
      <c r="M12" s="38">
        <v>5</v>
      </c>
      <c r="N12" s="38">
        <v>2</v>
      </c>
      <c r="O12" s="78">
        <f t="shared" si="3"/>
        <v>1</v>
      </c>
      <c r="P12" s="37">
        <v>6</v>
      </c>
      <c r="Q12" s="37">
        <v>2</v>
      </c>
      <c r="R12" s="37">
        <f t="shared" si="4"/>
        <v>0</v>
      </c>
      <c r="S12" s="21"/>
    </row>
    <row r="13" spans="1:19" ht="13.5" thickBot="1" x14ac:dyDescent="0.25">
      <c r="A13" s="265" t="s">
        <v>398</v>
      </c>
      <c r="B13" s="266">
        <v>3</v>
      </c>
      <c r="C13" s="266">
        <v>5</v>
      </c>
      <c r="D13" s="37">
        <v>10</v>
      </c>
      <c r="E13" s="54">
        <v>2</v>
      </c>
      <c r="F13" s="37">
        <f t="shared" si="0"/>
        <v>0</v>
      </c>
      <c r="G13" s="38">
        <v>7</v>
      </c>
      <c r="H13" s="55">
        <v>2</v>
      </c>
      <c r="I13" s="77">
        <f t="shared" si="1"/>
        <v>1</v>
      </c>
      <c r="J13" s="37">
        <v>7</v>
      </c>
      <c r="K13" s="54">
        <v>2</v>
      </c>
      <c r="L13" s="37">
        <f t="shared" si="2"/>
        <v>2</v>
      </c>
      <c r="M13" s="38">
        <v>7</v>
      </c>
      <c r="N13" s="55">
        <v>2</v>
      </c>
      <c r="O13" s="77">
        <f t="shared" si="3"/>
        <v>2</v>
      </c>
      <c r="P13" s="37">
        <v>10</v>
      </c>
      <c r="Q13" s="54">
        <v>2</v>
      </c>
      <c r="R13" s="37">
        <f t="shared" si="4"/>
        <v>0</v>
      </c>
      <c r="S13" s="21"/>
    </row>
    <row r="14" spans="1:19" ht="13.5" thickBot="1" x14ac:dyDescent="0.25">
      <c r="A14" s="267" t="s">
        <v>412</v>
      </c>
      <c r="B14" s="268"/>
      <c r="C14" s="234">
        <f t="shared" ref="C14:O14" si="5">SUM(C5:C13)</f>
        <v>35</v>
      </c>
      <c r="D14" s="63">
        <f t="shared" si="5"/>
        <v>60</v>
      </c>
      <c r="E14" s="63">
        <f t="shared" si="5"/>
        <v>19</v>
      </c>
      <c r="F14" s="63">
        <f t="shared" si="5"/>
        <v>9</v>
      </c>
      <c r="G14" s="89">
        <f t="shared" si="5"/>
        <v>44</v>
      </c>
      <c r="H14" s="89">
        <f t="shared" si="5"/>
        <v>16</v>
      </c>
      <c r="I14" s="89">
        <f t="shared" si="5"/>
        <v>13</v>
      </c>
      <c r="J14" s="63">
        <f>SUM(J5:J13)</f>
        <v>52</v>
      </c>
      <c r="K14" s="63">
        <f>SUM(K5:K13)</f>
        <v>15</v>
      </c>
      <c r="L14" s="88">
        <f t="shared" si="5"/>
        <v>16</v>
      </c>
      <c r="M14" s="89">
        <f>SUM(M5:M13)</f>
        <v>57</v>
      </c>
      <c r="N14" s="89">
        <f>SUM(N5:N13)</f>
        <v>17</v>
      </c>
      <c r="O14" s="89">
        <f t="shared" si="5"/>
        <v>11</v>
      </c>
      <c r="P14" s="63">
        <f>SUM(P5:P13)</f>
        <v>60</v>
      </c>
      <c r="Q14" s="63">
        <f>SUM(Q5:Q13)</f>
        <v>17</v>
      </c>
      <c r="R14" s="88">
        <f>SUM(R5:R13)</f>
        <v>10</v>
      </c>
      <c r="S14" s="21"/>
    </row>
    <row r="15" spans="1:19" x14ac:dyDescent="0.2">
      <c r="A15" s="260" t="s">
        <v>399</v>
      </c>
      <c r="B15" s="269">
        <v>12</v>
      </c>
      <c r="C15" s="269">
        <v>4</v>
      </c>
      <c r="D15" s="37">
        <v>5</v>
      </c>
      <c r="E15" s="39">
        <v>2</v>
      </c>
      <c r="F15" s="37">
        <f t="shared" ref="F15:F23" si="6">IF(($C15+INT(D$3/18)+IF(((D$3-INT(D$3/18)*18)-$B15)&gt;=0,1,0)-D15+2)&lt;0, 0, $C15+INT(D$3/18)+IF(((D$3-INT(D$3/18)*18)-$B15)&gt;=0,1,0)-D15+2)</f>
        <v>2</v>
      </c>
      <c r="G15" s="38">
        <v>5</v>
      </c>
      <c r="H15" s="59">
        <v>2</v>
      </c>
      <c r="I15" s="82">
        <f t="shared" ref="I15:I23" si="7">IF(($C15+INT(G$3/18)+IF(((G$3-INT(G$3/18)*18)-$B15)&gt;=0,1,0)-G15+2)&lt;0, 0, $C15+INT(G$3/18)+IF(((G$3-INT(G$3/18)*18)-$B15)&gt;=0,1,0)-G15+2)</f>
        <v>1</v>
      </c>
      <c r="J15" s="37">
        <v>4</v>
      </c>
      <c r="K15" s="39">
        <v>2</v>
      </c>
      <c r="L15" s="37">
        <f t="shared" ref="L15:L23" si="8">IF(($C15+INT(J$3/18)+IF(((J$3-INT(J$3/18)*18)-$B15)&gt;=0,1,0)-J15+2)&lt;0, 0, $C15+INT(J$3/18)+IF(((J$3-INT(J$3/18)*18)-$B15)&gt;=0,1,0)-J15+2)</f>
        <v>3</v>
      </c>
      <c r="M15" s="38">
        <v>5</v>
      </c>
      <c r="N15" s="59">
        <v>2</v>
      </c>
      <c r="O15" s="82">
        <f t="shared" ref="O15:O23" si="9">IF(($C15+INT(M$3/18)+IF(((M$3-INT(M$3/18)*18)-$B15)&gt;=0,1,0)-M15+2)&lt;0, 0, $C15+INT(M$3/18)+IF(((M$3-INT(M$3/18)*18)-$B15)&gt;=0,1,0)-M15+2)</f>
        <v>2</v>
      </c>
      <c r="P15" s="37">
        <v>5</v>
      </c>
      <c r="Q15" s="39">
        <v>2</v>
      </c>
      <c r="R15" s="37">
        <f t="shared" ref="R15:R23" si="10">IF(($C15+INT(P$3/18)+IF(((P$3-INT(P$3/18)*18)-$B15)&gt;=0,1,0)-P15+2)&lt;0, 0, $C15+INT(P$3/18)+IF(((P$3-INT(P$3/18)*18)-$B15)&gt;=0,1,0)-P15+2)</f>
        <v>2</v>
      </c>
      <c r="S15" s="21"/>
    </row>
    <row r="16" spans="1:19" x14ac:dyDescent="0.2">
      <c r="A16" s="262" t="s">
        <v>400</v>
      </c>
      <c r="B16" s="264">
        <v>18</v>
      </c>
      <c r="C16" s="264">
        <v>3</v>
      </c>
      <c r="D16" s="37">
        <v>4</v>
      </c>
      <c r="E16" s="37">
        <v>1</v>
      </c>
      <c r="F16" s="37">
        <f t="shared" si="6"/>
        <v>2</v>
      </c>
      <c r="G16" s="38">
        <v>5</v>
      </c>
      <c r="H16" s="38">
        <v>2</v>
      </c>
      <c r="I16" s="78">
        <f t="shared" si="7"/>
        <v>0</v>
      </c>
      <c r="J16" s="37">
        <v>4</v>
      </c>
      <c r="K16" s="37">
        <v>3</v>
      </c>
      <c r="L16" s="37">
        <f t="shared" si="8"/>
        <v>2</v>
      </c>
      <c r="M16" s="38">
        <v>5</v>
      </c>
      <c r="N16" s="38">
        <v>3</v>
      </c>
      <c r="O16" s="78">
        <f t="shared" si="9"/>
        <v>1</v>
      </c>
      <c r="P16" s="37">
        <v>6</v>
      </c>
      <c r="Q16" s="37">
        <v>2</v>
      </c>
      <c r="R16" s="37">
        <f t="shared" si="10"/>
        <v>0</v>
      </c>
      <c r="S16" s="21"/>
    </row>
    <row r="17" spans="1:19" x14ac:dyDescent="0.2">
      <c r="A17" s="262" t="s">
        <v>401</v>
      </c>
      <c r="B17" s="264">
        <v>2</v>
      </c>
      <c r="C17" s="264">
        <v>5</v>
      </c>
      <c r="D17" s="37">
        <v>6</v>
      </c>
      <c r="E17" s="37">
        <v>2</v>
      </c>
      <c r="F17" s="37">
        <f t="shared" si="6"/>
        <v>3</v>
      </c>
      <c r="G17" s="38">
        <v>6</v>
      </c>
      <c r="H17" s="38">
        <v>2</v>
      </c>
      <c r="I17" s="78">
        <f t="shared" si="7"/>
        <v>2</v>
      </c>
      <c r="J17" s="37">
        <v>7</v>
      </c>
      <c r="K17" s="37">
        <v>2</v>
      </c>
      <c r="L17" s="37">
        <f t="shared" si="8"/>
        <v>2</v>
      </c>
      <c r="M17" s="38">
        <v>6</v>
      </c>
      <c r="N17" s="38">
        <v>2</v>
      </c>
      <c r="O17" s="78">
        <f t="shared" si="9"/>
        <v>3</v>
      </c>
      <c r="P17" s="37">
        <v>8</v>
      </c>
      <c r="Q17" s="37">
        <v>1</v>
      </c>
      <c r="R17" s="37">
        <f t="shared" si="10"/>
        <v>1</v>
      </c>
      <c r="S17" s="21"/>
    </row>
    <row r="18" spans="1:19" x14ac:dyDescent="0.2">
      <c r="A18" s="262" t="s">
        <v>402</v>
      </c>
      <c r="B18" s="264">
        <v>6</v>
      </c>
      <c r="C18" s="264">
        <v>4</v>
      </c>
      <c r="D18" s="37">
        <v>6</v>
      </c>
      <c r="E18" s="37">
        <v>1</v>
      </c>
      <c r="F18" s="37">
        <f t="shared" si="6"/>
        <v>1</v>
      </c>
      <c r="G18" s="38">
        <v>6</v>
      </c>
      <c r="H18" s="38">
        <v>2</v>
      </c>
      <c r="I18" s="78">
        <f t="shared" si="7"/>
        <v>1</v>
      </c>
      <c r="J18" s="37">
        <v>5</v>
      </c>
      <c r="K18" s="37">
        <v>2</v>
      </c>
      <c r="L18" s="37">
        <f t="shared" si="8"/>
        <v>3</v>
      </c>
      <c r="M18" s="38">
        <v>5</v>
      </c>
      <c r="N18" s="38">
        <v>2</v>
      </c>
      <c r="O18" s="78">
        <f t="shared" si="9"/>
        <v>2</v>
      </c>
      <c r="P18" s="37">
        <v>6</v>
      </c>
      <c r="Q18" s="37">
        <v>2</v>
      </c>
      <c r="R18" s="37">
        <f t="shared" si="10"/>
        <v>2</v>
      </c>
      <c r="S18" s="21"/>
    </row>
    <row r="19" spans="1:19" x14ac:dyDescent="0.2">
      <c r="A19" s="262" t="s">
        <v>403</v>
      </c>
      <c r="B19" s="264">
        <v>14</v>
      </c>
      <c r="C19" s="264">
        <v>3</v>
      </c>
      <c r="D19" s="37">
        <v>3</v>
      </c>
      <c r="E19" s="37">
        <v>1</v>
      </c>
      <c r="F19" s="37">
        <f t="shared" si="6"/>
        <v>3</v>
      </c>
      <c r="G19" s="38">
        <v>3</v>
      </c>
      <c r="H19" s="38">
        <v>2</v>
      </c>
      <c r="I19" s="78">
        <f t="shared" si="7"/>
        <v>2</v>
      </c>
      <c r="J19" s="37">
        <v>5</v>
      </c>
      <c r="K19" s="37">
        <v>1</v>
      </c>
      <c r="L19" s="37">
        <f t="shared" si="8"/>
        <v>1</v>
      </c>
      <c r="M19" s="38">
        <v>6</v>
      </c>
      <c r="N19" s="38">
        <v>2</v>
      </c>
      <c r="O19" s="78">
        <f t="shared" si="9"/>
        <v>0</v>
      </c>
      <c r="P19" s="37">
        <v>3</v>
      </c>
      <c r="Q19" s="37">
        <v>1</v>
      </c>
      <c r="R19" s="37">
        <f t="shared" si="10"/>
        <v>3</v>
      </c>
      <c r="S19" s="21"/>
    </row>
    <row r="20" spans="1:19" x14ac:dyDescent="0.2">
      <c r="A20" s="262" t="s">
        <v>404</v>
      </c>
      <c r="B20" s="264">
        <v>4</v>
      </c>
      <c r="C20" s="264">
        <v>5</v>
      </c>
      <c r="D20" s="37">
        <v>7</v>
      </c>
      <c r="E20" s="37">
        <v>3</v>
      </c>
      <c r="F20" s="37">
        <f t="shared" si="6"/>
        <v>1</v>
      </c>
      <c r="G20" s="38">
        <v>6</v>
      </c>
      <c r="H20" s="38">
        <v>2</v>
      </c>
      <c r="I20" s="78">
        <f t="shared" si="7"/>
        <v>2</v>
      </c>
      <c r="J20" s="37">
        <v>7</v>
      </c>
      <c r="K20" s="37">
        <v>1</v>
      </c>
      <c r="L20" s="37">
        <f t="shared" si="8"/>
        <v>2</v>
      </c>
      <c r="M20" s="38">
        <v>7</v>
      </c>
      <c r="N20" s="38">
        <v>1</v>
      </c>
      <c r="O20" s="78">
        <f t="shared" si="9"/>
        <v>2</v>
      </c>
      <c r="P20" s="37">
        <v>10</v>
      </c>
      <c r="Q20" s="37">
        <v>2</v>
      </c>
      <c r="R20" s="37">
        <f t="shared" si="10"/>
        <v>0</v>
      </c>
      <c r="S20" s="21"/>
    </row>
    <row r="21" spans="1:19" x14ac:dyDescent="0.2">
      <c r="A21" s="262" t="s">
        <v>405</v>
      </c>
      <c r="B21" s="264">
        <v>8</v>
      </c>
      <c r="C21" s="264">
        <v>4</v>
      </c>
      <c r="D21" s="37">
        <v>6</v>
      </c>
      <c r="E21" s="37">
        <v>2</v>
      </c>
      <c r="F21" s="37">
        <f t="shared" si="6"/>
        <v>1</v>
      </c>
      <c r="G21" s="38">
        <v>10</v>
      </c>
      <c r="H21" s="38">
        <v>2</v>
      </c>
      <c r="I21" s="78">
        <f t="shared" si="7"/>
        <v>0</v>
      </c>
      <c r="J21" s="37">
        <v>10</v>
      </c>
      <c r="K21" s="37">
        <v>2</v>
      </c>
      <c r="L21" s="37">
        <f t="shared" si="8"/>
        <v>0</v>
      </c>
      <c r="M21" s="38">
        <v>4</v>
      </c>
      <c r="N21" s="38">
        <v>1</v>
      </c>
      <c r="O21" s="78">
        <f t="shared" si="9"/>
        <v>3</v>
      </c>
      <c r="P21" s="37">
        <v>6</v>
      </c>
      <c r="Q21" s="37">
        <v>2</v>
      </c>
      <c r="R21" s="37">
        <f t="shared" si="10"/>
        <v>2</v>
      </c>
      <c r="S21" s="21" t="s">
        <v>475</v>
      </c>
    </row>
    <row r="22" spans="1:19" x14ac:dyDescent="0.2">
      <c r="A22" s="262" t="s">
        <v>406</v>
      </c>
      <c r="B22" s="264">
        <v>10</v>
      </c>
      <c r="C22" s="264">
        <v>4</v>
      </c>
      <c r="D22" s="37">
        <v>5</v>
      </c>
      <c r="E22" s="37">
        <v>2</v>
      </c>
      <c r="F22" s="37">
        <f t="shared" si="6"/>
        <v>2</v>
      </c>
      <c r="G22" s="38">
        <v>10</v>
      </c>
      <c r="H22" s="38">
        <v>2</v>
      </c>
      <c r="I22" s="78">
        <f t="shared" si="7"/>
        <v>0</v>
      </c>
      <c r="J22" s="37">
        <v>7</v>
      </c>
      <c r="K22" s="37">
        <v>3</v>
      </c>
      <c r="L22" s="37">
        <f t="shared" si="8"/>
        <v>0</v>
      </c>
      <c r="M22" s="38">
        <v>5</v>
      </c>
      <c r="N22" s="38">
        <v>2</v>
      </c>
      <c r="O22" s="78">
        <f t="shared" si="9"/>
        <v>2</v>
      </c>
      <c r="P22" s="37">
        <v>5</v>
      </c>
      <c r="Q22" s="37">
        <v>1</v>
      </c>
      <c r="R22" s="37">
        <f t="shared" si="10"/>
        <v>2</v>
      </c>
      <c r="S22" s="21"/>
    </row>
    <row r="23" spans="1:19" ht="13.5" thickBot="1" x14ac:dyDescent="0.25">
      <c r="A23" s="270" t="s">
        <v>407</v>
      </c>
      <c r="B23" s="271">
        <v>16</v>
      </c>
      <c r="C23" s="271">
        <v>3</v>
      </c>
      <c r="D23" s="37">
        <v>3</v>
      </c>
      <c r="E23" s="46">
        <v>1</v>
      </c>
      <c r="F23" s="37">
        <f t="shared" si="6"/>
        <v>3</v>
      </c>
      <c r="G23" s="38">
        <v>3</v>
      </c>
      <c r="H23" s="47">
        <v>1</v>
      </c>
      <c r="I23" s="84">
        <f t="shared" si="7"/>
        <v>2</v>
      </c>
      <c r="J23" s="37">
        <v>4</v>
      </c>
      <c r="K23" s="46">
        <v>2</v>
      </c>
      <c r="L23" s="37">
        <f t="shared" si="8"/>
        <v>2</v>
      </c>
      <c r="M23" s="38">
        <v>4</v>
      </c>
      <c r="N23" s="47">
        <v>2</v>
      </c>
      <c r="O23" s="84">
        <f t="shared" si="9"/>
        <v>2</v>
      </c>
      <c r="P23" s="37">
        <v>6</v>
      </c>
      <c r="Q23" s="46">
        <v>2</v>
      </c>
      <c r="R23" s="37">
        <f t="shared" si="10"/>
        <v>0</v>
      </c>
      <c r="S23" s="21"/>
    </row>
    <row r="24" spans="1:19" ht="13.5" thickBot="1" x14ac:dyDescent="0.25">
      <c r="A24" s="66" t="s">
        <v>413</v>
      </c>
      <c r="B24" s="63"/>
      <c r="C24" s="63">
        <f t="shared" ref="C24:O24" si="11">SUM(C15:C23)</f>
        <v>35</v>
      </c>
      <c r="D24" s="63">
        <f t="shared" si="11"/>
        <v>45</v>
      </c>
      <c r="E24" s="63">
        <f t="shared" si="11"/>
        <v>15</v>
      </c>
      <c r="F24" s="63">
        <f t="shared" si="11"/>
        <v>18</v>
      </c>
      <c r="G24" s="89">
        <f t="shared" si="11"/>
        <v>54</v>
      </c>
      <c r="H24" s="89">
        <f t="shared" si="11"/>
        <v>17</v>
      </c>
      <c r="I24" s="89">
        <f t="shared" si="11"/>
        <v>10</v>
      </c>
      <c r="J24" s="63">
        <f t="shared" si="11"/>
        <v>53</v>
      </c>
      <c r="K24" s="63">
        <f t="shared" si="11"/>
        <v>18</v>
      </c>
      <c r="L24" s="63">
        <f t="shared" si="11"/>
        <v>15</v>
      </c>
      <c r="M24" s="89">
        <f t="shared" si="11"/>
        <v>47</v>
      </c>
      <c r="N24" s="89">
        <f t="shared" si="11"/>
        <v>17</v>
      </c>
      <c r="O24" s="89">
        <f t="shared" si="11"/>
        <v>17</v>
      </c>
      <c r="P24" s="63">
        <f>SUM(P15:P23)</f>
        <v>55</v>
      </c>
      <c r="Q24" s="63">
        <f>SUM(Q15:Q23)</f>
        <v>15</v>
      </c>
      <c r="R24" s="63">
        <f>SUM(R15:R23)</f>
        <v>12</v>
      </c>
    </row>
    <row r="25" spans="1:19" ht="13.5" thickBot="1" x14ac:dyDescent="0.25">
      <c r="A25" s="70" t="s">
        <v>414</v>
      </c>
      <c r="B25" s="71"/>
      <c r="C25" s="71">
        <f t="shared" ref="C25:O25" si="12">C24+C14</f>
        <v>70</v>
      </c>
      <c r="D25" s="71">
        <f t="shared" si="12"/>
        <v>105</v>
      </c>
      <c r="E25" s="71">
        <f t="shared" si="12"/>
        <v>34</v>
      </c>
      <c r="F25" s="71">
        <f t="shared" si="12"/>
        <v>27</v>
      </c>
      <c r="G25" s="72">
        <f t="shared" si="12"/>
        <v>98</v>
      </c>
      <c r="H25" s="72">
        <f t="shared" si="12"/>
        <v>33</v>
      </c>
      <c r="I25" s="72">
        <f t="shared" si="12"/>
        <v>23</v>
      </c>
      <c r="J25" s="71">
        <f t="shared" si="12"/>
        <v>105</v>
      </c>
      <c r="K25" s="71">
        <f t="shared" si="12"/>
        <v>33</v>
      </c>
      <c r="L25" s="71">
        <f t="shared" si="12"/>
        <v>31</v>
      </c>
      <c r="M25" s="72">
        <f t="shared" si="12"/>
        <v>104</v>
      </c>
      <c r="N25" s="72">
        <f t="shared" si="12"/>
        <v>34</v>
      </c>
      <c r="O25" s="72">
        <f t="shared" si="12"/>
        <v>28</v>
      </c>
      <c r="P25" s="71">
        <f>P24+P14</f>
        <v>115</v>
      </c>
      <c r="Q25" s="71">
        <f>Q24+Q14</f>
        <v>32</v>
      </c>
      <c r="R25" s="71">
        <f>R24+R14</f>
        <v>22</v>
      </c>
    </row>
    <row r="26" spans="1:19" x14ac:dyDescent="0.2">
      <c r="A26" s="67" t="s">
        <v>350</v>
      </c>
      <c r="B26" s="39"/>
      <c r="C26" s="39"/>
      <c r="D26" s="486">
        <v>3</v>
      </c>
      <c r="E26" s="487"/>
      <c r="F26" s="488"/>
      <c r="G26" s="489">
        <v>4</v>
      </c>
      <c r="H26" s="490"/>
      <c r="I26" s="491"/>
      <c r="J26" s="486">
        <v>1</v>
      </c>
      <c r="K26" s="487"/>
      <c r="L26" s="488"/>
      <c r="M26" s="489">
        <v>2</v>
      </c>
      <c r="N26" s="490"/>
      <c r="O26" s="491"/>
      <c r="P26" s="486">
        <v>5</v>
      </c>
      <c r="Q26" s="487"/>
      <c r="R26" s="488"/>
    </row>
    <row r="27" spans="1:19" ht="13.5" thickBot="1" x14ac:dyDescent="0.25">
      <c r="A27" s="49" t="s">
        <v>415</v>
      </c>
      <c r="B27" s="46"/>
      <c r="C27" s="46"/>
      <c r="D27" s="492">
        <v>4</v>
      </c>
      <c r="E27" s="493"/>
      <c r="F27" s="494"/>
      <c r="G27" s="495">
        <v>2</v>
      </c>
      <c r="H27" s="496"/>
      <c r="I27" s="497"/>
      <c r="J27" s="492">
        <v>11</v>
      </c>
      <c r="K27" s="493"/>
      <c r="L27" s="494"/>
      <c r="M27" s="495">
        <v>7</v>
      </c>
      <c r="N27" s="496"/>
      <c r="O27" s="497"/>
      <c r="P27" s="492">
        <v>1</v>
      </c>
      <c r="Q27" s="493"/>
      <c r="R27" s="494"/>
    </row>
    <row r="29" spans="1:19" x14ac:dyDescent="0.2">
      <c r="A29" s="92"/>
      <c r="B29" s="30" t="s">
        <v>450</v>
      </c>
    </row>
    <row r="30" spans="1:19" x14ac:dyDescent="0.2">
      <c r="A30" s="97"/>
      <c r="B30" s="30" t="s">
        <v>603</v>
      </c>
    </row>
  </sheetData>
  <mergeCells count="20">
    <mergeCell ref="D26:F26"/>
    <mergeCell ref="G26:I26"/>
    <mergeCell ref="J26:L26"/>
    <mergeCell ref="M26:O26"/>
    <mergeCell ref="P26:R26"/>
    <mergeCell ref="D27:F27"/>
    <mergeCell ref="G27:I27"/>
    <mergeCell ref="J27:L27"/>
    <mergeCell ref="M27:O27"/>
    <mergeCell ref="P27:R27"/>
    <mergeCell ref="D2:F2"/>
    <mergeCell ref="G2:I2"/>
    <mergeCell ref="J2:L2"/>
    <mergeCell ref="M2:O2"/>
    <mergeCell ref="P2:R2"/>
    <mergeCell ref="D3:F3"/>
    <mergeCell ref="G3:I3"/>
    <mergeCell ref="J3:L3"/>
    <mergeCell ref="M3:O3"/>
    <mergeCell ref="P3:R3"/>
  </mergeCells>
  <conditionalFormatting sqref="G5:G13 G15:G23 M5:M13 M15:M23 D5:D13 D15:D23 J5:J13 J15:J23 P5:P13 P15:P23">
    <cfRule type="cellIs" dxfId="329" priority="1" stopIfTrue="1" operator="equal">
      <formula>$C5</formula>
    </cfRule>
    <cfRule type="cellIs" dxfId="328" priority="2" stopIfTrue="1" operator="equal">
      <formula>$C5-1</formula>
    </cfRule>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T65"/>
  <sheetViews>
    <sheetView topLeftCell="A22" workbookViewId="0">
      <selection activeCell="AB35" sqref="AB35"/>
    </sheetView>
  </sheetViews>
  <sheetFormatPr defaultRowHeight="12.75" x14ac:dyDescent="0.2"/>
  <sheetData>
    <row r="1" spans="1:20" ht="13.5" thickBot="1" x14ac:dyDescent="0.25">
      <c r="A1" s="366" t="s">
        <v>1006</v>
      </c>
      <c r="B1" s="257"/>
      <c r="C1" s="257"/>
      <c r="D1" s="257" t="s">
        <v>1000</v>
      </c>
      <c r="E1" s="257"/>
      <c r="F1" s="257"/>
      <c r="G1" s="257"/>
      <c r="H1" s="257"/>
      <c r="I1" s="257"/>
      <c r="J1" s="257"/>
      <c r="K1" s="257"/>
      <c r="L1" s="257"/>
      <c r="M1" s="257"/>
      <c r="N1" s="257"/>
      <c r="O1" s="257"/>
      <c r="P1" s="257"/>
      <c r="Q1" s="257"/>
      <c r="R1" s="257"/>
      <c r="S1" s="68" t="s">
        <v>416</v>
      </c>
      <c r="T1" t="s">
        <v>991</v>
      </c>
    </row>
    <row r="2" spans="1:20" x14ac:dyDescent="0.2">
      <c r="A2" s="258"/>
      <c r="B2" s="259"/>
      <c r="C2" s="259"/>
      <c r="D2" s="474" t="s">
        <v>475</v>
      </c>
      <c r="E2" s="475"/>
      <c r="F2" s="476"/>
      <c r="G2" s="477" t="s">
        <v>469</v>
      </c>
      <c r="H2" s="478"/>
      <c r="I2" s="479"/>
      <c r="J2" s="474" t="s">
        <v>352</v>
      </c>
      <c r="K2" s="475"/>
      <c r="L2" s="476"/>
      <c r="M2" s="477" t="s">
        <v>340</v>
      </c>
      <c r="N2" s="478"/>
      <c r="O2" s="479"/>
      <c r="P2" s="474" t="s">
        <v>472</v>
      </c>
      <c r="Q2" s="475"/>
      <c r="R2" s="476"/>
      <c r="S2" s="21"/>
    </row>
    <row r="3" spans="1:20" x14ac:dyDescent="0.2">
      <c r="A3" s="260"/>
      <c r="B3" s="261"/>
      <c r="C3" s="261" t="s">
        <v>538</v>
      </c>
      <c r="D3" s="480">
        <v>26</v>
      </c>
      <c r="E3" s="481"/>
      <c r="F3" s="482"/>
      <c r="G3" s="483">
        <v>11</v>
      </c>
      <c r="H3" s="484"/>
      <c r="I3" s="485"/>
      <c r="J3" s="480">
        <v>33</v>
      </c>
      <c r="K3" s="481"/>
      <c r="L3" s="482"/>
      <c r="M3" s="483">
        <v>29</v>
      </c>
      <c r="N3" s="484"/>
      <c r="O3" s="485"/>
      <c r="P3" s="480">
        <v>34</v>
      </c>
      <c r="Q3" s="481"/>
      <c r="R3" s="482"/>
      <c r="S3" s="21"/>
    </row>
    <row r="4" spans="1:20" x14ac:dyDescent="0.2">
      <c r="A4" s="262"/>
      <c r="B4" s="263" t="s">
        <v>355</v>
      </c>
      <c r="C4" s="263"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20" x14ac:dyDescent="0.2">
      <c r="A5" s="262" t="s">
        <v>390</v>
      </c>
      <c r="B5" s="269">
        <v>13</v>
      </c>
      <c r="C5" s="269">
        <v>3</v>
      </c>
      <c r="D5" s="37">
        <v>3</v>
      </c>
      <c r="E5" s="37">
        <v>1</v>
      </c>
      <c r="F5" s="37">
        <f t="shared" ref="F5:F13" si="0">IF(($C5+INT(D$3/18)+IF(((D$3-INT(D$3/18)*18)-$B5)&gt;=0,1,0)-D5+2)&lt;0, 0, $C5+INT(D$3/18)+IF(((D$3-INT(D$3/18)*18)-$B5)&gt;=0,1,0)-D5+2)</f>
        <v>3</v>
      </c>
      <c r="G5" s="38">
        <v>3</v>
      </c>
      <c r="H5" s="38">
        <v>2</v>
      </c>
      <c r="I5" s="78">
        <f t="shared" ref="I5:I23" si="1">IF(($C5+INT(G$3/18)+IF(((G$3-INT(G$3/18)*18)-$B5)&gt;=0,1,0)-G5+2)&lt;0, 0, $C5+INT(G$3/18)+IF(((G$3-INT(G$3/18)*18)-$B5)&gt;=0,1,0)-G5+2)</f>
        <v>2</v>
      </c>
      <c r="J5" s="37">
        <v>5</v>
      </c>
      <c r="K5" s="37">
        <v>3</v>
      </c>
      <c r="L5" s="37">
        <f t="shared" ref="L5:L13" si="2">IF(($C5+INT(J$3/18)+IF(((J$3-INT(J$3/18)*18)-$B5)&gt;=0,1,0)-J5+2)&lt;0, 0, $C5+INT(J$3/18)+IF(((J$3-INT(J$3/18)*18)-$B5)&gt;=0,1,0)-J5+2)</f>
        <v>2</v>
      </c>
      <c r="M5" s="38">
        <v>4</v>
      </c>
      <c r="N5" s="38">
        <v>3</v>
      </c>
      <c r="O5" s="78">
        <f t="shared" ref="O5:O13" si="3">IF(($C5+INT(M$3/18)+IF(((M$3-INT(M$3/18)*18)-$B5)&gt;=0,1,0)-M5+2)&lt;0, 0, $C5+INT(M$3/18)+IF(((M$3-INT(M$3/18)*18)-$B5)&gt;=0,1,0)-M5+2)</f>
        <v>2</v>
      </c>
      <c r="P5" s="37">
        <v>5</v>
      </c>
      <c r="Q5" s="37">
        <v>3</v>
      </c>
      <c r="R5" s="37">
        <f t="shared" ref="R5:R13" si="4">IF(($C5+INT(P$3/18)+IF(((P$3-INT(P$3/18)*18)-$B5)&gt;=0,1,0)-P5+2)&lt;0, 0, $C5+INT(P$3/18)+IF(((P$3-INT(P$3/18)*18)-$B5)&gt;=0,1,0)-P5+2)</f>
        <v>2</v>
      </c>
      <c r="S5" s="21"/>
    </row>
    <row r="6" spans="1:20" x14ac:dyDescent="0.2">
      <c r="A6" s="262" t="s">
        <v>391</v>
      </c>
      <c r="B6" s="264">
        <v>5</v>
      </c>
      <c r="C6" s="264">
        <v>4</v>
      </c>
      <c r="D6" s="37">
        <v>8</v>
      </c>
      <c r="E6" s="37">
        <v>2</v>
      </c>
      <c r="F6" s="37">
        <f t="shared" si="0"/>
        <v>0</v>
      </c>
      <c r="G6" s="38">
        <v>6</v>
      </c>
      <c r="H6" s="38">
        <v>2</v>
      </c>
      <c r="I6" s="78">
        <f t="shared" si="1"/>
        <v>1</v>
      </c>
      <c r="J6" s="37">
        <v>5</v>
      </c>
      <c r="K6" s="37">
        <v>2</v>
      </c>
      <c r="L6" s="37">
        <f t="shared" si="2"/>
        <v>3</v>
      </c>
      <c r="M6" s="38">
        <v>5</v>
      </c>
      <c r="N6" s="38">
        <v>1</v>
      </c>
      <c r="O6" s="78">
        <f t="shared" si="3"/>
        <v>3</v>
      </c>
      <c r="P6" s="37">
        <v>6</v>
      </c>
      <c r="Q6" s="37">
        <v>2</v>
      </c>
      <c r="R6" s="37">
        <f t="shared" si="4"/>
        <v>2</v>
      </c>
      <c r="S6" s="187" t="s">
        <v>469</v>
      </c>
    </row>
    <row r="7" spans="1:20" x14ac:dyDescent="0.2">
      <c r="A7" s="262" t="s">
        <v>392</v>
      </c>
      <c r="B7" s="264">
        <v>7</v>
      </c>
      <c r="C7" s="264">
        <v>5</v>
      </c>
      <c r="D7" s="37">
        <v>10</v>
      </c>
      <c r="E7" s="37">
        <v>2</v>
      </c>
      <c r="F7" s="37">
        <f t="shared" si="0"/>
        <v>0</v>
      </c>
      <c r="G7" s="38">
        <v>5</v>
      </c>
      <c r="H7" s="38">
        <v>2</v>
      </c>
      <c r="I7" s="78">
        <f t="shared" si="1"/>
        <v>3</v>
      </c>
      <c r="J7" s="37">
        <v>7</v>
      </c>
      <c r="K7" s="37">
        <v>3</v>
      </c>
      <c r="L7" s="37">
        <f t="shared" si="2"/>
        <v>2</v>
      </c>
      <c r="M7" s="38">
        <v>6</v>
      </c>
      <c r="N7" s="38">
        <v>1</v>
      </c>
      <c r="O7" s="78">
        <f t="shared" si="3"/>
        <v>3</v>
      </c>
      <c r="P7" s="37">
        <v>10</v>
      </c>
      <c r="Q7" s="37">
        <v>2</v>
      </c>
      <c r="R7" s="37">
        <f t="shared" si="4"/>
        <v>0</v>
      </c>
      <c r="S7" s="21"/>
    </row>
    <row r="8" spans="1:20" x14ac:dyDescent="0.2">
      <c r="A8" s="262" t="s">
        <v>393</v>
      </c>
      <c r="B8" s="264">
        <v>3</v>
      </c>
      <c r="C8" s="264">
        <v>4</v>
      </c>
      <c r="D8" s="37">
        <v>5</v>
      </c>
      <c r="E8" s="37">
        <v>2</v>
      </c>
      <c r="F8" s="37">
        <f t="shared" si="0"/>
        <v>3</v>
      </c>
      <c r="G8" s="38">
        <v>5</v>
      </c>
      <c r="H8" s="38">
        <v>1</v>
      </c>
      <c r="I8" s="78">
        <f t="shared" si="1"/>
        <v>2</v>
      </c>
      <c r="J8" s="37">
        <v>7</v>
      </c>
      <c r="K8" s="37">
        <v>2</v>
      </c>
      <c r="L8" s="37">
        <f t="shared" si="2"/>
        <v>1</v>
      </c>
      <c r="M8" s="38">
        <v>6</v>
      </c>
      <c r="N8" s="38">
        <v>2</v>
      </c>
      <c r="O8" s="78">
        <f t="shared" si="3"/>
        <v>2</v>
      </c>
      <c r="P8" s="37">
        <v>10</v>
      </c>
      <c r="Q8" s="37">
        <v>2</v>
      </c>
      <c r="R8" s="37">
        <f t="shared" si="4"/>
        <v>0</v>
      </c>
      <c r="S8" s="21"/>
    </row>
    <row r="9" spans="1:20" x14ac:dyDescent="0.2">
      <c r="A9" s="262" t="s">
        <v>394</v>
      </c>
      <c r="B9" s="264">
        <v>15</v>
      </c>
      <c r="C9" s="264">
        <v>3</v>
      </c>
      <c r="D9" s="37">
        <v>4</v>
      </c>
      <c r="E9" s="37">
        <v>2</v>
      </c>
      <c r="F9" s="37">
        <f t="shared" si="0"/>
        <v>2</v>
      </c>
      <c r="G9" s="38">
        <v>7</v>
      </c>
      <c r="H9" s="38">
        <v>3</v>
      </c>
      <c r="I9" s="78">
        <f t="shared" si="1"/>
        <v>0</v>
      </c>
      <c r="J9" s="37">
        <v>3</v>
      </c>
      <c r="K9" s="37">
        <v>2</v>
      </c>
      <c r="L9" s="37">
        <f t="shared" si="2"/>
        <v>4</v>
      </c>
      <c r="M9" s="38">
        <v>6</v>
      </c>
      <c r="N9" s="38">
        <v>2</v>
      </c>
      <c r="O9" s="78">
        <f t="shared" si="3"/>
        <v>0</v>
      </c>
      <c r="P9" s="37">
        <v>3</v>
      </c>
      <c r="Q9" s="37">
        <v>2</v>
      </c>
      <c r="R9" s="37">
        <f t="shared" si="4"/>
        <v>4</v>
      </c>
      <c r="S9" s="21"/>
    </row>
    <row r="10" spans="1:20" x14ac:dyDescent="0.2">
      <c r="A10" s="262" t="s">
        <v>395</v>
      </c>
      <c r="B10" s="264">
        <v>1</v>
      </c>
      <c r="C10" s="264">
        <v>4</v>
      </c>
      <c r="D10" s="37">
        <v>8</v>
      </c>
      <c r="E10" s="37">
        <v>3</v>
      </c>
      <c r="F10" s="37">
        <f t="shared" si="0"/>
        <v>0</v>
      </c>
      <c r="G10" s="38">
        <v>5</v>
      </c>
      <c r="H10" s="38">
        <v>2</v>
      </c>
      <c r="I10" s="78">
        <f t="shared" si="1"/>
        <v>2</v>
      </c>
      <c r="J10" s="37">
        <v>6</v>
      </c>
      <c r="K10" s="37">
        <v>2</v>
      </c>
      <c r="L10" s="37">
        <f t="shared" si="2"/>
        <v>2</v>
      </c>
      <c r="M10" s="38">
        <v>6</v>
      </c>
      <c r="N10" s="38">
        <v>2</v>
      </c>
      <c r="O10" s="78">
        <f t="shared" si="3"/>
        <v>2</v>
      </c>
      <c r="P10" s="37">
        <v>7</v>
      </c>
      <c r="Q10" s="37">
        <v>1</v>
      </c>
      <c r="R10" s="37">
        <f t="shared" si="4"/>
        <v>1</v>
      </c>
      <c r="S10" s="21"/>
    </row>
    <row r="11" spans="1:20" x14ac:dyDescent="0.2">
      <c r="A11" s="262" t="s">
        <v>396</v>
      </c>
      <c r="B11" s="264">
        <v>17</v>
      </c>
      <c r="C11" s="264">
        <v>4</v>
      </c>
      <c r="D11" s="37">
        <v>6</v>
      </c>
      <c r="E11" s="37">
        <v>2</v>
      </c>
      <c r="F11" s="37">
        <f t="shared" si="0"/>
        <v>1</v>
      </c>
      <c r="G11" s="38">
        <v>4</v>
      </c>
      <c r="H11" s="38">
        <v>2</v>
      </c>
      <c r="I11" s="78">
        <f t="shared" si="1"/>
        <v>2</v>
      </c>
      <c r="J11" s="37">
        <v>6</v>
      </c>
      <c r="K11" s="37">
        <v>2</v>
      </c>
      <c r="L11" s="37">
        <f t="shared" si="2"/>
        <v>1</v>
      </c>
      <c r="M11" s="38">
        <v>5</v>
      </c>
      <c r="N11" s="38">
        <v>3</v>
      </c>
      <c r="O11" s="78">
        <f t="shared" si="3"/>
        <v>2</v>
      </c>
      <c r="P11" s="37">
        <v>6</v>
      </c>
      <c r="Q11" s="37">
        <v>2</v>
      </c>
      <c r="R11" s="37">
        <f t="shared" si="4"/>
        <v>1</v>
      </c>
      <c r="S11" s="21"/>
    </row>
    <row r="12" spans="1:20" x14ac:dyDescent="0.2">
      <c r="A12" s="262" t="s">
        <v>397</v>
      </c>
      <c r="B12" s="264">
        <v>9</v>
      </c>
      <c r="C12" s="264">
        <v>5</v>
      </c>
      <c r="D12" s="37">
        <v>8</v>
      </c>
      <c r="E12" s="37">
        <v>3</v>
      </c>
      <c r="F12" s="37">
        <f t="shared" si="0"/>
        <v>0</v>
      </c>
      <c r="G12" s="38">
        <v>5</v>
      </c>
      <c r="H12" s="38">
        <v>2</v>
      </c>
      <c r="I12" s="78">
        <f t="shared" si="1"/>
        <v>3</v>
      </c>
      <c r="J12" s="37">
        <v>8</v>
      </c>
      <c r="K12" s="37">
        <v>2</v>
      </c>
      <c r="L12" s="37">
        <f t="shared" si="2"/>
        <v>1</v>
      </c>
      <c r="M12" s="38">
        <v>7</v>
      </c>
      <c r="N12" s="38">
        <v>2</v>
      </c>
      <c r="O12" s="78">
        <f t="shared" si="3"/>
        <v>2</v>
      </c>
      <c r="P12" s="37">
        <v>7</v>
      </c>
      <c r="Q12" s="37">
        <v>2</v>
      </c>
      <c r="R12" s="37">
        <f t="shared" si="4"/>
        <v>2</v>
      </c>
      <c r="S12" s="21"/>
    </row>
    <row r="13" spans="1:20" ht="13.5" thickBot="1" x14ac:dyDescent="0.25">
      <c r="A13" s="265" t="s">
        <v>398</v>
      </c>
      <c r="B13" s="271">
        <v>11</v>
      </c>
      <c r="C13" s="271">
        <v>5</v>
      </c>
      <c r="D13" s="37">
        <v>10</v>
      </c>
      <c r="E13" s="54">
        <v>2</v>
      </c>
      <c r="F13" s="37">
        <f t="shared" si="0"/>
        <v>0</v>
      </c>
      <c r="G13" s="38">
        <v>6</v>
      </c>
      <c r="H13" s="55">
        <v>1</v>
      </c>
      <c r="I13" s="77">
        <f t="shared" si="1"/>
        <v>2</v>
      </c>
      <c r="J13" s="37">
        <v>10</v>
      </c>
      <c r="K13" s="54">
        <v>2</v>
      </c>
      <c r="L13" s="37">
        <f t="shared" si="2"/>
        <v>0</v>
      </c>
      <c r="M13" s="38">
        <v>8</v>
      </c>
      <c r="N13" s="55">
        <v>2</v>
      </c>
      <c r="O13" s="77">
        <f t="shared" si="3"/>
        <v>1</v>
      </c>
      <c r="P13" s="37">
        <v>10</v>
      </c>
      <c r="Q13" s="54">
        <v>2</v>
      </c>
      <c r="R13" s="37">
        <f t="shared" si="4"/>
        <v>0</v>
      </c>
      <c r="S13" s="21"/>
    </row>
    <row r="14" spans="1:20" ht="13.5" thickBot="1" x14ac:dyDescent="0.25">
      <c r="A14" s="267" t="s">
        <v>412</v>
      </c>
      <c r="B14" s="268"/>
      <c r="C14" s="234">
        <f t="shared" ref="C14:O14" si="5">SUM(C5:C13)</f>
        <v>37</v>
      </c>
      <c r="D14" s="63">
        <f t="shared" si="5"/>
        <v>62</v>
      </c>
      <c r="E14" s="63">
        <f t="shared" si="5"/>
        <v>19</v>
      </c>
      <c r="F14" s="63">
        <f t="shared" si="5"/>
        <v>9</v>
      </c>
      <c r="G14" s="89">
        <f>SUM(G5:G13)</f>
        <v>46</v>
      </c>
      <c r="H14" s="89">
        <f>SUM(H5:H13)</f>
        <v>17</v>
      </c>
      <c r="I14" s="89">
        <f t="shared" si="5"/>
        <v>17</v>
      </c>
      <c r="J14" s="63">
        <f>SUM(J5:J13)</f>
        <v>57</v>
      </c>
      <c r="K14" s="63">
        <f>SUM(K5:K13)</f>
        <v>20</v>
      </c>
      <c r="L14" s="88">
        <f t="shared" si="5"/>
        <v>16</v>
      </c>
      <c r="M14" s="89">
        <f>SUM(M5:M13)</f>
        <v>53</v>
      </c>
      <c r="N14" s="89">
        <f>SUM(N5:N13)</f>
        <v>18</v>
      </c>
      <c r="O14" s="89">
        <f t="shared" si="5"/>
        <v>17</v>
      </c>
      <c r="P14" s="63">
        <f>SUM(P5:P13)</f>
        <v>64</v>
      </c>
      <c r="Q14" s="63">
        <f>SUM(Q5:Q13)</f>
        <v>18</v>
      </c>
      <c r="R14" s="88">
        <f>SUM(R5:R13)</f>
        <v>12</v>
      </c>
      <c r="S14" s="21"/>
    </row>
    <row r="15" spans="1:20" x14ac:dyDescent="0.2">
      <c r="A15" s="260" t="s">
        <v>399</v>
      </c>
      <c r="B15" s="264">
        <v>16</v>
      </c>
      <c r="C15" s="264">
        <v>4</v>
      </c>
      <c r="D15" s="37">
        <v>5</v>
      </c>
      <c r="E15" s="39">
        <v>2</v>
      </c>
      <c r="F15" s="37">
        <f t="shared" ref="F15:F23" si="6">IF(($C15+INT(D$3/18)+IF(((D$3-INT(D$3/18)*18)-$B15)&gt;=0,1,0)-D15+2)&lt;0, 0, $C15+INT(D$3/18)+IF(((D$3-INT(D$3/18)*18)-$B15)&gt;=0,1,0)-D15+2)</f>
        <v>2</v>
      </c>
      <c r="G15" s="38">
        <v>5</v>
      </c>
      <c r="H15" s="59">
        <v>2</v>
      </c>
      <c r="I15" s="78">
        <f t="shared" si="1"/>
        <v>1</v>
      </c>
      <c r="J15" s="37">
        <v>10</v>
      </c>
      <c r="K15" s="39">
        <v>2</v>
      </c>
      <c r="L15" s="37">
        <f t="shared" ref="L15:L23" si="7">IF(($C15+INT(J$3/18)+IF(((J$3-INT(J$3/18)*18)-$B15)&gt;=0,1,0)-J15+2)&lt;0, 0, $C15+INT(J$3/18)+IF(((J$3-INT(J$3/18)*18)-$B15)&gt;=0,1,0)-J15+2)</f>
        <v>0</v>
      </c>
      <c r="M15" s="38">
        <v>5</v>
      </c>
      <c r="N15" s="59">
        <v>2</v>
      </c>
      <c r="O15" s="82">
        <f t="shared" ref="O15:O23" si="8">IF(($C15+INT(M$3/18)+IF(((M$3-INT(M$3/18)*18)-$B15)&gt;=0,1,0)-M15+2)&lt;0, 0, $C15+INT(M$3/18)+IF(((M$3-INT(M$3/18)*18)-$B15)&gt;=0,1,0)-M15+2)</f>
        <v>2</v>
      </c>
      <c r="P15" s="37">
        <v>6</v>
      </c>
      <c r="Q15" s="39">
        <v>2</v>
      </c>
      <c r="R15" s="37">
        <f t="shared" ref="R15:R23" si="9">IF(($C15+INT(P$3/18)+IF(((P$3-INT(P$3/18)*18)-$B15)&gt;=0,1,0)-P15+2)&lt;0, 0, $C15+INT(P$3/18)+IF(((P$3-INT(P$3/18)*18)-$B15)&gt;=0,1,0)-P15+2)</f>
        <v>2</v>
      </c>
      <c r="S15" s="21"/>
    </row>
    <row r="16" spans="1:20" x14ac:dyDescent="0.2">
      <c r="A16" s="262" t="s">
        <v>400</v>
      </c>
      <c r="B16" s="264">
        <v>14</v>
      </c>
      <c r="C16" s="264">
        <v>3</v>
      </c>
      <c r="D16" s="37">
        <v>4</v>
      </c>
      <c r="E16" s="37">
        <v>1</v>
      </c>
      <c r="F16" s="37">
        <f t="shared" si="6"/>
        <v>2</v>
      </c>
      <c r="G16" s="38">
        <v>3</v>
      </c>
      <c r="H16" s="38">
        <v>0</v>
      </c>
      <c r="I16" s="78">
        <f t="shared" si="1"/>
        <v>2</v>
      </c>
      <c r="J16" s="37">
        <v>3</v>
      </c>
      <c r="K16" s="37">
        <v>1</v>
      </c>
      <c r="L16" s="37">
        <f t="shared" si="7"/>
        <v>4</v>
      </c>
      <c r="M16" s="38">
        <v>4</v>
      </c>
      <c r="N16" s="38">
        <v>2</v>
      </c>
      <c r="O16" s="78">
        <f t="shared" si="8"/>
        <v>2</v>
      </c>
      <c r="P16" s="37">
        <v>5</v>
      </c>
      <c r="Q16" s="37">
        <v>1</v>
      </c>
      <c r="R16" s="37">
        <f t="shared" si="9"/>
        <v>2</v>
      </c>
      <c r="S16" s="21"/>
    </row>
    <row r="17" spans="1:20" x14ac:dyDescent="0.2">
      <c r="A17" s="262" t="s">
        <v>401</v>
      </c>
      <c r="B17" s="264">
        <v>4</v>
      </c>
      <c r="C17" s="264">
        <v>4</v>
      </c>
      <c r="D17" s="37">
        <v>10</v>
      </c>
      <c r="E17" s="37">
        <v>2</v>
      </c>
      <c r="F17" s="37">
        <f t="shared" si="6"/>
        <v>0</v>
      </c>
      <c r="G17" s="38">
        <v>5</v>
      </c>
      <c r="H17" s="38">
        <v>2</v>
      </c>
      <c r="I17" s="78">
        <f t="shared" si="1"/>
        <v>2</v>
      </c>
      <c r="J17" s="37">
        <v>8</v>
      </c>
      <c r="K17" s="37">
        <v>3</v>
      </c>
      <c r="L17" s="37">
        <f t="shared" si="7"/>
        <v>0</v>
      </c>
      <c r="M17" s="38">
        <v>6</v>
      </c>
      <c r="N17" s="38">
        <v>2</v>
      </c>
      <c r="O17" s="78">
        <f t="shared" si="8"/>
        <v>2</v>
      </c>
      <c r="P17" s="37">
        <v>10</v>
      </c>
      <c r="Q17" s="37">
        <v>2</v>
      </c>
      <c r="R17" s="37">
        <f t="shared" si="9"/>
        <v>0</v>
      </c>
      <c r="S17" s="21"/>
    </row>
    <row r="18" spans="1:20" x14ac:dyDescent="0.2">
      <c r="A18" s="262" t="s">
        <v>402</v>
      </c>
      <c r="B18" s="264">
        <v>8</v>
      </c>
      <c r="C18" s="264">
        <v>4</v>
      </c>
      <c r="D18" s="37">
        <v>4</v>
      </c>
      <c r="E18" s="37">
        <v>1</v>
      </c>
      <c r="F18" s="37">
        <f t="shared" si="6"/>
        <v>4</v>
      </c>
      <c r="G18" s="38">
        <v>5</v>
      </c>
      <c r="H18" s="38">
        <v>2</v>
      </c>
      <c r="I18" s="78">
        <f t="shared" si="1"/>
        <v>2</v>
      </c>
      <c r="J18" s="37">
        <v>6</v>
      </c>
      <c r="K18" s="37">
        <v>3</v>
      </c>
      <c r="L18" s="37">
        <f t="shared" si="7"/>
        <v>2</v>
      </c>
      <c r="M18" s="38">
        <v>5</v>
      </c>
      <c r="N18" s="38">
        <v>2</v>
      </c>
      <c r="O18" s="78">
        <f t="shared" si="8"/>
        <v>3</v>
      </c>
      <c r="P18" s="37">
        <v>10</v>
      </c>
      <c r="Q18" s="37">
        <v>2</v>
      </c>
      <c r="R18" s="37">
        <f t="shared" si="9"/>
        <v>0</v>
      </c>
      <c r="S18" s="21"/>
    </row>
    <row r="19" spans="1:20" x14ac:dyDescent="0.2">
      <c r="A19" s="262" t="s">
        <v>403</v>
      </c>
      <c r="B19" s="264">
        <v>2</v>
      </c>
      <c r="C19" s="264">
        <v>4</v>
      </c>
      <c r="D19" s="37">
        <v>7</v>
      </c>
      <c r="E19" s="37">
        <v>2</v>
      </c>
      <c r="F19" s="37">
        <f t="shared" si="6"/>
        <v>1</v>
      </c>
      <c r="G19" s="38">
        <v>4</v>
      </c>
      <c r="H19" s="38">
        <v>2</v>
      </c>
      <c r="I19" s="78">
        <f t="shared" si="1"/>
        <v>3</v>
      </c>
      <c r="J19" s="37">
        <v>7</v>
      </c>
      <c r="K19" s="37">
        <v>2</v>
      </c>
      <c r="L19" s="37">
        <f t="shared" si="7"/>
        <v>1</v>
      </c>
      <c r="M19" s="38">
        <v>6</v>
      </c>
      <c r="N19" s="38">
        <v>2</v>
      </c>
      <c r="O19" s="78">
        <f t="shared" si="8"/>
        <v>2</v>
      </c>
      <c r="P19" s="37">
        <v>7</v>
      </c>
      <c r="Q19" s="37">
        <v>2</v>
      </c>
      <c r="R19" s="37">
        <f t="shared" si="9"/>
        <v>1</v>
      </c>
      <c r="S19" s="21"/>
    </row>
    <row r="20" spans="1:20" x14ac:dyDescent="0.2">
      <c r="A20" s="262" t="s">
        <v>404</v>
      </c>
      <c r="B20" s="264">
        <v>10</v>
      </c>
      <c r="C20" s="264">
        <v>5</v>
      </c>
      <c r="D20" s="37">
        <v>8</v>
      </c>
      <c r="E20" s="37">
        <v>2</v>
      </c>
      <c r="F20" s="37">
        <f t="shared" si="6"/>
        <v>0</v>
      </c>
      <c r="G20" s="38">
        <v>6</v>
      </c>
      <c r="H20" s="38">
        <v>2</v>
      </c>
      <c r="I20" s="78">
        <f t="shared" si="1"/>
        <v>2</v>
      </c>
      <c r="J20" s="37">
        <v>6</v>
      </c>
      <c r="K20" s="37">
        <v>2</v>
      </c>
      <c r="L20" s="37">
        <f t="shared" si="7"/>
        <v>3</v>
      </c>
      <c r="M20" s="38">
        <v>8</v>
      </c>
      <c r="N20" s="38">
        <v>3</v>
      </c>
      <c r="O20" s="78">
        <f t="shared" si="8"/>
        <v>1</v>
      </c>
      <c r="P20" s="37">
        <v>10</v>
      </c>
      <c r="Q20" s="37">
        <v>2</v>
      </c>
      <c r="R20" s="37">
        <f t="shared" si="9"/>
        <v>0</v>
      </c>
      <c r="S20" s="21"/>
    </row>
    <row r="21" spans="1:20" x14ac:dyDescent="0.2">
      <c r="A21" s="262" t="s">
        <v>405</v>
      </c>
      <c r="B21" s="264">
        <v>18</v>
      </c>
      <c r="C21" s="264">
        <v>3</v>
      </c>
      <c r="D21" s="37">
        <v>4</v>
      </c>
      <c r="E21" s="37">
        <v>2</v>
      </c>
      <c r="F21" s="37">
        <f t="shared" si="6"/>
        <v>2</v>
      </c>
      <c r="G21" s="38">
        <v>2</v>
      </c>
      <c r="H21" s="38">
        <v>1</v>
      </c>
      <c r="I21" s="78">
        <f t="shared" si="1"/>
        <v>3</v>
      </c>
      <c r="J21" s="37">
        <v>4</v>
      </c>
      <c r="K21" s="37">
        <v>1</v>
      </c>
      <c r="L21" s="37">
        <f t="shared" si="7"/>
        <v>2</v>
      </c>
      <c r="M21" s="38">
        <v>5</v>
      </c>
      <c r="N21" s="38">
        <v>2</v>
      </c>
      <c r="O21" s="78">
        <f t="shared" si="8"/>
        <v>1</v>
      </c>
      <c r="P21" s="37">
        <v>10</v>
      </c>
      <c r="Q21" s="37">
        <v>2</v>
      </c>
      <c r="R21" s="37">
        <f t="shared" si="9"/>
        <v>0</v>
      </c>
      <c r="S21" s="21"/>
      <c r="T21" s="102" t="s">
        <v>1004</v>
      </c>
    </row>
    <row r="22" spans="1:20" x14ac:dyDescent="0.2">
      <c r="A22" s="262" t="s">
        <v>406</v>
      </c>
      <c r="B22" s="264">
        <v>12</v>
      </c>
      <c r="C22" s="264">
        <v>4</v>
      </c>
      <c r="D22" s="37">
        <v>6</v>
      </c>
      <c r="E22" s="37">
        <v>2</v>
      </c>
      <c r="F22" s="37">
        <f t="shared" si="6"/>
        <v>1</v>
      </c>
      <c r="G22" s="38">
        <v>4</v>
      </c>
      <c r="H22" s="38">
        <v>2</v>
      </c>
      <c r="I22" s="78">
        <f t="shared" si="1"/>
        <v>2</v>
      </c>
      <c r="J22" s="37">
        <v>6</v>
      </c>
      <c r="K22" s="37">
        <v>2</v>
      </c>
      <c r="L22" s="37">
        <f t="shared" si="7"/>
        <v>2</v>
      </c>
      <c r="M22" s="38">
        <v>5</v>
      </c>
      <c r="N22" s="38">
        <v>2</v>
      </c>
      <c r="O22" s="78">
        <f t="shared" si="8"/>
        <v>2</v>
      </c>
      <c r="P22" s="37">
        <v>8</v>
      </c>
      <c r="Q22" s="37">
        <v>2</v>
      </c>
      <c r="R22" s="37">
        <f t="shared" si="9"/>
        <v>0</v>
      </c>
      <c r="S22" s="21"/>
    </row>
    <row r="23" spans="1:20" ht="13.5" thickBot="1" x14ac:dyDescent="0.25">
      <c r="A23" s="270" t="s">
        <v>407</v>
      </c>
      <c r="B23" s="266">
        <v>6</v>
      </c>
      <c r="C23" s="266">
        <v>4</v>
      </c>
      <c r="D23" s="37">
        <v>6</v>
      </c>
      <c r="E23" s="46">
        <v>2</v>
      </c>
      <c r="F23" s="37">
        <f t="shared" si="6"/>
        <v>2</v>
      </c>
      <c r="G23" s="38">
        <v>5</v>
      </c>
      <c r="H23" s="47">
        <v>2</v>
      </c>
      <c r="I23" s="77">
        <f t="shared" si="1"/>
        <v>2</v>
      </c>
      <c r="J23" s="37">
        <v>9</v>
      </c>
      <c r="K23" s="46">
        <v>3</v>
      </c>
      <c r="L23" s="37">
        <f t="shared" si="7"/>
        <v>0</v>
      </c>
      <c r="M23" s="38">
        <v>10</v>
      </c>
      <c r="N23" s="47">
        <v>2</v>
      </c>
      <c r="O23" s="84">
        <f t="shared" si="8"/>
        <v>0</v>
      </c>
      <c r="P23" s="37">
        <v>10</v>
      </c>
      <c r="Q23" s="46">
        <v>2</v>
      </c>
      <c r="R23" s="37">
        <f t="shared" si="9"/>
        <v>0</v>
      </c>
      <c r="S23" s="21"/>
    </row>
    <row r="24" spans="1:20" ht="13.5" thickBot="1" x14ac:dyDescent="0.25">
      <c r="A24" s="66" t="s">
        <v>413</v>
      </c>
      <c r="B24" s="63"/>
      <c r="C24" s="63">
        <f t="shared" ref="C24:O24" si="10">SUM(C15:C23)</f>
        <v>35</v>
      </c>
      <c r="D24" s="63">
        <f t="shared" si="10"/>
        <v>54</v>
      </c>
      <c r="E24" s="63">
        <f t="shared" si="10"/>
        <v>16</v>
      </c>
      <c r="F24" s="63">
        <f t="shared" si="10"/>
        <v>14</v>
      </c>
      <c r="G24" s="89">
        <f t="shared" si="10"/>
        <v>39</v>
      </c>
      <c r="H24" s="89">
        <f t="shared" si="10"/>
        <v>15</v>
      </c>
      <c r="I24" s="89">
        <f t="shared" si="10"/>
        <v>19</v>
      </c>
      <c r="J24" s="63">
        <f t="shared" si="10"/>
        <v>59</v>
      </c>
      <c r="K24" s="63">
        <f t="shared" si="10"/>
        <v>19</v>
      </c>
      <c r="L24" s="63">
        <f t="shared" si="10"/>
        <v>14</v>
      </c>
      <c r="M24" s="89">
        <f t="shared" si="10"/>
        <v>54</v>
      </c>
      <c r="N24" s="89">
        <f t="shared" si="10"/>
        <v>19</v>
      </c>
      <c r="O24" s="89">
        <f t="shared" si="10"/>
        <v>15</v>
      </c>
      <c r="P24" s="63">
        <f>SUM(P15:P23)</f>
        <v>76</v>
      </c>
      <c r="Q24" s="63">
        <f>SUM(Q15:Q23)</f>
        <v>17</v>
      </c>
      <c r="R24" s="63">
        <f>SUM(R15:R23)</f>
        <v>5</v>
      </c>
    </row>
    <row r="25" spans="1:20" ht="13.5" thickBot="1" x14ac:dyDescent="0.25">
      <c r="A25" s="70" t="s">
        <v>414</v>
      </c>
      <c r="B25" s="71"/>
      <c r="C25" s="71">
        <f t="shared" ref="C25:O25" si="11">C24+C14</f>
        <v>72</v>
      </c>
      <c r="D25" s="71">
        <f t="shared" si="11"/>
        <v>116</v>
      </c>
      <c r="E25" s="71">
        <f t="shared" si="11"/>
        <v>35</v>
      </c>
      <c r="F25" s="71">
        <f t="shared" si="11"/>
        <v>23</v>
      </c>
      <c r="G25" s="72">
        <f t="shared" si="11"/>
        <v>85</v>
      </c>
      <c r="H25" s="72">
        <f t="shared" si="11"/>
        <v>32</v>
      </c>
      <c r="I25" s="72">
        <f t="shared" si="11"/>
        <v>36</v>
      </c>
      <c r="J25" s="71">
        <f t="shared" si="11"/>
        <v>116</v>
      </c>
      <c r="K25" s="71">
        <f t="shared" si="11"/>
        <v>39</v>
      </c>
      <c r="L25" s="71">
        <f t="shared" si="11"/>
        <v>30</v>
      </c>
      <c r="M25" s="72">
        <f t="shared" si="11"/>
        <v>107</v>
      </c>
      <c r="N25" s="72">
        <f t="shared" si="11"/>
        <v>37</v>
      </c>
      <c r="O25" s="72">
        <f t="shared" si="11"/>
        <v>32</v>
      </c>
      <c r="P25" s="71">
        <f>P24+P14</f>
        <v>140</v>
      </c>
      <c r="Q25" s="71">
        <f>Q24+Q14</f>
        <v>35</v>
      </c>
      <c r="R25" s="71">
        <f>R24+R14</f>
        <v>17</v>
      </c>
    </row>
    <row r="26" spans="1:20" x14ac:dyDescent="0.2">
      <c r="A26" s="30"/>
      <c r="B26" s="30"/>
      <c r="C26" s="30"/>
      <c r="D26" s="30"/>
      <c r="E26" s="30"/>
      <c r="F26" s="30"/>
      <c r="G26" s="30"/>
      <c r="H26" s="30"/>
      <c r="I26" s="30"/>
      <c r="J26" s="30"/>
      <c r="K26" s="30"/>
      <c r="L26" s="30"/>
      <c r="M26" s="30"/>
      <c r="N26" s="30"/>
      <c r="O26" s="30"/>
      <c r="P26" s="30"/>
      <c r="Q26" s="30"/>
      <c r="R26" s="30"/>
    </row>
    <row r="27" spans="1:20" ht="13.5" thickBot="1" x14ac:dyDescent="0.25"/>
    <row r="28" spans="1:20" ht="13.5" thickBot="1" x14ac:dyDescent="0.25">
      <c r="A28" s="366" t="s">
        <v>1007</v>
      </c>
      <c r="B28" s="257"/>
      <c r="C28" s="257"/>
      <c r="D28" s="257" t="s">
        <v>1001</v>
      </c>
      <c r="E28" s="257"/>
      <c r="F28" s="257"/>
      <c r="G28" s="257"/>
      <c r="H28" s="257"/>
      <c r="I28" s="257"/>
      <c r="J28" s="257"/>
      <c r="K28" s="257"/>
      <c r="L28" s="257"/>
      <c r="M28" s="257"/>
      <c r="N28" s="257"/>
      <c r="O28" s="257"/>
      <c r="P28" s="257"/>
      <c r="Q28" s="257"/>
      <c r="R28" s="257"/>
      <c r="S28" s="68" t="s">
        <v>416</v>
      </c>
      <c r="T28" t="s">
        <v>991</v>
      </c>
    </row>
    <row r="29" spans="1:20" x14ac:dyDescent="0.2">
      <c r="A29" s="258"/>
      <c r="B29" s="259"/>
      <c r="C29" s="259"/>
      <c r="D29" s="474" t="s">
        <v>475</v>
      </c>
      <c r="E29" s="475"/>
      <c r="F29" s="476"/>
      <c r="G29" s="477" t="s">
        <v>469</v>
      </c>
      <c r="H29" s="478"/>
      <c r="I29" s="479"/>
      <c r="J29" s="474" t="s">
        <v>352</v>
      </c>
      <c r="K29" s="475"/>
      <c r="L29" s="476"/>
      <c r="M29" s="477" t="s">
        <v>340</v>
      </c>
      <c r="N29" s="478"/>
      <c r="O29" s="479"/>
      <c r="P29" s="474" t="s">
        <v>472</v>
      </c>
      <c r="Q29" s="475"/>
      <c r="R29" s="476"/>
      <c r="S29" s="21"/>
    </row>
    <row r="30" spans="1:20" x14ac:dyDescent="0.2">
      <c r="A30" s="260"/>
      <c r="B30" s="261"/>
      <c r="C30" s="261" t="s">
        <v>538</v>
      </c>
      <c r="D30" s="480">
        <v>23</v>
      </c>
      <c r="E30" s="481"/>
      <c r="F30" s="482"/>
      <c r="G30" s="483">
        <v>10</v>
      </c>
      <c r="H30" s="484"/>
      <c r="I30" s="485"/>
      <c r="J30" s="480">
        <v>30</v>
      </c>
      <c r="K30" s="481"/>
      <c r="L30" s="482"/>
      <c r="M30" s="483">
        <v>27</v>
      </c>
      <c r="N30" s="484"/>
      <c r="O30" s="485"/>
      <c r="P30" s="480">
        <v>31</v>
      </c>
      <c r="Q30" s="481"/>
      <c r="R30" s="482"/>
      <c r="S30" s="21"/>
    </row>
    <row r="31" spans="1:20" x14ac:dyDescent="0.2">
      <c r="A31" s="262"/>
      <c r="B31" s="263" t="s">
        <v>355</v>
      </c>
      <c r="C31" s="263" t="s">
        <v>408</v>
      </c>
      <c r="D31" s="35" t="s">
        <v>409</v>
      </c>
      <c r="E31" s="35" t="s">
        <v>410</v>
      </c>
      <c r="F31" s="35" t="s">
        <v>363</v>
      </c>
      <c r="G31" s="36" t="s">
        <v>409</v>
      </c>
      <c r="H31" s="36" t="s">
        <v>410</v>
      </c>
      <c r="I31" s="36" t="s">
        <v>363</v>
      </c>
      <c r="J31" s="35" t="s">
        <v>409</v>
      </c>
      <c r="K31" s="35" t="s">
        <v>410</v>
      </c>
      <c r="L31" s="35" t="s">
        <v>363</v>
      </c>
      <c r="M31" s="36" t="s">
        <v>409</v>
      </c>
      <c r="N31" s="36" t="s">
        <v>410</v>
      </c>
      <c r="O31" s="36" t="s">
        <v>363</v>
      </c>
      <c r="P31" s="35" t="s">
        <v>409</v>
      </c>
      <c r="Q31" s="35" t="s">
        <v>410</v>
      </c>
      <c r="R31" s="35" t="s">
        <v>363</v>
      </c>
      <c r="S31" s="21"/>
    </row>
    <row r="32" spans="1:20" x14ac:dyDescent="0.2">
      <c r="A32" s="262" t="s">
        <v>390</v>
      </c>
      <c r="B32" s="264">
        <v>15</v>
      </c>
      <c r="C32" s="264">
        <v>4</v>
      </c>
      <c r="D32" s="37">
        <v>5</v>
      </c>
      <c r="E32" s="37">
        <v>3</v>
      </c>
      <c r="F32" s="37">
        <f t="shared" ref="F32:F40" si="12">IF(($C32+INT(D$30/18)+IF(((D$30-INT(D$30/18)*18)-$B32)&gt;=0,1,0)-D32+2)&lt;0, 0, $C32+INT(D$30/18)+IF(((D$30-INT(D$30/18)*18)-$B32)&gt;=0,1,0)-D32+2)</f>
        <v>2</v>
      </c>
      <c r="G32" s="38">
        <v>6</v>
      </c>
      <c r="H32" s="38">
        <v>4</v>
      </c>
      <c r="I32" s="78">
        <f t="shared" ref="I32:I40" si="13">IF(($C32+INT(G$30/18)+IF(((G$30-INT(G$30/18)*18)-$B32)&gt;=0,1,0)-G32+2)&lt;0, 0, $C32+INT(G$30/18)+IF(((G$30-INT(G$30/18)*18)-$B32)&gt;=0,1,0)-G32+2)</f>
        <v>0</v>
      </c>
      <c r="J32" s="37">
        <v>4</v>
      </c>
      <c r="K32" s="37">
        <v>2</v>
      </c>
      <c r="L32" s="37">
        <f t="shared" ref="L32:L40" si="14">IF(($C32+INT(J$30/18)+IF(((J$30-INT(J$30/18)*18)-$B32)&gt;=0,1,0)-J32+2)&lt;0, 0, $C32+INT(J$30/18)+IF(((J$30-INT(J$30/18)*18)-$B32)&gt;=0,1,0)-J32+2)</f>
        <v>3</v>
      </c>
      <c r="M32" s="38">
        <v>4</v>
      </c>
      <c r="N32" s="38">
        <v>2</v>
      </c>
      <c r="O32" s="78">
        <f t="shared" ref="O32:O40" si="15">IF(($C32+INT(M$30/18)+IF(((M$30-INT(M$30/18)*18)-$B32)&gt;=0,1,0)-M32+2)&lt;0, 0, $C32+INT(M$30/18)+IF(((M$30-INT(M$30/18)*18)-$B32)&gt;=0,1,0)-M32+2)</f>
        <v>3</v>
      </c>
      <c r="P32" s="37">
        <v>8</v>
      </c>
      <c r="Q32" s="37">
        <v>2</v>
      </c>
      <c r="R32" s="37">
        <f t="shared" ref="R32:R40" si="16">IF(($C32+INT(P$30/18)+IF(((P$30-INT(P$30/18)*18)-$B32)&gt;=0,1,0)-P32+2)&lt;0, 0, $C32+INT(P$30/18)+IF(((P$30-INT(P$30/18)*18)-$B32)&gt;=0,1,0)-P32+2)</f>
        <v>0</v>
      </c>
      <c r="S32" s="21"/>
    </row>
    <row r="33" spans="1:19" x14ac:dyDescent="0.2">
      <c r="A33" s="262" t="s">
        <v>391</v>
      </c>
      <c r="B33" s="264">
        <v>13</v>
      </c>
      <c r="C33" s="264">
        <v>3</v>
      </c>
      <c r="D33" s="37">
        <v>10</v>
      </c>
      <c r="E33" s="37">
        <v>2</v>
      </c>
      <c r="F33" s="37">
        <f t="shared" si="12"/>
        <v>0</v>
      </c>
      <c r="G33" s="38">
        <v>5</v>
      </c>
      <c r="H33" s="38">
        <v>2</v>
      </c>
      <c r="I33" s="78">
        <f t="shared" si="13"/>
        <v>0</v>
      </c>
      <c r="J33" s="37">
        <v>4</v>
      </c>
      <c r="K33" s="37">
        <v>2</v>
      </c>
      <c r="L33" s="37">
        <f t="shared" si="14"/>
        <v>2</v>
      </c>
      <c r="M33" s="38">
        <v>4</v>
      </c>
      <c r="N33" s="38">
        <v>2</v>
      </c>
      <c r="O33" s="78">
        <f t="shared" si="15"/>
        <v>2</v>
      </c>
      <c r="P33" s="37">
        <v>6</v>
      </c>
      <c r="Q33" s="37">
        <v>1</v>
      </c>
      <c r="R33" s="37">
        <f t="shared" si="16"/>
        <v>1</v>
      </c>
      <c r="S33" s="21"/>
    </row>
    <row r="34" spans="1:19" x14ac:dyDescent="0.2">
      <c r="A34" s="262" t="s">
        <v>392</v>
      </c>
      <c r="B34" s="264">
        <v>3</v>
      </c>
      <c r="C34" s="264">
        <v>4</v>
      </c>
      <c r="D34" s="37">
        <v>6</v>
      </c>
      <c r="E34" s="37">
        <v>3</v>
      </c>
      <c r="F34" s="37">
        <f t="shared" si="12"/>
        <v>2</v>
      </c>
      <c r="G34" s="38">
        <v>4</v>
      </c>
      <c r="H34" s="38">
        <v>2</v>
      </c>
      <c r="I34" s="78">
        <f t="shared" si="13"/>
        <v>3</v>
      </c>
      <c r="J34" s="37">
        <v>6</v>
      </c>
      <c r="K34" s="37">
        <v>2</v>
      </c>
      <c r="L34" s="37">
        <f t="shared" si="14"/>
        <v>2</v>
      </c>
      <c r="M34" s="38">
        <v>7</v>
      </c>
      <c r="N34" s="38">
        <v>2</v>
      </c>
      <c r="O34" s="78">
        <f t="shared" si="15"/>
        <v>1</v>
      </c>
      <c r="P34" s="37">
        <v>6</v>
      </c>
      <c r="Q34" s="37">
        <v>2</v>
      </c>
      <c r="R34" s="37">
        <f t="shared" si="16"/>
        <v>2</v>
      </c>
      <c r="S34" s="21"/>
    </row>
    <row r="35" spans="1:19" x14ac:dyDescent="0.2">
      <c r="A35" s="262" t="s">
        <v>393</v>
      </c>
      <c r="B35" s="264">
        <v>7</v>
      </c>
      <c r="C35" s="264">
        <v>4</v>
      </c>
      <c r="D35" s="37">
        <v>10</v>
      </c>
      <c r="E35" s="37">
        <v>2</v>
      </c>
      <c r="F35" s="37">
        <f t="shared" si="12"/>
        <v>0</v>
      </c>
      <c r="G35" s="38">
        <v>6</v>
      </c>
      <c r="H35" s="38">
        <v>2</v>
      </c>
      <c r="I35" s="78">
        <f t="shared" si="13"/>
        <v>1</v>
      </c>
      <c r="J35" s="37">
        <v>6</v>
      </c>
      <c r="K35" s="37">
        <v>2</v>
      </c>
      <c r="L35" s="37">
        <f t="shared" si="14"/>
        <v>2</v>
      </c>
      <c r="M35" s="38">
        <v>6</v>
      </c>
      <c r="N35" s="38">
        <v>2</v>
      </c>
      <c r="O35" s="78">
        <f t="shared" si="15"/>
        <v>2</v>
      </c>
      <c r="P35" s="37">
        <v>8</v>
      </c>
      <c r="Q35" s="37">
        <v>3</v>
      </c>
      <c r="R35" s="37">
        <f t="shared" si="16"/>
        <v>0</v>
      </c>
      <c r="S35" s="21"/>
    </row>
    <row r="36" spans="1:19" x14ac:dyDescent="0.2">
      <c r="A36" s="262" t="s">
        <v>394</v>
      </c>
      <c r="B36" s="264">
        <v>1</v>
      </c>
      <c r="C36" s="264">
        <v>4</v>
      </c>
      <c r="D36" s="37">
        <v>6</v>
      </c>
      <c r="E36" s="37">
        <v>2</v>
      </c>
      <c r="F36" s="37">
        <f t="shared" si="12"/>
        <v>2</v>
      </c>
      <c r="G36" s="38">
        <v>5</v>
      </c>
      <c r="H36" s="38">
        <v>1</v>
      </c>
      <c r="I36" s="78">
        <f t="shared" si="13"/>
        <v>2</v>
      </c>
      <c r="J36" s="37">
        <v>8</v>
      </c>
      <c r="K36" s="37">
        <v>2</v>
      </c>
      <c r="L36" s="37">
        <f t="shared" si="14"/>
        <v>0</v>
      </c>
      <c r="M36" s="38">
        <v>7</v>
      </c>
      <c r="N36" s="38">
        <v>2</v>
      </c>
      <c r="O36" s="78">
        <f t="shared" si="15"/>
        <v>1</v>
      </c>
      <c r="P36" s="37">
        <v>10</v>
      </c>
      <c r="Q36" s="37">
        <v>2</v>
      </c>
      <c r="R36" s="37">
        <f t="shared" si="16"/>
        <v>0</v>
      </c>
      <c r="S36" s="21" t="s">
        <v>472</v>
      </c>
    </row>
    <row r="37" spans="1:19" x14ac:dyDescent="0.2">
      <c r="A37" s="262" t="s">
        <v>395</v>
      </c>
      <c r="B37" s="264">
        <v>9</v>
      </c>
      <c r="C37" s="264">
        <v>5</v>
      </c>
      <c r="D37" s="37">
        <v>5</v>
      </c>
      <c r="E37" s="37">
        <v>2</v>
      </c>
      <c r="F37" s="37">
        <f t="shared" si="12"/>
        <v>3</v>
      </c>
      <c r="G37" s="38">
        <v>5</v>
      </c>
      <c r="H37" s="38">
        <v>1</v>
      </c>
      <c r="I37" s="78">
        <f t="shared" si="13"/>
        <v>3</v>
      </c>
      <c r="J37" s="37">
        <v>9</v>
      </c>
      <c r="K37" s="37">
        <v>2</v>
      </c>
      <c r="L37" s="37">
        <f t="shared" si="14"/>
        <v>0</v>
      </c>
      <c r="M37" s="38">
        <v>7</v>
      </c>
      <c r="N37" s="38">
        <v>2</v>
      </c>
      <c r="O37" s="78">
        <f t="shared" si="15"/>
        <v>2</v>
      </c>
      <c r="P37" s="37">
        <v>10</v>
      </c>
      <c r="Q37" s="37">
        <v>2</v>
      </c>
      <c r="R37" s="37">
        <f t="shared" si="16"/>
        <v>0</v>
      </c>
      <c r="S37" s="21"/>
    </row>
    <row r="38" spans="1:19" x14ac:dyDescent="0.2">
      <c r="A38" s="262" t="s">
        <v>396</v>
      </c>
      <c r="B38" s="264">
        <v>17</v>
      </c>
      <c r="C38" s="264">
        <v>3</v>
      </c>
      <c r="D38" s="37">
        <v>10</v>
      </c>
      <c r="E38" s="37">
        <v>2</v>
      </c>
      <c r="F38" s="37">
        <f t="shared" si="12"/>
        <v>0</v>
      </c>
      <c r="G38" s="38">
        <v>4</v>
      </c>
      <c r="H38" s="38">
        <v>2</v>
      </c>
      <c r="I38" s="78">
        <f t="shared" si="13"/>
        <v>1</v>
      </c>
      <c r="J38" s="37">
        <v>4</v>
      </c>
      <c r="K38" s="37">
        <v>2</v>
      </c>
      <c r="L38" s="37">
        <f t="shared" si="14"/>
        <v>2</v>
      </c>
      <c r="M38" s="38">
        <v>5</v>
      </c>
      <c r="N38" s="38">
        <v>2</v>
      </c>
      <c r="O38" s="78">
        <f t="shared" si="15"/>
        <v>1</v>
      </c>
      <c r="P38" s="37">
        <v>3</v>
      </c>
      <c r="Q38" s="37">
        <v>2</v>
      </c>
      <c r="R38" s="37">
        <f t="shared" si="16"/>
        <v>3</v>
      </c>
      <c r="S38" s="21"/>
    </row>
    <row r="39" spans="1:19" x14ac:dyDescent="0.2">
      <c r="A39" s="262" t="s">
        <v>397</v>
      </c>
      <c r="B39" s="264">
        <v>11</v>
      </c>
      <c r="C39" s="264">
        <v>4</v>
      </c>
      <c r="D39" s="37">
        <v>5</v>
      </c>
      <c r="E39" s="37">
        <v>3</v>
      </c>
      <c r="F39" s="37">
        <f t="shared" si="12"/>
        <v>2</v>
      </c>
      <c r="G39" s="38">
        <v>4</v>
      </c>
      <c r="H39" s="38">
        <v>1</v>
      </c>
      <c r="I39" s="78">
        <f t="shared" si="13"/>
        <v>2</v>
      </c>
      <c r="J39" s="37">
        <v>10</v>
      </c>
      <c r="K39" s="37">
        <v>2</v>
      </c>
      <c r="L39" s="37">
        <f t="shared" si="14"/>
        <v>0</v>
      </c>
      <c r="M39" s="38">
        <v>7</v>
      </c>
      <c r="N39" s="38">
        <v>2</v>
      </c>
      <c r="O39" s="78">
        <f t="shared" si="15"/>
        <v>0</v>
      </c>
      <c r="P39" s="37">
        <v>10</v>
      </c>
      <c r="Q39" s="37">
        <v>2</v>
      </c>
      <c r="R39" s="37">
        <f t="shared" si="16"/>
        <v>0</v>
      </c>
      <c r="S39" s="21"/>
    </row>
    <row r="40" spans="1:19" ht="13.5" thickBot="1" x14ac:dyDescent="0.25">
      <c r="A40" s="265" t="s">
        <v>398</v>
      </c>
      <c r="B40" s="266">
        <v>5</v>
      </c>
      <c r="C40" s="266">
        <v>4</v>
      </c>
      <c r="D40" s="37">
        <v>4</v>
      </c>
      <c r="E40" s="54">
        <v>2</v>
      </c>
      <c r="F40" s="37">
        <f t="shared" si="12"/>
        <v>4</v>
      </c>
      <c r="G40" s="38">
        <v>7</v>
      </c>
      <c r="H40" s="55">
        <v>3</v>
      </c>
      <c r="I40" s="77">
        <f t="shared" si="13"/>
        <v>0</v>
      </c>
      <c r="J40" s="37">
        <v>8</v>
      </c>
      <c r="K40" s="54">
        <v>3</v>
      </c>
      <c r="L40" s="37">
        <f t="shared" si="14"/>
        <v>0</v>
      </c>
      <c r="M40" s="38">
        <v>10</v>
      </c>
      <c r="N40" s="55">
        <v>2</v>
      </c>
      <c r="O40" s="77">
        <f t="shared" si="15"/>
        <v>0</v>
      </c>
      <c r="P40" s="37">
        <v>5</v>
      </c>
      <c r="Q40" s="54">
        <v>3</v>
      </c>
      <c r="R40" s="37">
        <f t="shared" si="16"/>
        <v>3</v>
      </c>
      <c r="S40" s="21"/>
    </row>
    <row r="41" spans="1:19" ht="13.5" thickBot="1" x14ac:dyDescent="0.25">
      <c r="A41" s="267" t="s">
        <v>412</v>
      </c>
      <c r="B41" s="268"/>
      <c r="C41" s="234">
        <f t="shared" ref="C41:F41" si="17">SUM(C32:C40)</f>
        <v>35</v>
      </c>
      <c r="D41" s="63">
        <f t="shared" si="17"/>
        <v>61</v>
      </c>
      <c r="E41" s="63">
        <f t="shared" si="17"/>
        <v>21</v>
      </c>
      <c r="F41" s="63">
        <f t="shared" si="17"/>
        <v>15</v>
      </c>
      <c r="G41" s="89">
        <f>SUM(G32:G40)</f>
        <v>46</v>
      </c>
      <c r="H41" s="89">
        <f>SUM(H32:H40)</f>
        <v>18</v>
      </c>
      <c r="I41" s="89">
        <f t="shared" ref="I41" si="18">SUM(I32:I40)</f>
        <v>12</v>
      </c>
      <c r="J41" s="63">
        <f>SUM(J32:J40)</f>
        <v>59</v>
      </c>
      <c r="K41" s="63">
        <f>SUM(K32:K40)</f>
        <v>19</v>
      </c>
      <c r="L41" s="88">
        <f t="shared" ref="L41" si="19">SUM(L32:L40)</f>
        <v>11</v>
      </c>
      <c r="M41" s="89">
        <f>SUM(M32:M40)</f>
        <v>57</v>
      </c>
      <c r="N41" s="89">
        <f>SUM(N32:N40)</f>
        <v>18</v>
      </c>
      <c r="O41" s="89">
        <f t="shared" ref="O41" si="20">SUM(O32:O40)</f>
        <v>12</v>
      </c>
      <c r="P41" s="63">
        <f>SUM(P32:P40)</f>
        <v>66</v>
      </c>
      <c r="Q41" s="63">
        <f>SUM(Q32:Q40)</f>
        <v>19</v>
      </c>
      <c r="R41" s="88">
        <f>SUM(R32:R40)</f>
        <v>9</v>
      </c>
      <c r="S41" s="21"/>
    </row>
    <row r="42" spans="1:19" x14ac:dyDescent="0.2">
      <c r="A42" s="260" t="s">
        <v>399</v>
      </c>
      <c r="B42" s="269">
        <v>12</v>
      </c>
      <c r="C42" s="269">
        <v>4</v>
      </c>
      <c r="D42" s="37">
        <v>4</v>
      </c>
      <c r="E42" s="39">
        <v>2</v>
      </c>
      <c r="F42" s="37">
        <f t="shared" ref="F42:F50" si="21">IF(($C42+INT(D$30/18)+IF(((D$30-INT(D$30/18)*18)-$B42)&gt;=0,1,0)-D42+2)&lt;0, 0, $C42+INT(D$30/18)+IF(((D$30-INT(D$30/18)*18)-$B42)&gt;=0,1,0)-D42+2)</f>
        <v>3</v>
      </c>
      <c r="G42" s="38">
        <v>4</v>
      </c>
      <c r="H42" s="59">
        <v>1</v>
      </c>
      <c r="I42" s="78">
        <f t="shared" ref="I42:I50" si="22">IF(($C42+INT(G$30/18)+IF(((G$30-INT(G$30/18)*18)-$B42)&gt;=0,1,0)-G42+2)&lt;0, 0, $C42+INT(G$30/18)+IF(((G$30-INT(G$30/18)*18)-$B42)&gt;=0,1,0)-G42+2)</f>
        <v>2</v>
      </c>
      <c r="J42" s="37">
        <v>5</v>
      </c>
      <c r="K42" s="39">
        <v>1</v>
      </c>
      <c r="L42" s="37">
        <f t="shared" ref="L42:L50" si="23">IF(($C42+INT(J$30/18)+IF(((J$30-INT(J$30/18)*18)-$B42)&gt;=0,1,0)-J42+2)&lt;0, 0, $C42+INT(J$30/18)+IF(((J$30-INT(J$30/18)*18)-$B42)&gt;=0,1,0)-J42+2)</f>
        <v>3</v>
      </c>
      <c r="M42" s="38">
        <v>5</v>
      </c>
      <c r="N42" s="59">
        <v>2</v>
      </c>
      <c r="O42" s="82">
        <f t="shared" ref="O42:O50" si="24">IF(($C42+INT(M$30/18)+IF(((M$30-INT(M$30/18)*18)-$B42)&gt;=0,1,0)-M42+2)&lt;0, 0, $C42+INT(M$30/18)+IF(((M$30-INT(M$30/18)*18)-$B42)&gt;=0,1,0)-M42+2)</f>
        <v>2</v>
      </c>
      <c r="P42" s="37">
        <v>8</v>
      </c>
      <c r="Q42" s="39">
        <v>2</v>
      </c>
      <c r="R42" s="37">
        <f t="shared" ref="R42:R50" si="25">IF(($C42+INT(P$30/18)+IF(((P$30-INT(P$30/18)*18)-$B42)&gt;=0,1,0)-P42+2)&lt;0, 0, $C42+INT(P$30/18)+IF(((P$30-INT(P$30/18)*18)-$B42)&gt;=0,1,0)-P42+2)</f>
        <v>0</v>
      </c>
      <c r="S42" s="21"/>
    </row>
    <row r="43" spans="1:19" x14ac:dyDescent="0.2">
      <c r="A43" s="262" t="s">
        <v>400</v>
      </c>
      <c r="B43" s="264">
        <v>16</v>
      </c>
      <c r="C43" s="264">
        <v>3</v>
      </c>
      <c r="D43" s="37">
        <v>4</v>
      </c>
      <c r="E43" s="37">
        <v>2</v>
      </c>
      <c r="F43" s="37">
        <f t="shared" si="21"/>
        <v>2</v>
      </c>
      <c r="G43" s="38">
        <v>6</v>
      </c>
      <c r="H43" s="38">
        <v>2</v>
      </c>
      <c r="I43" s="78">
        <f t="shared" si="22"/>
        <v>0</v>
      </c>
      <c r="J43" s="37">
        <v>5</v>
      </c>
      <c r="K43" s="37">
        <v>2</v>
      </c>
      <c r="L43" s="37">
        <f t="shared" si="23"/>
        <v>1</v>
      </c>
      <c r="M43" s="38">
        <v>6</v>
      </c>
      <c r="N43" s="38">
        <v>3</v>
      </c>
      <c r="O43" s="78">
        <f t="shared" si="24"/>
        <v>0</v>
      </c>
      <c r="P43" s="37">
        <v>5</v>
      </c>
      <c r="Q43" s="37">
        <v>2</v>
      </c>
      <c r="R43" s="37">
        <f t="shared" si="25"/>
        <v>1</v>
      </c>
      <c r="S43" s="21"/>
    </row>
    <row r="44" spans="1:19" x14ac:dyDescent="0.2">
      <c r="A44" s="262" t="s">
        <v>401</v>
      </c>
      <c r="B44" s="264">
        <v>8</v>
      </c>
      <c r="C44" s="264">
        <v>4</v>
      </c>
      <c r="D44" s="37">
        <v>4</v>
      </c>
      <c r="E44" s="37">
        <v>1</v>
      </c>
      <c r="F44" s="37">
        <f t="shared" si="21"/>
        <v>3</v>
      </c>
      <c r="G44" s="38">
        <v>4</v>
      </c>
      <c r="H44" s="38">
        <v>1</v>
      </c>
      <c r="I44" s="78">
        <f t="shared" si="22"/>
        <v>3</v>
      </c>
      <c r="J44" s="37">
        <v>6</v>
      </c>
      <c r="K44" s="37">
        <v>3</v>
      </c>
      <c r="L44" s="37">
        <f t="shared" si="23"/>
        <v>2</v>
      </c>
      <c r="M44" s="38">
        <v>7</v>
      </c>
      <c r="N44" s="38">
        <v>2</v>
      </c>
      <c r="O44" s="78">
        <f t="shared" si="24"/>
        <v>1</v>
      </c>
      <c r="P44" s="37">
        <v>6</v>
      </c>
      <c r="Q44" s="37">
        <v>2</v>
      </c>
      <c r="R44" s="37">
        <f t="shared" si="25"/>
        <v>2</v>
      </c>
      <c r="S44" s="21"/>
    </row>
    <row r="45" spans="1:19" x14ac:dyDescent="0.2">
      <c r="A45" s="262" t="s">
        <v>402</v>
      </c>
      <c r="B45" s="264">
        <v>10</v>
      </c>
      <c r="C45" s="264">
        <v>4</v>
      </c>
      <c r="D45" s="37">
        <v>5</v>
      </c>
      <c r="E45" s="37">
        <v>2</v>
      </c>
      <c r="F45" s="37">
        <f t="shared" si="21"/>
        <v>2</v>
      </c>
      <c r="G45" s="38">
        <v>3</v>
      </c>
      <c r="H45" s="38">
        <v>1</v>
      </c>
      <c r="I45" s="78">
        <f t="shared" si="22"/>
        <v>4</v>
      </c>
      <c r="J45" s="37">
        <v>5</v>
      </c>
      <c r="K45" s="37">
        <v>2</v>
      </c>
      <c r="L45" s="37">
        <f t="shared" si="23"/>
        <v>3</v>
      </c>
      <c r="M45" s="38">
        <v>6</v>
      </c>
      <c r="N45" s="38">
        <v>2</v>
      </c>
      <c r="O45" s="78">
        <f t="shared" si="24"/>
        <v>1</v>
      </c>
      <c r="P45" s="37">
        <v>6</v>
      </c>
      <c r="Q45" s="37">
        <v>1</v>
      </c>
      <c r="R45" s="37">
        <f t="shared" si="25"/>
        <v>2</v>
      </c>
      <c r="S45" s="21"/>
    </row>
    <row r="46" spans="1:19" x14ac:dyDescent="0.2">
      <c r="A46" s="262" t="s">
        <v>403</v>
      </c>
      <c r="B46" s="264">
        <v>2</v>
      </c>
      <c r="C46" s="264">
        <v>4</v>
      </c>
      <c r="D46" s="37">
        <v>4</v>
      </c>
      <c r="E46" s="37">
        <v>1</v>
      </c>
      <c r="F46" s="37">
        <f t="shared" si="21"/>
        <v>4</v>
      </c>
      <c r="G46" s="38">
        <v>5</v>
      </c>
      <c r="H46" s="38">
        <v>2</v>
      </c>
      <c r="I46" s="78">
        <f t="shared" si="22"/>
        <v>2</v>
      </c>
      <c r="J46" s="37">
        <v>9</v>
      </c>
      <c r="K46" s="37">
        <v>3</v>
      </c>
      <c r="L46" s="37">
        <f t="shared" si="23"/>
        <v>0</v>
      </c>
      <c r="M46" s="38">
        <v>5</v>
      </c>
      <c r="N46" s="38">
        <v>1</v>
      </c>
      <c r="O46" s="78">
        <f t="shared" si="24"/>
        <v>3</v>
      </c>
      <c r="P46" s="37">
        <v>6</v>
      </c>
      <c r="Q46" s="37">
        <v>2</v>
      </c>
      <c r="R46" s="37">
        <f t="shared" si="25"/>
        <v>2</v>
      </c>
      <c r="S46" s="21"/>
    </row>
    <row r="47" spans="1:19" x14ac:dyDescent="0.2">
      <c r="A47" s="262" t="s">
        <v>404</v>
      </c>
      <c r="B47" s="264">
        <v>18</v>
      </c>
      <c r="C47" s="264">
        <v>3</v>
      </c>
      <c r="D47" s="37">
        <v>3</v>
      </c>
      <c r="E47" s="37">
        <v>1</v>
      </c>
      <c r="F47" s="37">
        <f t="shared" si="21"/>
        <v>3</v>
      </c>
      <c r="G47" s="38">
        <v>3</v>
      </c>
      <c r="H47" s="38">
        <v>1</v>
      </c>
      <c r="I47" s="78">
        <f t="shared" si="22"/>
        <v>2</v>
      </c>
      <c r="J47" s="37">
        <v>5</v>
      </c>
      <c r="K47" s="37">
        <v>3</v>
      </c>
      <c r="L47" s="37">
        <f t="shared" si="23"/>
        <v>1</v>
      </c>
      <c r="M47" s="38">
        <v>5</v>
      </c>
      <c r="N47" s="38">
        <v>2</v>
      </c>
      <c r="O47" s="78">
        <f t="shared" si="24"/>
        <v>1</v>
      </c>
      <c r="P47" s="37">
        <v>5</v>
      </c>
      <c r="Q47" s="37">
        <v>2</v>
      </c>
      <c r="R47" s="37">
        <f t="shared" si="25"/>
        <v>1</v>
      </c>
      <c r="S47" s="21" t="s">
        <v>340</v>
      </c>
    </row>
    <row r="48" spans="1:19" x14ac:dyDescent="0.2">
      <c r="A48" s="262" t="s">
        <v>405</v>
      </c>
      <c r="B48" s="264">
        <v>4</v>
      </c>
      <c r="C48" s="264">
        <v>5</v>
      </c>
      <c r="D48" s="37">
        <v>10</v>
      </c>
      <c r="E48" s="37">
        <v>2</v>
      </c>
      <c r="F48" s="37">
        <f t="shared" si="21"/>
        <v>0</v>
      </c>
      <c r="G48" s="38">
        <v>8</v>
      </c>
      <c r="H48" s="38">
        <v>2</v>
      </c>
      <c r="I48" s="78">
        <f t="shared" si="22"/>
        <v>0</v>
      </c>
      <c r="J48" s="37">
        <v>7</v>
      </c>
      <c r="K48" s="37">
        <v>2</v>
      </c>
      <c r="L48" s="37">
        <f t="shared" si="23"/>
        <v>2</v>
      </c>
      <c r="M48" s="38">
        <v>6</v>
      </c>
      <c r="N48" s="38">
        <v>2</v>
      </c>
      <c r="O48" s="78">
        <f t="shared" si="24"/>
        <v>3</v>
      </c>
      <c r="P48" s="37">
        <v>7</v>
      </c>
      <c r="Q48" s="37">
        <v>2</v>
      </c>
      <c r="R48" s="37">
        <f t="shared" si="25"/>
        <v>2</v>
      </c>
      <c r="S48" s="21"/>
    </row>
    <row r="49" spans="1:19" x14ac:dyDescent="0.2">
      <c r="A49" s="262" t="s">
        <v>406</v>
      </c>
      <c r="B49" s="264">
        <v>14</v>
      </c>
      <c r="C49" s="264">
        <v>4</v>
      </c>
      <c r="D49" s="37">
        <v>6</v>
      </c>
      <c r="E49" s="37">
        <v>3</v>
      </c>
      <c r="F49" s="37">
        <f t="shared" si="21"/>
        <v>1</v>
      </c>
      <c r="G49" s="38">
        <v>5</v>
      </c>
      <c r="H49" s="38">
        <v>2</v>
      </c>
      <c r="I49" s="78">
        <f t="shared" si="22"/>
        <v>1</v>
      </c>
      <c r="J49" s="37">
        <v>6</v>
      </c>
      <c r="K49" s="37">
        <v>3</v>
      </c>
      <c r="L49" s="37">
        <f t="shared" si="23"/>
        <v>1</v>
      </c>
      <c r="M49" s="38">
        <v>4</v>
      </c>
      <c r="N49" s="38">
        <v>1</v>
      </c>
      <c r="O49" s="78">
        <f t="shared" si="24"/>
        <v>3</v>
      </c>
      <c r="P49" s="37">
        <v>6</v>
      </c>
      <c r="Q49" s="37">
        <v>3</v>
      </c>
      <c r="R49" s="37">
        <f t="shared" si="25"/>
        <v>1</v>
      </c>
      <c r="S49" s="21"/>
    </row>
    <row r="50" spans="1:19" ht="13.5" thickBot="1" x14ac:dyDescent="0.25">
      <c r="A50" s="270" t="s">
        <v>407</v>
      </c>
      <c r="B50" s="271">
        <v>6</v>
      </c>
      <c r="C50" s="271">
        <v>4</v>
      </c>
      <c r="D50" s="37">
        <v>4</v>
      </c>
      <c r="E50" s="46">
        <v>2</v>
      </c>
      <c r="F50" s="37">
        <f t="shared" si="21"/>
        <v>3</v>
      </c>
      <c r="G50" s="38">
        <v>5</v>
      </c>
      <c r="H50" s="47">
        <v>2</v>
      </c>
      <c r="I50" s="77">
        <f t="shared" si="22"/>
        <v>2</v>
      </c>
      <c r="J50" s="37">
        <v>7</v>
      </c>
      <c r="K50" s="46">
        <v>2</v>
      </c>
      <c r="L50" s="37">
        <f t="shared" si="23"/>
        <v>1</v>
      </c>
      <c r="M50" s="38">
        <v>6</v>
      </c>
      <c r="N50" s="47">
        <v>2</v>
      </c>
      <c r="O50" s="84">
        <f t="shared" si="24"/>
        <v>2</v>
      </c>
      <c r="P50" s="37">
        <v>10</v>
      </c>
      <c r="Q50" s="46">
        <v>2</v>
      </c>
      <c r="R50" s="37">
        <f t="shared" si="25"/>
        <v>0</v>
      </c>
      <c r="S50" s="85"/>
    </row>
    <row r="51" spans="1:19" ht="13.5" thickBot="1" x14ac:dyDescent="0.25">
      <c r="A51" s="66" t="s">
        <v>413</v>
      </c>
      <c r="B51" s="63"/>
      <c r="C51" s="63">
        <f t="shared" ref="C51:F51" si="26">SUM(C42:C50)</f>
        <v>35</v>
      </c>
      <c r="D51" s="63">
        <f t="shared" si="26"/>
        <v>44</v>
      </c>
      <c r="E51" s="63">
        <f t="shared" si="26"/>
        <v>16</v>
      </c>
      <c r="F51" s="63">
        <f t="shared" si="26"/>
        <v>21</v>
      </c>
      <c r="G51" s="89">
        <f t="shared" ref="G51:I51" si="27">SUM(G42:G50)</f>
        <v>43</v>
      </c>
      <c r="H51" s="89">
        <f t="shared" si="27"/>
        <v>14</v>
      </c>
      <c r="I51" s="89">
        <f t="shared" si="27"/>
        <v>16</v>
      </c>
      <c r="J51" s="63">
        <f t="shared" ref="J51:O51" si="28">SUM(J42:J50)</f>
        <v>55</v>
      </c>
      <c r="K51" s="63">
        <f t="shared" si="28"/>
        <v>21</v>
      </c>
      <c r="L51" s="63">
        <f t="shared" si="28"/>
        <v>14</v>
      </c>
      <c r="M51" s="89">
        <f t="shared" si="28"/>
        <v>50</v>
      </c>
      <c r="N51" s="89">
        <f t="shared" si="28"/>
        <v>17</v>
      </c>
      <c r="O51" s="89">
        <f t="shared" si="28"/>
        <v>16</v>
      </c>
      <c r="P51" s="63">
        <f>SUM(P42:P50)</f>
        <v>59</v>
      </c>
      <c r="Q51" s="63">
        <f>SUM(Q42:Q50)</f>
        <v>18</v>
      </c>
      <c r="R51" s="63">
        <f>SUM(R42:R50)</f>
        <v>11</v>
      </c>
    </row>
    <row r="52" spans="1:19" ht="13.5" thickBot="1" x14ac:dyDescent="0.25">
      <c r="A52" s="70" t="s">
        <v>414</v>
      </c>
      <c r="B52" s="71"/>
      <c r="C52" s="71">
        <f t="shared" ref="C52:H52" si="29">C51+C41</f>
        <v>70</v>
      </c>
      <c r="D52" s="71">
        <f t="shared" si="29"/>
        <v>105</v>
      </c>
      <c r="E52" s="71">
        <f t="shared" si="29"/>
        <v>37</v>
      </c>
      <c r="F52" s="71">
        <f t="shared" si="29"/>
        <v>36</v>
      </c>
      <c r="G52" s="72">
        <f t="shared" si="29"/>
        <v>89</v>
      </c>
      <c r="H52" s="72">
        <f t="shared" si="29"/>
        <v>32</v>
      </c>
      <c r="I52" s="72">
        <f t="shared" ref="I52:O52" si="30">I51+I41</f>
        <v>28</v>
      </c>
      <c r="J52" s="71">
        <f t="shared" si="30"/>
        <v>114</v>
      </c>
      <c r="K52" s="71">
        <f t="shared" si="30"/>
        <v>40</v>
      </c>
      <c r="L52" s="71">
        <f t="shared" si="30"/>
        <v>25</v>
      </c>
      <c r="M52" s="72">
        <f t="shared" si="30"/>
        <v>107</v>
      </c>
      <c r="N52" s="72">
        <f t="shared" si="30"/>
        <v>35</v>
      </c>
      <c r="O52" s="72">
        <f t="shared" si="30"/>
        <v>28</v>
      </c>
      <c r="P52" s="71">
        <f>P51+P41</f>
        <v>125</v>
      </c>
      <c r="Q52" s="71">
        <f>Q51+Q41</f>
        <v>37</v>
      </c>
      <c r="R52" s="71">
        <f>R51+R41</f>
        <v>20</v>
      </c>
    </row>
    <row r="54" spans="1:19" ht="13.5" thickBot="1" x14ac:dyDescent="0.25"/>
    <row r="55" spans="1:19" ht="13.5" thickBot="1" x14ac:dyDescent="0.25">
      <c r="A55" s="162" t="s">
        <v>1002</v>
      </c>
      <c r="B55" s="163"/>
      <c r="C55" s="204"/>
      <c r="D55" s="385" t="s">
        <v>1003</v>
      </c>
      <c r="E55" s="164"/>
      <c r="F55" s="164"/>
      <c r="G55" s="164"/>
      <c r="H55" s="164"/>
      <c r="I55" s="164"/>
      <c r="J55" s="164"/>
      <c r="K55" s="164"/>
      <c r="L55" s="164"/>
      <c r="M55" s="164"/>
      <c r="N55" s="164"/>
      <c r="O55" s="164"/>
      <c r="P55" s="165"/>
      <c r="Q55" s="165"/>
      <c r="R55" s="166"/>
    </row>
    <row r="56" spans="1:19" x14ac:dyDescent="0.2">
      <c r="A56" s="42"/>
      <c r="B56" s="149"/>
      <c r="C56" s="205"/>
      <c r="D56" s="501" t="s">
        <v>475</v>
      </c>
      <c r="E56" s="475"/>
      <c r="F56" s="502"/>
      <c r="G56" s="503" t="s">
        <v>469</v>
      </c>
      <c r="H56" s="478"/>
      <c r="I56" s="504"/>
      <c r="J56" s="501" t="s">
        <v>352</v>
      </c>
      <c r="K56" s="475"/>
      <c r="L56" s="502"/>
      <c r="M56" s="503" t="s">
        <v>340</v>
      </c>
      <c r="N56" s="478"/>
      <c r="O56" s="504"/>
      <c r="P56" s="475" t="s">
        <v>472</v>
      </c>
      <c r="Q56" s="475"/>
      <c r="R56" s="502"/>
    </row>
    <row r="57" spans="1:19" x14ac:dyDescent="0.2">
      <c r="A57" s="167"/>
      <c r="B57" s="37"/>
      <c r="C57" s="44"/>
      <c r="D57" s="386" t="s">
        <v>409</v>
      </c>
      <c r="E57" s="388" t="s">
        <v>410</v>
      </c>
      <c r="F57" s="43" t="s">
        <v>363</v>
      </c>
      <c r="G57" s="393" t="s">
        <v>409</v>
      </c>
      <c r="H57" s="394" t="s">
        <v>410</v>
      </c>
      <c r="I57" s="395" t="s">
        <v>363</v>
      </c>
      <c r="J57" s="206" t="s">
        <v>409</v>
      </c>
      <c r="K57" s="35" t="s">
        <v>410</v>
      </c>
      <c r="L57" s="43" t="s">
        <v>363</v>
      </c>
      <c r="M57" s="207" t="s">
        <v>409</v>
      </c>
      <c r="N57" s="36" t="s">
        <v>410</v>
      </c>
      <c r="O57" s="123" t="s">
        <v>363</v>
      </c>
      <c r="P57" s="202" t="s">
        <v>409</v>
      </c>
      <c r="Q57" s="35" t="s">
        <v>410</v>
      </c>
      <c r="R57" s="43" t="s">
        <v>363</v>
      </c>
    </row>
    <row r="58" spans="1:19" x14ac:dyDescent="0.2">
      <c r="A58" s="272" t="s">
        <v>72</v>
      </c>
      <c r="B58" s="37"/>
      <c r="C58" s="44"/>
      <c r="D58" s="387">
        <f>D25</f>
        <v>116</v>
      </c>
      <c r="E58" s="389">
        <f t="shared" ref="E58:F58" si="31">E25</f>
        <v>35</v>
      </c>
      <c r="F58" s="391">
        <f t="shared" si="31"/>
        <v>23</v>
      </c>
      <c r="G58" s="397">
        <f>G25</f>
        <v>85</v>
      </c>
      <c r="H58" s="396">
        <f>H25</f>
        <v>32</v>
      </c>
      <c r="I58" s="398">
        <f>I25</f>
        <v>36</v>
      </c>
      <c r="J58" s="392">
        <f>J25</f>
        <v>116</v>
      </c>
      <c r="K58" s="389">
        <f t="shared" ref="K58:L58" si="32">K25</f>
        <v>39</v>
      </c>
      <c r="L58" s="389">
        <f t="shared" si="32"/>
        <v>30</v>
      </c>
      <c r="M58" s="397">
        <f>M25</f>
        <v>107</v>
      </c>
      <c r="N58" s="396">
        <f>N25</f>
        <v>37</v>
      </c>
      <c r="O58" s="398">
        <f>O25</f>
        <v>32</v>
      </c>
      <c r="P58" s="387">
        <f>P25</f>
        <v>140</v>
      </c>
      <c r="Q58" s="389">
        <f t="shared" ref="Q58:R58" si="33">Q25</f>
        <v>35</v>
      </c>
      <c r="R58" s="390">
        <f t="shared" si="33"/>
        <v>17</v>
      </c>
    </row>
    <row r="59" spans="1:19" x14ac:dyDescent="0.2">
      <c r="A59" s="272" t="s">
        <v>73</v>
      </c>
      <c r="B59" s="37"/>
      <c r="C59" s="44"/>
      <c r="D59" s="387">
        <f>D52</f>
        <v>105</v>
      </c>
      <c r="E59" s="389">
        <f t="shared" ref="E59:F59" si="34">E52</f>
        <v>37</v>
      </c>
      <c r="F59" s="391">
        <f t="shared" si="34"/>
        <v>36</v>
      </c>
      <c r="G59" s="207">
        <f>G52</f>
        <v>89</v>
      </c>
      <c r="H59" s="36">
        <f>H52</f>
        <v>32</v>
      </c>
      <c r="I59" s="123">
        <f>I52</f>
        <v>28</v>
      </c>
      <c r="J59" s="392">
        <f>J52</f>
        <v>114</v>
      </c>
      <c r="K59" s="389">
        <f t="shared" ref="K59:L59" si="35">K52</f>
        <v>40</v>
      </c>
      <c r="L59" s="389">
        <f t="shared" si="35"/>
        <v>25</v>
      </c>
      <c r="M59" s="207">
        <f>M52</f>
        <v>107</v>
      </c>
      <c r="N59" s="36">
        <f>N52</f>
        <v>35</v>
      </c>
      <c r="O59" s="123">
        <f>O52</f>
        <v>28</v>
      </c>
      <c r="P59" s="387">
        <f>P52</f>
        <v>125</v>
      </c>
      <c r="Q59" s="389">
        <f t="shared" ref="Q59:R59" si="36">Q52</f>
        <v>37</v>
      </c>
      <c r="R59" s="390">
        <f t="shared" si="36"/>
        <v>20</v>
      </c>
    </row>
    <row r="60" spans="1:19" x14ac:dyDescent="0.2">
      <c r="A60" s="168" t="s">
        <v>562</v>
      </c>
      <c r="B60" s="150"/>
      <c r="C60" s="44"/>
      <c r="D60" s="168">
        <f t="shared" ref="D60:R60" si="37">SUM(D58:D59)</f>
        <v>221</v>
      </c>
      <c r="E60" s="150">
        <f t="shared" si="37"/>
        <v>72</v>
      </c>
      <c r="F60" s="169">
        <f t="shared" si="37"/>
        <v>59</v>
      </c>
      <c r="G60" s="208">
        <f>SUM(G58:G59)</f>
        <v>174</v>
      </c>
      <c r="H60" s="170">
        <f>SUM(H58:H59)</f>
        <v>64</v>
      </c>
      <c r="I60" s="209">
        <f>SUM(I58:I59)</f>
        <v>64</v>
      </c>
      <c r="J60" s="168">
        <f t="shared" ref="J60:L60" si="38">SUM(J58:J59)</f>
        <v>230</v>
      </c>
      <c r="K60" s="150">
        <f t="shared" si="38"/>
        <v>79</v>
      </c>
      <c r="L60" s="169">
        <f t="shared" si="38"/>
        <v>55</v>
      </c>
      <c r="M60" s="208">
        <f>SUM(M58:M59)</f>
        <v>214</v>
      </c>
      <c r="N60" s="170">
        <f>SUM(N58:N59)</f>
        <v>72</v>
      </c>
      <c r="O60" s="209">
        <f>SUM(O58:O59)</f>
        <v>60</v>
      </c>
      <c r="P60" s="168">
        <f t="shared" si="37"/>
        <v>265</v>
      </c>
      <c r="Q60" s="150">
        <f t="shared" si="37"/>
        <v>72</v>
      </c>
      <c r="R60" s="169">
        <f t="shared" si="37"/>
        <v>37</v>
      </c>
    </row>
    <row r="61" spans="1:19" x14ac:dyDescent="0.2">
      <c r="A61" s="167" t="s">
        <v>350</v>
      </c>
      <c r="B61" s="37"/>
      <c r="C61" s="44"/>
      <c r="D61" s="509">
        <v>3</v>
      </c>
      <c r="E61" s="510"/>
      <c r="F61" s="511"/>
      <c r="G61" s="512">
        <v>1</v>
      </c>
      <c r="H61" s="513"/>
      <c r="I61" s="514"/>
      <c r="J61" s="509">
        <v>4</v>
      </c>
      <c r="K61" s="510"/>
      <c r="L61" s="511"/>
      <c r="M61" s="512">
        <v>2</v>
      </c>
      <c r="N61" s="513"/>
      <c r="O61" s="514"/>
      <c r="P61" s="524">
        <v>5</v>
      </c>
      <c r="Q61" s="510"/>
      <c r="R61" s="511"/>
    </row>
    <row r="62" spans="1:19" ht="13.5" thickBot="1" x14ac:dyDescent="0.25">
      <c r="A62" s="49" t="s">
        <v>415</v>
      </c>
      <c r="B62" s="46"/>
      <c r="C62" s="48"/>
      <c r="D62" s="505">
        <v>7</v>
      </c>
      <c r="E62" s="493"/>
      <c r="F62" s="506"/>
      <c r="G62" s="507">
        <v>16</v>
      </c>
      <c r="H62" s="496"/>
      <c r="I62" s="508"/>
      <c r="J62" s="505">
        <v>4</v>
      </c>
      <c r="K62" s="493"/>
      <c r="L62" s="506"/>
      <c r="M62" s="507">
        <v>11</v>
      </c>
      <c r="N62" s="496"/>
      <c r="O62" s="508"/>
      <c r="P62" s="493">
        <v>2</v>
      </c>
      <c r="Q62" s="493"/>
      <c r="R62" s="506"/>
    </row>
    <row r="64" spans="1:19" x14ac:dyDescent="0.2">
      <c r="A64" s="92"/>
      <c r="B64" s="30" t="s">
        <v>450</v>
      </c>
      <c r="C64" s="30"/>
      <c r="D64" s="30"/>
      <c r="E64" s="30"/>
      <c r="F64" s="30"/>
      <c r="G64" s="30"/>
      <c r="H64" s="30"/>
      <c r="I64" s="30"/>
      <c r="J64" s="30"/>
      <c r="K64" s="30"/>
      <c r="L64" s="30"/>
      <c r="M64" s="30"/>
      <c r="N64" s="30"/>
      <c r="O64" s="30"/>
      <c r="P64" s="30"/>
      <c r="Q64" s="30"/>
      <c r="R64" s="30"/>
    </row>
    <row r="65" spans="1:18" x14ac:dyDescent="0.2">
      <c r="A65" s="97"/>
      <c r="B65" s="30" t="s">
        <v>603</v>
      </c>
      <c r="C65" s="30"/>
      <c r="D65" s="30"/>
      <c r="E65" s="30"/>
      <c r="F65" s="30"/>
      <c r="G65" s="30"/>
      <c r="H65" s="30"/>
      <c r="I65" s="30"/>
      <c r="J65" s="30"/>
      <c r="K65" s="30"/>
      <c r="L65" s="30"/>
      <c r="M65" s="30"/>
      <c r="N65" s="30"/>
      <c r="O65" s="30"/>
      <c r="P65" s="30"/>
      <c r="Q65" s="30"/>
      <c r="R65" s="30"/>
    </row>
  </sheetData>
  <mergeCells count="35">
    <mergeCell ref="D3:F3"/>
    <mergeCell ref="G3:I3"/>
    <mergeCell ref="J3:L3"/>
    <mergeCell ref="M3:O3"/>
    <mergeCell ref="P3:R3"/>
    <mergeCell ref="D2:F2"/>
    <mergeCell ref="G2:I2"/>
    <mergeCell ref="J2:L2"/>
    <mergeCell ref="M2:O2"/>
    <mergeCell ref="P2:R2"/>
    <mergeCell ref="D30:F30"/>
    <mergeCell ref="G30:I30"/>
    <mergeCell ref="J30:L30"/>
    <mergeCell ref="M30:O30"/>
    <mergeCell ref="P30:R30"/>
    <mergeCell ref="D29:F29"/>
    <mergeCell ref="G29:I29"/>
    <mergeCell ref="J29:L29"/>
    <mergeCell ref="M29:O29"/>
    <mergeCell ref="P29:R29"/>
    <mergeCell ref="D61:F61"/>
    <mergeCell ref="G61:I61"/>
    <mergeCell ref="J61:L61"/>
    <mergeCell ref="M61:O61"/>
    <mergeCell ref="P61:R61"/>
    <mergeCell ref="D56:F56"/>
    <mergeCell ref="G56:I56"/>
    <mergeCell ref="J56:L56"/>
    <mergeCell ref="M56:O56"/>
    <mergeCell ref="P56:R56"/>
    <mergeCell ref="D62:F62"/>
    <mergeCell ref="G62:I62"/>
    <mergeCell ref="J62:L62"/>
    <mergeCell ref="M62:O62"/>
    <mergeCell ref="P62:R62"/>
  </mergeCells>
  <conditionalFormatting sqref="G5:G13 G15:G23 M5:M13 M15:M23 D5:D13 D15:D23 J5:J13 P5:P13">
    <cfRule type="cellIs" dxfId="327" priority="13" stopIfTrue="1" operator="equal">
      <formula>$C5</formula>
    </cfRule>
    <cfRule type="cellIs" dxfId="326" priority="14" stopIfTrue="1" operator="equal">
      <formula>$C5-1</formula>
    </cfRule>
  </conditionalFormatting>
  <conditionalFormatting sqref="J15:J23">
    <cfRule type="cellIs" dxfId="325" priority="9" stopIfTrue="1" operator="equal">
      <formula>$C15</formula>
    </cfRule>
    <cfRule type="cellIs" dxfId="324" priority="10" stopIfTrue="1" operator="equal">
      <formula>$C15-1</formula>
    </cfRule>
  </conditionalFormatting>
  <conditionalFormatting sqref="P15:P23">
    <cfRule type="cellIs" dxfId="323" priority="7" stopIfTrue="1" operator="equal">
      <formula>$C15</formula>
    </cfRule>
    <cfRule type="cellIs" dxfId="322" priority="8" stopIfTrue="1" operator="equal">
      <formula>$C15-1</formula>
    </cfRule>
  </conditionalFormatting>
  <conditionalFormatting sqref="G32:G40 G42:G50 M32:M40 M42:M50 D32:D40 D42:D50 J32:J40 P32:P40">
    <cfRule type="cellIs" dxfId="321" priority="5" stopIfTrue="1" operator="equal">
      <formula>$C32</formula>
    </cfRule>
    <cfRule type="cellIs" dxfId="320" priority="6" stopIfTrue="1" operator="equal">
      <formula>$C32-1</formula>
    </cfRule>
  </conditionalFormatting>
  <conditionalFormatting sqref="J42:J50">
    <cfRule type="cellIs" dxfId="319" priority="3" stopIfTrue="1" operator="equal">
      <formula>$C42</formula>
    </cfRule>
    <cfRule type="cellIs" dxfId="318" priority="4" stopIfTrue="1" operator="equal">
      <formula>$C42-1</formula>
    </cfRule>
  </conditionalFormatting>
  <conditionalFormatting sqref="P42:P50">
    <cfRule type="cellIs" dxfId="317" priority="1" stopIfTrue="1" operator="equal">
      <formula>$C42</formula>
    </cfRule>
    <cfRule type="cellIs" dxfId="316" priority="2" stopIfTrue="1" operator="equal">
      <formula>$C42-1</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T65"/>
  <sheetViews>
    <sheetView topLeftCell="A46" workbookViewId="0">
      <selection activeCell="F66" sqref="F66"/>
    </sheetView>
  </sheetViews>
  <sheetFormatPr defaultRowHeight="12.75" x14ac:dyDescent="0.2"/>
  <sheetData>
    <row r="1" spans="1:20" ht="13.5" thickBot="1" x14ac:dyDescent="0.25">
      <c r="A1" s="256"/>
      <c r="B1" s="257"/>
      <c r="C1" s="257"/>
      <c r="D1" s="257" t="s">
        <v>992</v>
      </c>
      <c r="E1" s="257"/>
      <c r="F1" s="257"/>
      <c r="G1" s="257"/>
      <c r="H1" s="257"/>
      <c r="I1" s="257"/>
      <c r="J1" s="257"/>
      <c r="K1" s="257"/>
      <c r="L1" s="257"/>
      <c r="M1" s="257"/>
      <c r="N1" s="257"/>
      <c r="O1" s="257"/>
      <c r="P1" s="257"/>
      <c r="Q1" s="257"/>
      <c r="R1" s="257"/>
      <c r="S1" s="68" t="s">
        <v>416</v>
      </c>
      <c r="T1" t="s">
        <v>991</v>
      </c>
    </row>
    <row r="2" spans="1:20" x14ac:dyDescent="0.2">
      <c r="A2" s="258"/>
      <c r="B2" s="259"/>
      <c r="C2" s="259"/>
      <c r="D2" s="474" t="s">
        <v>475</v>
      </c>
      <c r="E2" s="475"/>
      <c r="F2" s="476"/>
      <c r="G2" s="477" t="s">
        <v>469</v>
      </c>
      <c r="H2" s="478"/>
      <c r="I2" s="479"/>
      <c r="J2" s="474" t="s">
        <v>352</v>
      </c>
      <c r="K2" s="475"/>
      <c r="L2" s="476"/>
      <c r="M2" s="477" t="s">
        <v>340</v>
      </c>
      <c r="N2" s="478"/>
      <c r="O2" s="479"/>
      <c r="P2" s="474" t="s">
        <v>472</v>
      </c>
      <c r="Q2" s="475"/>
      <c r="R2" s="476"/>
      <c r="S2" s="21"/>
    </row>
    <row r="3" spans="1:20" x14ac:dyDescent="0.2">
      <c r="A3" s="260"/>
      <c r="B3" s="261"/>
      <c r="C3" s="261" t="s">
        <v>538</v>
      </c>
      <c r="D3" s="480">
        <v>19</v>
      </c>
      <c r="E3" s="481"/>
      <c r="F3" s="482"/>
      <c r="G3" s="483" t="s">
        <v>989</v>
      </c>
      <c r="H3" s="484"/>
      <c r="I3" s="485"/>
      <c r="J3" s="480">
        <v>26</v>
      </c>
      <c r="K3" s="481"/>
      <c r="L3" s="482"/>
      <c r="M3" s="483">
        <v>23</v>
      </c>
      <c r="N3" s="484"/>
      <c r="O3" s="485"/>
      <c r="P3" s="480">
        <v>28</v>
      </c>
      <c r="Q3" s="481"/>
      <c r="R3" s="482"/>
      <c r="S3" s="21"/>
    </row>
    <row r="4" spans="1:20" x14ac:dyDescent="0.2">
      <c r="A4" s="262"/>
      <c r="B4" s="263" t="s">
        <v>355</v>
      </c>
      <c r="C4" s="263"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20" x14ac:dyDescent="0.2">
      <c r="A5" s="262" t="s">
        <v>390</v>
      </c>
      <c r="B5" s="264">
        <v>11</v>
      </c>
      <c r="C5" s="264">
        <v>5</v>
      </c>
      <c r="D5" s="37">
        <v>4</v>
      </c>
      <c r="E5" s="37">
        <v>0</v>
      </c>
      <c r="F5" s="37">
        <f t="shared" ref="F5:F13" si="0">IF(($C5+INT(D$3/18)+IF(((D$3-INT(D$3/18)*18)-$B5)&gt;=0,1,0)-D5+2)&lt;0, 0, $C5+INT(D$3/18)+IF(((D$3-INT(D$3/18)*18)-$B5)&gt;=0,1,0)-D5+2)</f>
        <v>4</v>
      </c>
      <c r="G5" s="38">
        <v>0</v>
      </c>
      <c r="H5" s="38">
        <v>0</v>
      </c>
      <c r="I5" s="78">
        <v>0</v>
      </c>
      <c r="J5" s="37">
        <v>6</v>
      </c>
      <c r="K5" s="37">
        <v>0</v>
      </c>
      <c r="L5" s="37">
        <f t="shared" ref="L5:L13" si="1">IF(($C5+INT(J$3/18)+IF(((J$3-INT(J$3/18)*18)-$B5)&gt;=0,1,0)-J5+2)&lt;0, 0, $C5+INT(J$3/18)+IF(((J$3-INT(J$3/18)*18)-$B5)&gt;=0,1,0)-J5+2)</f>
        <v>2</v>
      </c>
      <c r="M5" s="38">
        <v>5</v>
      </c>
      <c r="N5" s="38">
        <v>1</v>
      </c>
      <c r="O5" s="78">
        <f t="shared" ref="O5:O13" si="2">IF(($C5+INT(M$3/18)+IF(((M$3-INT(M$3/18)*18)-$B5)&gt;=0,1,0)-M5+2)&lt;0, 0, $C5+INT(M$3/18)+IF(((M$3-INT(M$3/18)*18)-$B5)&gt;=0,1,0)-M5+2)</f>
        <v>3</v>
      </c>
      <c r="P5" s="37">
        <v>6</v>
      </c>
      <c r="Q5" s="37">
        <v>2</v>
      </c>
      <c r="R5" s="37">
        <f t="shared" ref="R5:R13" si="3">IF(($C5+INT(P$3/18)+IF(((P$3-INT(P$3/18)*18)-$B5)&gt;=0,1,0)-P5+2)&lt;0, 0, $C5+INT(P$3/18)+IF(((P$3-INT(P$3/18)*18)-$B5)&gt;=0,1,0)-P5+2)</f>
        <v>2</v>
      </c>
      <c r="S5" s="21"/>
    </row>
    <row r="6" spans="1:20" x14ac:dyDescent="0.2">
      <c r="A6" s="262" t="s">
        <v>391</v>
      </c>
      <c r="B6" s="264">
        <v>5</v>
      </c>
      <c r="C6" s="264">
        <v>4</v>
      </c>
      <c r="D6" s="37">
        <v>5</v>
      </c>
      <c r="E6" s="37">
        <v>2</v>
      </c>
      <c r="F6" s="37">
        <f t="shared" si="0"/>
        <v>2</v>
      </c>
      <c r="G6" s="38">
        <v>0</v>
      </c>
      <c r="H6" s="38">
        <v>0</v>
      </c>
      <c r="I6" s="78">
        <v>0</v>
      </c>
      <c r="J6" s="37">
        <v>10</v>
      </c>
      <c r="K6" s="37">
        <v>2</v>
      </c>
      <c r="L6" s="37">
        <f t="shared" si="1"/>
        <v>0</v>
      </c>
      <c r="M6" s="38">
        <v>10</v>
      </c>
      <c r="N6" s="38">
        <v>2</v>
      </c>
      <c r="O6" s="78">
        <f t="shared" si="2"/>
        <v>0</v>
      </c>
      <c r="P6" s="37">
        <v>7</v>
      </c>
      <c r="Q6" s="37">
        <v>1</v>
      </c>
      <c r="R6" s="37">
        <f t="shared" si="3"/>
        <v>1</v>
      </c>
      <c r="S6" s="21"/>
    </row>
    <row r="7" spans="1:20" x14ac:dyDescent="0.2">
      <c r="A7" s="262" t="s">
        <v>392</v>
      </c>
      <c r="B7" s="264">
        <v>15</v>
      </c>
      <c r="C7" s="264">
        <v>3</v>
      </c>
      <c r="D7" s="37">
        <v>4</v>
      </c>
      <c r="E7" s="37">
        <v>2</v>
      </c>
      <c r="F7" s="37">
        <f t="shared" si="0"/>
        <v>2</v>
      </c>
      <c r="G7" s="38">
        <v>0</v>
      </c>
      <c r="H7" s="38">
        <v>0</v>
      </c>
      <c r="I7" s="78">
        <v>0</v>
      </c>
      <c r="J7" s="37">
        <v>3</v>
      </c>
      <c r="K7" s="37">
        <v>0</v>
      </c>
      <c r="L7" s="37">
        <f t="shared" si="1"/>
        <v>3</v>
      </c>
      <c r="M7" s="38">
        <v>10</v>
      </c>
      <c r="N7" s="38">
        <v>2</v>
      </c>
      <c r="O7" s="78">
        <f t="shared" si="2"/>
        <v>0</v>
      </c>
      <c r="P7" s="37">
        <v>3</v>
      </c>
      <c r="Q7" s="37">
        <v>2</v>
      </c>
      <c r="R7" s="37">
        <f t="shared" si="3"/>
        <v>3</v>
      </c>
      <c r="S7" s="21"/>
    </row>
    <row r="8" spans="1:20" x14ac:dyDescent="0.2">
      <c r="A8" s="262" t="s">
        <v>393</v>
      </c>
      <c r="B8" s="264">
        <v>1</v>
      </c>
      <c r="C8" s="264">
        <v>5</v>
      </c>
      <c r="D8" s="37">
        <v>5</v>
      </c>
      <c r="E8" s="37">
        <v>2</v>
      </c>
      <c r="F8" s="37">
        <f t="shared" si="0"/>
        <v>4</v>
      </c>
      <c r="G8" s="38">
        <v>0</v>
      </c>
      <c r="H8" s="38">
        <v>0</v>
      </c>
      <c r="I8" s="78">
        <v>0</v>
      </c>
      <c r="J8" s="37">
        <v>10</v>
      </c>
      <c r="K8" s="37">
        <v>2</v>
      </c>
      <c r="L8" s="37">
        <f t="shared" si="1"/>
        <v>0</v>
      </c>
      <c r="M8" s="38">
        <v>7</v>
      </c>
      <c r="N8" s="38">
        <v>2</v>
      </c>
      <c r="O8" s="78">
        <f t="shared" si="2"/>
        <v>2</v>
      </c>
      <c r="P8" s="37">
        <v>8</v>
      </c>
      <c r="Q8" s="37">
        <v>2</v>
      </c>
      <c r="R8" s="37">
        <f t="shared" si="3"/>
        <v>1</v>
      </c>
      <c r="S8" s="21"/>
    </row>
    <row r="9" spans="1:20" x14ac:dyDescent="0.2">
      <c r="A9" s="262" t="s">
        <v>394</v>
      </c>
      <c r="B9" s="264">
        <v>7</v>
      </c>
      <c r="C9" s="264">
        <v>4</v>
      </c>
      <c r="D9" s="37">
        <v>5</v>
      </c>
      <c r="E9" s="37">
        <v>2</v>
      </c>
      <c r="F9" s="37">
        <f t="shared" si="0"/>
        <v>2</v>
      </c>
      <c r="G9" s="38">
        <v>0</v>
      </c>
      <c r="H9" s="38">
        <v>0</v>
      </c>
      <c r="I9" s="78">
        <v>0</v>
      </c>
      <c r="J9" s="37">
        <v>7</v>
      </c>
      <c r="K9" s="37">
        <v>3</v>
      </c>
      <c r="L9" s="37">
        <f t="shared" si="1"/>
        <v>1</v>
      </c>
      <c r="M9" s="38">
        <v>6</v>
      </c>
      <c r="N9" s="38">
        <v>2</v>
      </c>
      <c r="O9" s="78">
        <f t="shared" si="2"/>
        <v>1</v>
      </c>
      <c r="P9" s="37">
        <v>7</v>
      </c>
      <c r="Q9" s="37">
        <v>2</v>
      </c>
      <c r="R9" s="37">
        <f t="shared" si="3"/>
        <v>1</v>
      </c>
      <c r="S9" s="21"/>
    </row>
    <row r="10" spans="1:20" x14ac:dyDescent="0.2">
      <c r="A10" s="262" t="s">
        <v>395</v>
      </c>
      <c r="B10" s="264">
        <v>3</v>
      </c>
      <c r="C10" s="264">
        <v>4</v>
      </c>
      <c r="D10" s="37">
        <v>10</v>
      </c>
      <c r="E10" s="37">
        <v>2</v>
      </c>
      <c r="F10" s="37">
        <f t="shared" si="0"/>
        <v>0</v>
      </c>
      <c r="G10" s="38">
        <v>0</v>
      </c>
      <c r="H10" s="38">
        <v>0</v>
      </c>
      <c r="I10" s="78">
        <v>0</v>
      </c>
      <c r="J10" s="37">
        <v>7</v>
      </c>
      <c r="K10" s="37">
        <v>2</v>
      </c>
      <c r="L10" s="37">
        <f t="shared" si="1"/>
        <v>1</v>
      </c>
      <c r="M10" s="38">
        <v>6</v>
      </c>
      <c r="N10" s="38">
        <v>2</v>
      </c>
      <c r="O10" s="78">
        <f t="shared" si="2"/>
        <v>2</v>
      </c>
      <c r="P10" s="37">
        <v>5</v>
      </c>
      <c r="Q10" s="37">
        <v>1</v>
      </c>
      <c r="R10" s="37">
        <f t="shared" si="3"/>
        <v>3</v>
      </c>
      <c r="S10" s="21"/>
    </row>
    <row r="11" spans="1:20" x14ac:dyDescent="0.2">
      <c r="A11" s="262" t="s">
        <v>396</v>
      </c>
      <c r="B11" s="264">
        <v>13</v>
      </c>
      <c r="C11" s="264">
        <v>4</v>
      </c>
      <c r="D11" s="37">
        <v>6</v>
      </c>
      <c r="E11" s="37">
        <v>1</v>
      </c>
      <c r="F11" s="37">
        <f t="shared" si="0"/>
        <v>1</v>
      </c>
      <c r="G11" s="38">
        <v>0</v>
      </c>
      <c r="H11" s="38">
        <v>0</v>
      </c>
      <c r="I11" s="78">
        <v>0</v>
      </c>
      <c r="J11" s="37">
        <v>6</v>
      </c>
      <c r="K11" s="37">
        <v>3</v>
      </c>
      <c r="L11" s="37">
        <f t="shared" si="1"/>
        <v>1</v>
      </c>
      <c r="M11" s="38">
        <v>7</v>
      </c>
      <c r="N11" s="38">
        <v>3</v>
      </c>
      <c r="O11" s="78">
        <f t="shared" si="2"/>
        <v>0</v>
      </c>
      <c r="P11" s="37">
        <v>3</v>
      </c>
      <c r="Q11" s="37">
        <v>1</v>
      </c>
      <c r="R11" s="37">
        <f t="shared" si="3"/>
        <v>4</v>
      </c>
      <c r="S11" s="21"/>
    </row>
    <row r="12" spans="1:20" x14ac:dyDescent="0.2">
      <c r="A12" s="262" t="s">
        <v>397</v>
      </c>
      <c r="B12" s="264">
        <v>17</v>
      </c>
      <c r="C12" s="264">
        <v>3</v>
      </c>
      <c r="D12" s="37">
        <v>4</v>
      </c>
      <c r="E12" s="37">
        <v>3</v>
      </c>
      <c r="F12" s="37">
        <f t="shared" si="0"/>
        <v>2</v>
      </c>
      <c r="G12" s="38">
        <v>0</v>
      </c>
      <c r="H12" s="38">
        <v>0</v>
      </c>
      <c r="I12" s="78">
        <v>0</v>
      </c>
      <c r="J12" s="37">
        <v>5</v>
      </c>
      <c r="K12" s="37">
        <v>2</v>
      </c>
      <c r="L12" s="37">
        <f t="shared" si="1"/>
        <v>1</v>
      </c>
      <c r="M12" s="38">
        <v>3</v>
      </c>
      <c r="N12" s="38">
        <v>2</v>
      </c>
      <c r="O12" s="78">
        <f t="shared" si="2"/>
        <v>3</v>
      </c>
      <c r="P12" s="37">
        <v>6</v>
      </c>
      <c r="Q12" s="37">
        <v>2</v>
      </c>
      <c r="R12" s="37">
        <f t="shared" si="3"/>
        <v>0</v>
      </c>
      <c r="S12" s="21"/>
    </row>
    <row r="13" spans="1:20" ht="13.5" thickBot="1" x14ac:dyDescent="0.25">
      <c r="A13" s="265" t="s">
        <v>398</v>
      </c>
      <c r="B13" s="266">
        <v>9</v>
      </c>
      <c r="C13" s="266">
        <v>5</v>
      </c>
      <c r="D13" s="37">
        <v>5</v>
      </c>
      <c r="E13" s="54">
        <v>2</v>
      </c>
      <c r="F13" s="37">
        <f t="shared" si="0"/>
        <v>3</v>
      </c>
      <c r="G13" s="38">
        <v>0</v>
      </c>
      <c r="H13" s="55">
        <v>0</v>
      </c>
      <c r="I13" s="77">
        <v>0</v>
      </c>
      <c r="J13" s="37">
        <v>6</v>
      </c>
      <c r="K13" s="54">
        <v>1</v>
      </c>
      <c r="L13" s="37">
        <f t="shared" si="1"/>
        <v>2</v>
      </c>
      <c r="M13" s="38">
        <v>4</v>
      </c>
      <c r="N13" s="55">
        <v>0</v>
      </c>
      <c r="O13" s="77">
        <f t="shared" si="2"/>
        <v>4</v>
      </c>
      <c r="P13" s="37">
        <v>5</v>
      </c>
      <c r="Q13" s="54">
        <v>2</v>
      </c>
      <c r="R13" s="37">
        <f t="shared" si="3"/>
        <v>4</v>
      </c>
      <c r="S13" s="21"/>
    </row>
    <row r="14" spans="1:20" ht="13.5" thickBot="1" x14ac:dyDescent="0.25">
      <c r="A14" s="267" t="s">
        <v>412</v>
      </c>
      <c r="B14" s="268"/>
      <c r="C14" s="234">
        <f t="shared" ref="C14:O14" si="4">SUM(C5:C13)</f>
        <v>37</v>
      </c>
      <c r="D14" s="63">
        <f t="shared" si="4"/>
        <v>48</v>
      </c>
      <c r="E14" s="63">
        <f t="shared" si="4"/>
        <v>16</v>
      </c>
      <c r="F14" s="63">
        <f t="shared" si="4"/>
        <v>20</v>
      </c>
      <c r="G14" s="89">
        <v>0</v>
      </c>
      <c r="H14" s="89">
        <v>0</v>
      </c>
      <c r="I14" s="89">
        <v>0</v>
      </c>
      <c r="J14" s="63">
        <f>SUM(J5:J13)</f>
        <v>60</v>
      </c>
      <c r="K14" s="63">
        <f>SUM(K5:K13)</f>
        <v>15</v>
      </c>
      <c r="L14" s="88">
        <f t="shared" si="4"/>
        <v>11</v>
      </c>
      <c r="M14" s="89">
        <f>SUM(M5:M13)</f>
        <v>58</v>
      </c>
      <c r="N14" s="89">
        <f>SUM(N5:N13)</f>
        <v>16</v>
      </c>
      <c r="O14" s="89">
        <f t="shared" si="4"/>
        <v>15</v>
      </c>
      <c r="P14" s="63">
        <f>SUM(P5:P13)</f>
        <v>50</v>
      </c>
      <c r="Q14" s="63">
        <f>SUM(Q5:Q13)</f>
        <v>15</v>
      </c>
      <c r="R14" s="88">
        <f>SUM(R5:R13)</f>
        <v>19</v>
      </c>
      <c r="S14" s="21"/>
    </row>
    <row r="15" spans="1:20" x14ac:dyDescent="0.2">
      <c r="A15" s="260" t="s">
        <v>399</v>
      </c>
      <c r="B15" s="269">
        <v>2</v>
      </c>
      <c r="C15" s="269">
        <v>5</v>
      </c>
      <c r="D15" s="37">
        <v>10</v>
      </c>
      <c r="E15" s="39">
        <v>2</v>
      </c>
      <c r="F15" s="37">
        <f t="shared" ref="F15:F23" si="5">IF(($C15+INT(D$3/18)+IF(((D$3-INT(D$3/18)*18)-$B15)&gt;=0,1,0)-D15+2)&lt;0, 0, $C15+INT(D$3/18)+IF(((D$3-INT(D$3/18)*18)-$B15)&gt;=0,1,0)-D15+2)</f>
        <v>0</v>
      </c>
      <c r="G15" s="38">
        <v>0</v>
      </c>
      <c r="H15" s="59">
        <v>0</v>
      </c>
      <c r="I15" s="82">
        <v>0</v>
      </c>
      <c r="J15" s="37">
        <v>6</v>
      </c>
      <c r="K15" s="39">
        <v>2</v>
      </c>
      <c r="L15" s="37">
        <f t="shared" ref="L15:L23" si="6">IF(($C15+INT(J$3/18)+IF(((J$3-INT(J$3/18)*18)-$B15)&gt;=0,1,0)-J15+2)&lt;0, 0, $C15+INT(J$3/18)+IF(((J$3-INT(J$3/18)*18)-$B15)&gt;=0,1,0)-J15+2)</f>
        <v>3</v>
      </c>
      <c r="M15" s="38">
        <v>8</v>
      </c>
      <c r="N15" s="59">
        <v>2</v>
      </c>
      <c r="O15" s="82">
        <f t="shared" ref="O15:O23" si="7">IF(($C15+INT(M$3/18)+IF(((M$3-INT(M$3/18)*18)-$B15)&gt;=0,1,0)-M15+2)&lt;0, 0, $C15+INT(M$3/18)+IF(((M$3-INT(M$3/18)*18)-$B15)&gt;=0,1,0)-M15+2)</f>
        <v>1</v>
      </c>
      <c r="P15" s="37">
        <v>8</v>
      </c>
      <c r="Q15" s="39">
        <v>2</v>
      </c>
      <c r="R15" s="37">
        <f t="shared" ref="R15:R23" si="8">IF(($C15+INT(P$3/18)+IF(((P$3-INT(P$3/18)*18)-$B15)&gt;=0,1,0)-P15+2)&lt;0, 0, $C15+INT(P$3/18)+IF(((P$3-INT(P$3/18)*18)-$B15)&gt;=0,1,0)-P15+2)</f>
        <v>1</v>
      </c>
      <c r="S15" s="21"/>
    </row>
    <row r="16" spans="1:20" x14ac:dyDescent="0.2">
      <c r="A16" s="262" t="s">
        <v>400</v>
      </c>
      <c r="B16" s="264">
        <v>16</v>
      </c>
      <c r="C16" s="264">
        <v>4</v>
      </c>
      <c r="D16" s="37">
        <v>6</v>
      </c>
      <c r="E16" s="37">
        <v>3</v>
      </c>
      <c r="F16" s="37">
        <f t="shared" si="5"/>
        <v>1</v>
      </c>
      <c r="G16" s="38">
        <v>0</v>
      </c>
      <c r="H16" s="38">
        <v>0</v>
      </c>
      <c r="I16" s="78">
        <v>0</v>
      </c>
      <c r="J16" s="37">
        <v>6</v>
      </c>
      <c r="K16" s="37">
        <v>3</v>
      </c>
      <c r="L16" s="37">
        <f t="shared" si="6"/>
        <v>1</v>
      </c>
      <c r="M16" s="38">
        <v>4</v>
      </c>
      <c r="N16" s="38">
        <v>1</v>
      </c>
      <c r="O16" s="78">
        <f t="shared" si="7"/>
        <v>3</v>
      </c>
      <c r="P16" s="37">
        <v>5</v>
      </c>
      <c r="Q16" s="37">
        <v>2</v>
      </c>
      <c r="R16" s="37">
        <f t="shared" si="8"/>
        <v>2</v>
      </c>
      <c r="S16" s="21"/>
    </row>
    <row r="17" spans="1:20" x14ac:dyDescent="0.2">
      <c r="A17" s="262" t="s">
        <v>401</v>
      </c>
      <c r="B17" s="264">
        <v>12</v>
      </c>
      <c r="C17" s="264">
        <v>4</v>
      </c>
      <c r="D17" s="37">
        <v>5</v>
      </c>
      <c r="E17" s="37">
        <v>1</v>
      </c>
      <c r="F17" s="37">
        <f t="shared" si="5"/>
        <v>2</v>
      </c>
      <c r="G17" s="38">
        <v>0</v>
      </c>
      <c r="H17" s="38">
        <v>0</v>
      </c>
      <c r="I17" s="78">
        <v>0</v>
      </c>
      <c r="J17" s="37">
        <v>5</v>
      </c>
      <c r="K17" s="37">
        <v>2</v>
      </c>
      <c r="L17" s="37">
        <f t="shared" si="6"/>
        <v>2</v>
      </c>
      <c r="M17" s="38">
        <v>5</v>
      </c>
      <c r="N17" s="38">
        <v>2</v>
      </c>
      <c r="O17" s="78">
        <f t="shared" si="7"/>
        <v>2</v>
      </c>
      <c r="P17" s="37">
        <v>6</v>
      </c>
      <c r="Q17" s="37">
        <v>2</v>
      </c>
      <c r="R17" s="37">
        <f t="shared" si="8"/>
        <v>1</v>
      </c>
      <c r="S17" s="21"/>
    </row>
    <row r="18" spans="1:20" x14ac:dyDescent="0.2">
      <c r="A18" s="262" t="s">
        <v>402</v>
      </c>
      <c r="B18" s="264">
        <v>18</v>
      </c>
      <c r="C18" s="264">
        <v>4</v>
      </c>
      <c r="D18" s="37">
        <v>5</v>
      </c>
      <c r="E18" s="37">
        <v>2</v>
      </c>
      <c r="F18" s="37">
        <f t="shared" si="5"/>
        <v>2</v>
      </c>
      <c r="G18" s="38">
        <v>0</v>
      </c>
      <c r="H18" s="38">
        <v>0</v>
      </c>
      <c r="I18" s="78">
        <v>0</v>
      </c>
      <c r="J18" s="37">
        <v>5</v>
      </c>
      <c r="K18" s="37">
        <v>2</v>
      </c>
      <c r="L18" s="37">
        <f t="shared" si="6"/>
        <v>2</v>
      </c>
      <c r="M18" s="38">
        <v>6</v>
      </c>
      <c r="N18" s="38">
        <v>2</v>
      </c>
      <c r="O18" s="78">
        <f t="shared" si="7"/>
        <v>1</v>
      </c>
      <c r="P18" s="37">
        <v>6</v>
      </c>
      <c r="Q18" s="37">
        <v>2</v>
      </c>
      <c r="R18" s="37">
        <f t="shared" si="8"/>
        <v>1</v>
      </c>
      <c r="S18" s="21"/>
    </row>
    <row r="19" spans="1:20" x14ac:dyDescent="0.2">
      <c r="A19" s="262" t="s">
        <v>403</v>
      </c>
      <c r="B19" s="264">
        <v>10</v>
      </c>
      <c r="C19" s="264">
        <v>3</v>
      </c>
      <c r="D19" s="37">
        <v>4</v>
      </c>
      <c r="E19" s="37">
        <v>2</v>
      </c>
      <c r="F19" s="37">
        <f t="shared" si="5"/>
        <v>2</v>
      </c>
      <c r="G19" s="38">
        <v>0</v>
      </c>
      <c r="H19" s="38">
        <v>0</v>
      </c>
      <c r="I19" s="78">
        <v>0</v>
      </c>
      <c r="J19" s="37">
        <v>4</v>
      </c>
      <c r="K19" s="37">
        <v>1</v>
      </c>
      <c r="L19" s="37">
        <f t="shared" si="6"/>
        <v>2</v>
      </c>
      <c r="M19" s="38">
        <v>3</v>
      </c>
      <c r="N19" s="38">
        <v>2</v>
      </c>
      <c r="O19" s="78">
        <f t="shared" si="7"/>
        <v>3</v>
      </c>
      <c r="P19" s="37">
        <v>5</v>
      </c>
      <c r="Q19" s="37">
        <v>3</v>
      </c>
      <c r="R19" s="37">
        <f t="shared" si="8"/>
        <v>2</v>
      </c>
      <c r="S19" s="21"/>
      <c r="T19" t="s">
        <v>990</v>
      </c>
    </row>
    <row r="20" spans="1:20" x14ac:dyDescent="0.2">
      <c r="A20" s="262" t="s">
        <v>404</v>
      </c>
      <c r="B20" s="264">
        <v>6</v>
      </c>
      <c r="C20" s="264">
        <v>4</v>
      </c>
      <c r="D20" s="37">
        <v>4</v>
      </c>
      <c r="E20" s="37">
        <v>2</v>
      </c>
      <c r="F20" s="37">
        <f t="shared" si="5"/>
        <v>3</v>
      </c>
      <c r="G20" s="38">
        <v>0</v>
      </c>
      <c r="H20" s="38">
        <v>0</v>
      </c>
      <c r="I20" s="78">
        <v>0</v>
      </c>
      <c r="J20" s="37">
        <v>4</v>
      </c>
      <c r="K20" s="37">
        <v>1</v>
      </c>
      <c r="L20" s="37">
        <f t="shared" si="6"/>
        <v>4</v>
      </c>
      <c r="M20" s="38">
        <v>6</v>
      </c>
      <c r="N20" s="38">
        <v>2</v>
      </c>
      <c r="O20" s="78">
        <f t="shared" si="7"/>
        <v>1</v>
      </c>
      <c r="P20" s="37">
        <v>10</v>
      </c>
      <c r="Q20" s="37">
        <v>2</v>
      </c>
      <c r="R20" s="37">
        <f t="shared" si="8"/>
        <v>0</v>
      </c>
      <c r="S20" s="21"/>
    </row>
    <row r="21" spans="1:20" x14ac:dyDescent="0.2">
      <c r="A21" s="262" t="s">
        <v>405</v>
      </c>
      <c r="B21" s="264">
        <v>4</v>
      </c>
      <c r="C21" s="264">
        <v>5</v>
      </c>
      <c r="D21" s="37">
        <v>7</v>
      </c>
      <c r="E21" s="37">
        <v>2</v>
      </c>
      <c r="F21" s="37">
        <f t="shared" si="5"/>
        <v>1</v>
      </c>
      <c r="G21" s="38">
        <v>0</v>
      </c>
      <c r="H21" s="38">
        <v>0</v>
      </c>
      <c r="I21" s="78">
        <v>0</v>
      </c>
      <c r="J21" s="37">
        <v>5</v>
      </c>
      <c r="K21" s="37">
        <v>0</v>
      </c>
      <c r="L21" s="37">
        <f t="shared" si="6"/>
        <v>4</v>
      </c>
      <c r="M21" s="38">
        <v>6</v>
      </c>
      <c r="N21" s="38">
        <v>1</v>
      </c>
      <c r="O21" s="78">
        <f t="shared" si="7"/>
        <v>3</v>
      </c>
      <c r="P21" s="37">
        <v>8</v>
      </c>
      <c r="Q21" s="37">
        <v>2</v>
      </c>
      <c r="R21" s="37">
        <f t="shared" si="8"/>
        <v>1</v>
      </c>
      <c r="S21" s="21" t="s">
        <v>472</v>
      </c>
    </row>
    <row r="22" spans="1:20" x14ac:dyDescent="0.2">
      <c r="A22" s="262" t="s">
        <v>406</v>
      </c>
      <c r="B22" s="264">
        <v>14</v>
      </c>
      <c r="C22" s="264">
        <v>3</v>
      </c>
      <c r="D22" s="37">
        <v>3</v>
      </c>
      <c r="E22" s="37">
        <v>1</v>
      </c>
      <c r="F22" s="37">
        <f t="shared" si="5"/>
        <v>3</v>
      </c>
      <c r="G22" s="38">
        <v>0</v>
      </c>
      <c r="H22" s="38">
        <v>0</v>
      </c>
      <c r="I22" s="78">
        <v>0</v>
      </c>
      <c r="J22" s="37">
        <v>4</v>
      </c>
      <c r="K22" s="37">
        <v>2</v>
      </c>
      <c r="L22" s="37">
        <f t="shared" si="6"/>
        <v>2</v>
      </c>
      <c r="M22" s="38">
        <v>4</v>
      </c>
      <c r="N22" s="38">
        <v>2</v>
      </c>
      <c r="O22" s="78">
        <f t="shared" si="7"/>
        <v>2</v>
      </c>
      <c r="P22" s="37">
        <v>5</v>
      </c>
      <c r="Q22" s="37">
        <v>2</v>
      </c>
      <c r="R22" s="37">
        <f t="shared" si="8"/>
        <v>1</v>
      </c>
      <c r="S22" s="21"/>
    </row>
    <row r="23" spans="1:20" ht="13.5" thickBot="1" x14ac:dyDescent="0.25">
      <c r="A23" s="270" t="s">
        <v>407</v>
      </c>
      <c r="B23" s="271">
        <v>8</v>
      </c>
      <c r="C23" s="271">
        <v>4</v>
      </c>
      <c r="D23" s="37">
        <v>4</v>
      </c>
      <c r="E23" s="46">
        <v>4</v>
      </c>
      <c r="F23" s="37">
        <f t="shared" si="5"/>
        <v>3</v>
      </c>
      <c r="G23" s="38">
        <v>0</v>
      </c>
      <c r="H23" s="47">
        <v>0</v>
      </c>
      <c r="I23" s="84">
        <v>0</v>
      </c>
      <c r="J23" s="37">
        <v>6</v>
      </c>
      <c r="K23" s="46">
        <v>3</v>
      </c>
      <c r="L23" s="37">
        <f t="shared" si="6"/>
        <v>2</v>
      </c>
      <c r="M23" s="38">
        <v>6</v>
      </c>
      <c r="N23" s="47">
        <v>1</v>
      </c>
      <c r="O23" s="84">
        <f t="shared" si="7"/>
        <v>1</v>
      </c>
      <c r="P23" s="37">
        <v>6</v>
      </c>
      <c r="Q23" s="46">
        <v>2</v>
      </c>
      <c r="R23" s="37">
        <f t="shared" si="8"/>
        <v>2</v>
      </c>
      <c r="S23" s="21"/>
    </row>
    <row r="24" spans="1:20" ht="13.5" thickBot="1" x14ac:dyDescent="0.25">
      <c r="A24" s="66" t="s">
        <v>413</v>
      </c>
      <c r="B24" s="63"/>
      <c r="C24" s="63">
        <f t="shared" ref="C24:O24" si="9">SUM(C15:C23)</f>
        <v>36</v>
      </c>
      <c r="D24" s="63">
        <f t="shared" si="9"/>
        <v>48</v>
      </c>
      <c r="E24" s="63">
        <f t="shared" si="9"/>
        <v>19</v>
      </c>
      <c r="F24" s="63">
        <f t="shared" si="9"/>
        <v>17</v>
      </c>
      <c r="G24" s="89">
        <v>0</v>
      </c>
      <c r="H24" s="89">
        <v>0</v>
      </c>
      <c r="I24" s="89">
        <v>0</v>
      </c>
      <c r="J24" s="63">
        <f t="shared" si="9"/>
        <v>45</v>
      </c>
      <c r="K24" s="63">
        <f t="shared" si="9"/>
        <v>16</v>
      </c>
      <c r="L24" s="63">
        <f t="shared" si="9"/>
        <v>22</v>
      </c>
      <c r="M24" s="89">
        <f t="shared" si="9"/>
        <v>48</v>
      </c>
      <c r="N24" s="89">
        <f t="shared" si="9"/>
        <v>15</v>
      </c>
      <c r="O24" s="89">
        <f t="shared" si="9"/>
        <v>17</v>
      </c>
      <c r="P24" s="63">
        <f>SUM(P15:P23)</f>
        <v>59</v>
      </c>
      <c r="Q24" s="63">
        <f>SUM(Q15:Q23)</f>
        <v>19</v>
      </c>
      <c r="R24" s="63">
        <f>SUM(R15:R23)</f>
        <v>11</v>
      </c>
    </row>
    <row r="25" spans="1:20" ht="13.5" thickBot="1" x14ac:dyDescent="0.25">
      <c r="A25" s="70" t="s">
        <v>414</v>
      </c>
      <c r="B25" s="71"/>
      <c r="C25" s="71">
        <f t="shared" ref="C25:O25" si="10">C24+C14</f>
        <v>73</v>
      </c>
      <c r="D25" s="71">
        <f t="shared" si="10"/>
        <v>96</v>
      </c>
      <c r="E25" s="71">
        <f t="shared" si="10"/>
        <v>35</v>
      </c>
      <c r="F25" s="71">
        <f t="shared" si="10"/>
        <v>37</v>
      </c>
      <c r="G25" s="72">
        <f t="shared" si="10"/>
        <v>0</v>
      </c>
      <c r="H25" s="72">
        <f t="shared" si="10"/>
        <v>0</v>
      </c>
      <c r="I25" s="72">
        <v>0</v>
      </c>
      <c r="J25" s="71">
        <f t="shared" si="10"/>
        <v>105</v>
      </c>
      <c r="K25" s="71">
        <f t="shared" si="10"/>
        <v>31</v>
      </c>
      <c r="L25" s="71">
        <f t="shared" si="10"/>
        <v>33</v>
      </c>
      <c r="M25" s="72">
        <f t="shared" si="10"/>
        <v>106</v>
      </c>
      <c r="N25" s="72">
        <f t="shared" si="10"/>
        <v>31</v>
      </c>
      <c r="O25" s="72">
        <f t="shared" si="10"/>
        <v>32</v>
      </c>
      <c r="P25" s="71">
        <f>P24+P14</f>
        <v>109</v>
      </c>
      <c r="Q25" s="71">
        <f>Q24+Q14</f>
        <v>34</v>
      </c>
      <c r="R25" s="71">
        <f>R24+R14</f>
        <v>30</v>
      </c>
    </row>
    <row r="26" spans="1:20" x14ac:dyDescent="0.2">
      <c r="A26" s="30"/>
      <c r="B26" s="30"/>
      <c r="C26" s="30"/>
      <c r="D26" s="30"/>
      <c r="E26" s="30"/>
      <c r="F26" s="30"/>
      <c r="G26" s="30"/>
      <c r="H26" s="30"/>
      <c r="I26" s="30"/>
      <c r="J26" s="30"/>
      <c r="K26" s="30"/>
      <c r="L26" s="30"/>
      <c r="M26" s="30"/>
      <c r="N26" s="30"/>
      <c r="O26" s="30"/>
      <c r="P26" s="30"/>
      <c r="Q26" s="30"/>
      <c r="R26" s="30"/>
    </row>
    <row r="27" spans="1:20" ht="13.5" thickBot="1" x14ac:dyDescent="0.25"/>
    <row r="28" spans="1:20" ht="13.5" thickBot="1" x14ac:dyDescent="0.25">
      <c r="A28" s="256"/>
      <c r="B28" s="257"/>
      <c r="C28" s="257"/>
      <c r="D28" s="257" t="s">
        <v>993</v>
      </c>
      <c r="E28" s="257"/>
      <c r="F28" s="257"/>
      <c r="G28" s="257"/>
      <c r="H28" s="257"/>
      <c r="I28" s="257"/>
      <c r="J28" s="257"/>
      <c r="K28" s="257"/>
      <c r="L28" s="257"/>
      <c r="M28" s="257"/>
      <c r="N28" s="257"/>
      <c r="O28" s="257"/>
      <c r="P28" s="257"/>
      <c r="Q28" s="257"/>
      <c r="R28" s="257"/>
      <c r="S28" s="68" t="s">
        <v>416</v>
      </c>
      <c r="T28" t="s">
        <v>991</v>
      </c>
    </row>
    <row r="29" spans="1:20" x14ac:dyDescent="0.2">
      <c r="A29" s="258"/>
      <c r="B29" s="259"/>
      <c r="C29" s="259"/>
      <c r="D29" s="474" t="s">
        <v>475</v>
      </c>
      <c r="E29" s="475"/>
      <c r="F29" s="476"/>
      <c r="G29" s="477" t="s">
        <v>469</v>
      </c>
      <c r="H29" s="478"/>
      <c r="I29" s="479"/>
      <c r="J29" s="474" t="s">
        <v>352</v>
      </c>
      <c r="K29" s="475"/>
      <c r="L29" s="476"/>
      <c r="M29" s="477" t="s">
        <v>340</v>
      </c>
      <c r="N29" s="478"/>
      <c r="O29" s="479"/>
      <c r="P29" s="474" t="s">
        <v>472</v>
      </c>
      <c r="Q29" s="475"/>
      <c r="R29" s="476"/>
      <c r="S29" s="21"/>
    </row>
    <row r="30" spans="1:20" x14ac:dyDescent="0.2">
      <c r="A30" s="260"/>
      <c r="B30" s="261"/>
      <c r="C30" s="261" t="s">
        <v>538</v>
      </c>
      <c r="D30" s="480">
        <v>19</v>
      </c>
      <c r="E30" s="481"/>
      <c r="F30" s="482"/>
      <c r="G30" s="483" t="s">
        <v>989</v>
      </c>
      <c r="H30" s="484"/>
      <c r="I30" s="485"/>
      <c r="J30" s="480">
        <v>26</v>
      </c>
      <c r="K30" s="481"/>
      <c r="L30" s="482"/>
      <c r="M30" s="483">
        <v>23</v>
      </c>
      <c r="N30" s="484"/>
      <c r="O30" s="485"/>
      <c r="P30" s="480">
        <v>28</v>
      </c>
      <c r="Q30" s="481"/>
      <c r="R30" s="482"/>
      <c r="S30" s="21"/>
    </row>
    <row r="31" spans="1:20" x14ac:dyDescent="0.2">
      <c r="A31" s="262"/>
      <c r="B31" s="263" t="s">
        <v>355</v>
      </c>
      <c r="C31" s="263" t="s">
        <v>408</v>
      </c>
      <c r="D31" s="35" t="s">
        <v>409</v>
      </c>
      <c r="E31" s="35" t="s">
        <v>410</v>
      </c>
      <c r="F31" s="35" t="s">
        <v>363</v>
      </c>
      <c r="G31" s="36" t="s">
        <v>409</v>
      </c>
      <c r="H31" s="36" t="s">
        <v>410</v>
      </c>
      <c r="I31" s="36" t="s">
        <v>363</v>
      </c>
      <c r="J31" s="35" t="s">
        <v>409</v>
      </c>
      <c r="K31" s="35" t="s">
        <v>410</v>
      </c>
      <c r="L31" s="35" t="s">
        <v>363</v>
      </c>
      <c r="M31" s="36" t="s">
        <v>409</v>
      </c>
      <c r="N31" s="36" t="s">
        <v>410</v>
      </c>
      <c r="O31" s="36" t="s">
        <v>363</v>
      </c>
      <c r="P31" s="35" t="s">
        <v>409</v>
      </c>
      <c r="Q31" s="35" t="s">
        <v>410</v>
      </c>
      <c r="R31" s="35" t="s">
        <v>363</v>
      </c>
      <c r="S31" s="21"/>
    </row>
    <row r="32" spans="1:20" x14ac:dyDescent="0.2">
      <c r="A32" s="262" t="s">
        <v>390</v>
      </c>
      <c r="B32" s="264">
        <v>11</v>
      </c>
      <c r="C32" s="264">
        <v>5</v>
      </c>
      <c r="D32" s="37">
        <v>4</v>
      </c>
      <c r="E32" s="37">
        <v>1</v>
      </c>
      <c r="F32" s="37">
        <f t="shared" ref="F32:F40" si="11">IF(($C32+INT(D$3/18)+IF(((D$3-INT(D$3/18)*18)-$B32)&gt;=0,1,0)-D32+2)&lt;0, 0, $C32+INT(D$3/18)+IF(((D$3-INT(D$3/18)*18)-$B32)&gt;=0,1,0)-D32+2)</f>
        <v>4</v>
      </c>
      <c r="G32" s="38">
        <v>0</v>
      </c>
      <c r="H32" s="38">
        <v>0</v>
      </c>
      <c r="I32" s="78">
        <v>0</v>
      </c>
      <c r="J32" s="37">
        <v>7</v>
      </c>
      <c r="K32" s="37">
        <v>2</v>
      </c>
      <c r="L32" s="37">
        <f t="shared" ref="L32:L40" si="12">IF(($C32+INT(J$3/18)+IF(((J$3-INT(J$3/18)*18)-$B32)&gt;=0,1,0)-J32+2)&lt;0, 0, $C32+INT(J$3/18)+IF(((J$3-INT(J$3/18)*18)-$B32)&gt;=0,1,0)-J32+2)</f>
        <v>1</v>
      </c>
      <c r="M32" s="38">
        <v>7</v>
      </c>
      <c r="N32" s="38">
        <v>2</v>
      </c>
      <c r="O32" s="78">
        <f t="shared" ref="O32:O40" si="13">IF(($C32+INT(M$3/18)+IF(((M$3-INT(M$3/18)*18)-$B32)&gt;=0,1,0)-M32+2)&lt;0, 0, $C32+INT(M$3/18)+IF(((M$3-INT(M$3/18)*18)-$B32)&gt;=0,1,0)-M32+2)</f>
        <v>1</v>
      </c>
      <c r="P32" s="37">
        <v>5</v>
      </c>
      <c r="Q32" s="37">
        <v>1</v>
      </c>
      <c r="R32" s="37">
        <f t="shared" ref="R32:R40" si="14">IF(($C32+INT(P$3/18)+IF(((P$3-INT(P$3/18)*18)-$B32)&gt;=0,1,0)-P32+2)&lt;0, 0, $C32+INT(P$3/18)+IF(((P$3-INT(P$3/18)*18)-$B32)&gt;=0,1,0)-P32+2)</f>
        <v>3</v>
      </c>
      <c r="S32" s="21"/>
    </row>
    <row r="33" spans="1:19" x14ac:dyDescent="0.2">
      <c r="A33" s="262" t="s">
        <v>391</v>
      </c>
      <c r="B33" s="264">
        <v>5</v>
      </c>
      <c r="C33" s="264">
        <v>4</v>
      </c>
      <c r="D33" s="37">
        <v>4</v>
      </c>
      <c r="E33" s="37">
        <v>1</v>
      </c>
      <c r="F33" s="37">
        <f t="shared" si="11"/>
        <v>3</v>
      </c>
      <c r="G33" s="38">
        <v>0</v>
      </c>
      <c r="H33" s="38">
        <v>0</v>
      </c>
      <c r="I33" s="78">
        <v>0</v>
      </c>
      <c r="J33" s="37">
        <v>6</v>
      </c>
      <c r="K33" s="37">
        <v>2</v>
      </c>
      <c r="L33" s="37">
        <f t="shared" si="12"/>
        <v>2</v>
      </c>
      <c r="M33" s="38">
        <v>7</v>
      </c>
      <c r="N33" s="38">
        <v>2</v>
      </c>
      <c r="O33" s="78">
        <f t="shared" si="13"/>
        <v>1</v>
      </c>
      <c r="P33" s="37">
        <v>5</v>
      </c>
      <c r="Q33" s="37">
        <v>3</v>
      </c>
      <c r="R33" s="37">
        <f t="shared" si="14"/>
        <v>3</v>
      </c>
      <c r="S33" s="21"/>
    </row>
    <row r="34" spans="1:19" x14ac:dyDescent="0.2">
      <c r="A34" s="262" t="s">
        <v>392</v>
      </c>
      <c r="B34" s="264">
        <v>15</v>
      </c>
      <c r="C34" s="264">
        <v>3</v>
      </c>
      <c r="D34" s="37">
        <v>3</v>
      </c>
      <c r="E34" s="37">
        <v>1</v>
      </c>
      <c r="F34" s="37">
        <f t="shared" si="11"/>
        <v>3</v>
      </c>
      <c r="G34" s="38">
        <v>0</v>
      </c>
      <c r="H34" s="38">
        <v>0</v>
      </c>
      <c r="I34" s="78">
        <v>0</v>
      </c>
      <c r="J34" s="37">
        <v>4</v>
      </c>
      <c r="K34" s="37">
        <v>3</v>
      </c>
      <c r="L34" s="37">
        <f t="shared" si="12"/>
        <v>2</v>
      </c>
      <c r="M34" s="38">
        <v>3</v>
      </c>
      <c r="N34" s="38">
        <v>1</v>
      </c>
      <c r="O34" s="78">
        <f t="shared" si="13"/>
        <v>3</v>
      </c>
      <c r="P34" s="37">
        <v>4</v>
      </c>
      <c r="Q34" s="37">
        <v>2</v>
      </c>
      <c r="R34" s="37">
        <f t="shared" si="14"/>
        <v>2</v>
      </c>
      <c r="S34" s="21"/>
    </row>
    <row r="35" spans="1:19" x14ac:dyDescent="0.2">
      <c r="A35" s="262" t="s">
        <v>393</v>
      </c>
      <c r="B35" s="264">
        <v>1</v>
      </c>
      <c r="C35" s="264">
        <v>5</v>
      </c>
      <c r="D35" s="37">
        <v>8</v>
      </c>
      <c r="E35" s="37">
        <v>2</v>
      </c>
      <c r="F35" s="37">
        <f t="shared" si="11"/>
        <v>1</v>
      </c>
      <c r="G35" s="38">
        <v>0</v>
      </c>
      <c r="H35" s="38">
        <v>0</v>
      </c>
      <c r="I35" s="78">
        <v>0</v>
      </c>
      <c r="J35" s="37">
        <v>6</v>
      </c>
      <c r="K35" s="37">
        <v>2</v>
      </c>
      <c r="L35" s="37">
        <f t="shared" si="12"/>
        <v>3</v>
      </c>
      <c r="M35" s="38">
        <v>6</v>
      </c>
      <c r="N35" s="38">
        <v>2</v>
      </c>
      <c r="O35" s="78">
        <f t="shared" si="13"/>
        <v>3</v>
      </c>
      <c r="P35" s="37">
        <v>10</v>
      </c>
      <c r="Q35" s="37">
        <v>2</v>
      </c>
      <c r="R35" s="37">
        <f t="shared" si="14"/>
        <v>0</v>
      </c>
      <c r="S35" s="21"/>
    </row>
    <row r="36" spans="1:19" x14ac:dyDescent="0.2">
      <c r="A36" s="262" t="s">
        <v>394</v>
      </c>
      <c r="B36" s="264">
        <v>7</v>
      </c>
      <c r="C36" s="264">
        <v>4</v>
      </c>
      <c r="D36" s="37">
        <v>6</v>
      </c>
      <c r="E36" s="37">
        <v>2</v>
      </c>
      <c r="F36" s="37">
        <f t="shared" si="11"/>
        <v>1</v>
      </c>
      <c r="G36" s="38">
        <v>0</v>
      </c>
      <c r="H36" s="38">
        <v>0</v>
      </c>
      <c r="I36" s="78">
        <v>0</v>
      </c>
      <c r="J36" s="37">
        <v>5</v>
      </c>
      <c r="K36" s="37">
        <v>1</v>
      </c>
      <c r="L36" s="37">
        <f t="shared" si="12"/>
        <v>3</v>
      </c>
      <c r="M36" s="38">
        <v>7</v>
      </c>
      <c r="N36" s="38">
        <v>2</v>
      </c>
      <c r="O36" s="78">
        <f t="shared" si="13"/>
        <v>0</v>
      </c>
      <c r="P36" s="37">
        <v>5</v>
      </c>
      <c r="Q36" s="37">
        <v>2</v>
      </c>
      <c r="R36" s="37">
        <f t="shared" si="14"/>
        <v>3</v>
      </c>
      <c r="S36" s="21"/>
    </row>
    <row r="37" spans="1:19" x14ac:dyDescent="0.2">
      <c r="A37" s="262" t="s">
        <v>395</v>
      </c>
      <c r="B37" s="264">
        <v>3</v>
      </c>
      <c r="C37" s="264">
        <v>4</v>
      </c>
      <c r="D37" s="37">
        <v>5</v>
      </c>
      <c r="E37" s="37">
        <v>2</v>
      </c>
      <c r="F37" s="37">
        <f t="shared" si="11"/>
        <v>2</v>
      </c>
      <c r="G37" s="38">
        <v>0</v>
      </c>
      <c r="H37" s="38">
        <v>0</v>
      </c>
      <c r="I37" s="78">
        <v>0</v>
      </c>
      <c r="J37" s="37">
        <v>7</v>
      </c>
      <c r="K37" s="37">
        <v>3</v>
      </c>
      <c r="L37" s="37">
        <f t="shared" si="12"/>
        <v>1</v>
      </c>
      <c r="M37" s="38">
        <v>5</v>
      </c>
      <c r="N37" s="38">
        <v>1</v>
      </c>
      <c r="O37" s="78">
        <f t="shared" si="13"/>
        <v>3</v>
      </c>
      <c r="P37" s="37">
        <v>6</v>
      </c>
      <c r="Q37" s="37">
        <v>1</v>
      </c>
      <c r="R37" s="37">
        <f t="shared" si="14"/>
        <v>2</v>
      </c>
      <c r="S37" s="21"/>
    </row>
    <row r="38" spans="1:19" x14ac:dyDescent="0.2">
      <c r="A38" s="262" t="s">
        <v>396</v>
      </c>
      <c r="B38" s="264">
        <v>13</v>
      </c>
      <c r="C38" s="264">
        <v>4</v>
      </c>
      <c r="D38" s="37">
        <v>5</v>
      </c>
      <c r="E38" s="37">
        <v>1</v>
      </c>
      <c r="F38" s="37">
        <f t="shared" si="11"/>
        <v>2</v>
      </c>
      <c r="G38" s="38">
        <v>0</v>
      </c>
      <c r="H38" s="38">
        <v>0</v>
      </c>
      <c r="I38" s="78">
        <v>0</v>
      </c>
      <c r="J38" s="37">
        <v>10</v>
      </c>
      <c r="K38" s="37">
        <v>2</v>
      </c>
      <c r="L38" s="37">
        <f t="shared" si="12"/>
        <v>0</v>
      </c>
      <c r="M38" s="38">
        <v>10</v>
      </c>
      <c r="N38" s="38">
        <v>2</v>
      </c>
      <c r="O38" s="78">
        <f t="shared" si="13"/>
        <v>0</v>
      </c>
      <c r="P38" s="37">
        <v>6</v>
      </c>
      <c r="Q38" s="37">
        <v>3</v>
      </c>
      <c r="R38" s="37">
        <f t="shared" si="14"/>
        <v>1</v>
      </c>
      <c r="S38" s="21"/>
    </row>
    <row r="39" spans="1:19" x14ac:dyDescent="0.2">
      <c r="A39" s="262" t="s">
        <v>397</v>
      </c>
      <c r="B39" s="264">
        <v>17</v>
      </c>
      <c r="C39" s="264">
        <v>3</v>
      </c>
      <c r="D39" s="37">
        <v>3</v>
      </c>
      <c r="E39" s="37">
        <v>2</v>
      </c>
      <c r="F39" s="37">
        <f t="shared" si="11"/>
        <v>3</v>
      </c>
      <c r="G39" s="38">
        <v>0</v>
      </c>
      <c r="H39" s="38">
        <v>0</v>
      </c>
      <c r="I39" s="78">
        <v>0</v>
      </c>
      <c r="J39" s="37">
        <v>4</v>
      </c>
      <c r="K39" s="37">
        <v>3</v>
      </c>
      <c r="L39" s="37">
        <f t="shared" si="12"/>
        <v>2</v>
      </c>
      <c r="M39" s="38">
        <v>4</v>
      </c>
      <c r="N39" s="38">
        <v>2</v>
      </c>
      <c r="O39" s="78">
        <f t="shared" si="13"/>
        <v>2</v>
      </c>
      <c r="P39" s="37">
        <v>4</v>
      </c>
      <c r="Q39" s="37">
        <v>1</v>
      </c>
      <c r="R39" s="37">
        <f t="shared" si="14"/>
        <v>2</v>
      </c>
      <c r="S39" s="21"/>
    </row>
    <row r="40" spans="1:19" ht="13.5" thickBot="1" x14ac:dyDescent="0.25">
      <c r="A40" s="265" t="s">
        <v>398</v>
      </c>
      <c r="B40" s="266">
        <v>9</v>
      </c>
      <c r="C40" s="266">
        <v>5</v>
      </c>
      <c r="D40" s="37">
        <v>8</v>
      </c>
      <c r="E40" s="54">
        <v>2</v>
      </c>
      <c r="F40" s="37">
        <f t="shared" si="11"/>
        <v>0</v>
      </c>
      <c r="G40" s="38">
        <v>0</v>
      </c>
      <c r="H40" s="55">
        <v>0</v>
      </c>
      <c r="I40" s="77">
        <v>0</v>
      </c>
      <c r="J40" s="37">
        <v>5</v>
      </c>
      <c r="K40" s="54">
        <v>2</v>
      </c>
      <c r="L40" s="37">
        <f t="shared" si="12"/>
        <v>3</v>
      </c>
      <c r="M40" s="38">
        <v>6</v>
      </c>
      <c r="N40" s="55">
        <v>2</v>
      </c>
      <c r="O40" s="77">
        <f t="shared" si="13"/>
        <v>2</v>
      </c>
      <c r="P40" s="37">
        <v>5</v>
      </c>
      <c r="Q40" s="54">
        <v>2</v>
      </c>
      <c r="R40" s="37">
        <f t="shared" si="14"/>
        <v>4</v>
      </c>
      <c r="S40" s="21"/>
    </row>
    <row r="41" spans="1:19" ht="13.5" thickBot="1" x14ac:dyDescent="0.25">
      <c r="A41" s="267" t="s">
        <v>412</v>
      </c>
      <c r="B41" s="268"/>
      <c r="C41" s="234">
        <f t="shared" ref="C41:F41" si="15">SUM(C32:C40)</f>
        <v>37</v>
      </c>
      <c r="D41" s="63">
        <f t="shared" si="15"/>
        <v>46</v>
      </c>
      <c r="E41" s="63">
        <f t="shared" si="15"/>
        <v>14</v>
      </c>
      <c r="F41" s="63">
        <f t="shared" si="15"/>
        <v>19</v>
      </c>
      <c r="G41" s="89">
        <v>0</v>
      </c>
      <c r="H41" s="89">
        <v>0</v>
      </c>
      <c r="I41" s="89">
        <v>0</v>
      </c>
      <c r="J41" s="63">
        <f>SUM(J32:J40)</f>
        <v>54</v>
      </c>
      <c r="K41" s="63">
        <f>SUM(K32:K40)</f>
        <v>20</v>
      </c>
      <c r="L41" s="88">
        <f t="shared" ref="L41" si="16">SUM(L32:L40)</f>
        <v>17</v>
      </c>
      <c r="M41" s="89">
        <f>SUM(M32:M40)</f>
        <v>55</v>
      </c>
      <c r="N41" s="89">
        <f>SUM(N32:N40)</f>
        <v>16</v>
      </c>
      <c r="O41" s="89">
        <f t="shared" ref="O41" si="17">SUM(O32:O40)</f>
        <v>15</v>
      </c>
      <c r="P41" s="63">
        <f>SUM(P32:P40)</f>
        <v>50</v>
      </c>
      <c r="Q41" s="63">
        <f>SUM(Q32:Q40)</f>
        <v>17</v>
      </c>
      <c r="R41" s="88">
        <f>SUM(R32:R40)</f>
        <v>20</v>
      </c>
      <c r="S41" s="21"/>
    </row>
    <row r="42" spans="1:19" x14ac:dyDescent="0.2">
      <c r="A42" s="260" t="s">
        <v>399</v>
      </c>
      <c r="B42" s="269">
        <v>2</v>
      </c>
      <c r="C42" s="269">
        <v>5</v>
      </c>
      <c r="D42" s="37">
        <v>6</v>
      </c>
      <c r="E42" s="39">
        <v>1</v>
      </c>
      <c r="F42" s="37">
        <f t="shared" ref="F42:F50" si="18">IF(($C42+INT(D$3/18)+IF(((D$3-INT(D$3/18)*18)-$B42)&gt;=0,1,0)-D42+2)&lt;0, 0, $C42+INT(D$3/18)+IF(((D$3-INT(D$3/18)*18)-$B42)&gt;=0,1,0)-D42+2)</f>
        <v>2</v>
      </c>
      <c r="G42" s="38">
        <v>0</v>
      </c>
      <c r="H42" s="59">
        <v>0</v>
      </c>
      <c r="I42" s="82">
        <v>0</v>
      </c>
      <c r="J42" s="37">
        <v>6</v>
      </c>
      <c r="K42" s="39">
        <v>2</v>
      </c>
      <c r="L42" s="37">
        <f t="shared" ref="L42:L50" si="19">IF(($C42+INT(J$3/18)+IF(((J$3-INT(J$3/18)*18)-$B42)&gt;=0,1,0)-J42+2)&lt;0, 0, $C42+INT(J$3/18)+IF(((J$3-INT(J$3/18)*18)-$B42)&gt;=0,1,0)-J42+2)</f>
        <v>3</v>
      </c>
      <c r="M42" s="38">
        <v>8</v>
      </c>
      <c r="N42" s="59">
        <v>1</v>
      </c>
      <c r="O42" s="82">
        <f t="shared" ref="O42:O50" si="20">IF(($C42+INT(M$3/18)+IF(((M$3-INT(M$3/18)*18)-$B42)&gt;=0,1,0)-M42+2)&lt;0, 0, $C42+INT(M$3/18)+IF(((M$3-INT(M$3/18)*18)-$B42)&gt;=0,1,0)-M42+2)</f>
        <v>1</v>
      </c>
      <c r="P42" s="37">
        <v>8</v>
      </c>
      <c r="Q42" s="39">
        <v>2</v>
      </c>
      <c r="R42" s="37">
        <f t="shared" ref="R42:R50" si="21">IF(($C42+INT(P$3/18)+IF(((P$3-INT(P$3/18)*18)-$B42)&gt;=0,1,0)-P42+2)&lt;0, 0, $C42+INT(P$3/18)+IF(((P$3-INT(P$3/18)*18)-$B42)&gt;=0,1,0)-P42+2)</f>
        <v>1</v>
      </c>
      <c r="S42" s="21"/>
    </row>
    <row r="43" spans="1:19" x14ac:dyDescent="0.2">
      <c r="A43" s="262" t="s">
        <v>400</v>
      </c>
      <c r="B43" s="264">
        <v>16</v>
      </c>
      <c r="C43" s="264">
        <v>4</v>
      </c>
      <c r="D43" s="37">
        <v>6</v>
      </c>
      <c r="E43" s="37">
        <v>1</v>
      </c>
      <c r="F43" s="37">
        <f t="shared" si="18"/>
        <v>1</v>
      </c>
      <c r="G43" s="38">
        <v>0</v>
      </c>
      <c r="H43" s="38">
        <v>0</v>
      </c>
      <c r="I43" s="78">
        <v>0</v>
      </c>
      <c r="J43" s="37">
        <v>7</v>
      </c>
      <c r="K43" s="37">
        <v>2</v>
      </c>
      <c r="L43" s="37">
        <f t="shared" si="19"/>
        <v>0</v>
      </c>
      <c r="M43" s="38">
        <v>5</v>
      </c>
      <c r="N43" s="38">
        <v>2</v>
      </c>
      <c r="O43" s="78">
        <f t="shared" si="20"/>
        <v>2</v>
      </c>
      <c r="P43" s="37">
        <v>6</v>
      </c>
      <c r="Q43" s="37">
        <v>2</v>
      </c>
      <c r="R43" s="37">
        <f t="shared" si="21"/>
        <v>1</v>
      </c>
      <c r="S43" s="21"/>
    </row>
    <row r="44" spans="1:19" x14ac:dyDescent="0.2">
      <c r="A44" s="262" t="s">
        <v>401</v>
      </c>
      <c r="B44" s="264">
        <v>12</v>
      </c>
      <c r="C44" s="264">
        <v>4</v>
      </c>
      <c r="D44" s="37">
        <v>5</v>
      </c>
      <c r="E44" s="37">
        <v>2</v>
      </c>
      <c r="F44" s="37">
        <f t="shared" si="18"/>
        <v>2</v>
      </c>
      <c r="G44" s="38">
        <v>0</v>
      </c>
      <c r="H44" s="38">
        <v>0</v>
      </c>
      <c r="I44" s="78">
        <v>0</v>
      </c>
      <c r="J44" s="37">
        <v>5</v>
      </c>
      <c r="K44" s="37">
        <v>2</v>
      </c>
      <c r="L44" s="37">
        <f t="shared" si="19"/>
        <v>2</v>
      </c>
      <c r="M44" s="38">
        <v>4</v>
      </c>
      <c r="N44" s="38">
        <v>0</v>
      </c>
      <c r="O44" s="78">
        <f t="shared" si="20"/>
        <v>3</v>
      </c>
      <c r="P44" s="37">
        <v>6</v>
      </c>
      <c r="Q44" s="37">
        <v>2</v>
      </c>
      <c r="R44" s="37">
        <f t="shared" si="21"/>
        <v>1</v>
      </c>
      <c r="S44" s="21"/>
    </row>
    <row r="45" spans="1:19" x14ac:dyDescent="0.2">
      <c r="A45" s="262" t="s">
        <v>402</v>
      </c>
      <c r="B45" s="264">
        <v>18</v>
      </c>
      <c r="C45" s="264">
        <v>4</v>
      </c>
      <c r="D45" s="37">
        <v>6</v>
      </c>
      <c r="E45" s="37">
        <v>2</v>
      </c>
      <c r="F45" s="37">
        <f t="shared" si="18"/>
        <v>1</v>
      </c>
      <c r="G45" s="38">
        <v>0</v>
      </c>
      <c r="H45" s="38">
        <v>0</v>
      </c>
      <c r="I45" s="78">
        <v>0</v>
      </c>
      <c r="J45" s="37">
        <v>7</v>
      </c>
      <c r="K45" s="37">
        <v>4</v>
      </c>
      <c r="L45" s="37">
        <f t="shared" si="19"/>
        <v>0</v>
      </c>
      <c r="M45" s="38">
        <v>5</v>
      </c>
      <c r="N45" s="38">
        <v>2</v>
      </c>
      <c r="O45" s="78">
        <f t="shared" si="20"/>
        <v>2</v>
      </c>
      <c r="P45" s="37">
        <v>6</v>
      </c>
      <c r="Q45" s="37">
        <v>2</v>
      </c>
      <c r="R45" s="37">
        <f t="shared" si="21"/>
        <v>1</v>
      </c>
      <c r="S45" s="21"/>
    </row>
    <row r="46" spans="1:19" x14ac:dyDescent="0.2">
      <c r="A46" s="262" t="s">
        <v>403</v>
      </c>
      <c r="B46" s="264">
        <v>10</v>
      </c>
      <c r="C46" s="264">
        <v>3</v>
      </c>
      <c r="D46" s="37">
        <v>4</v>
      </c>
      <c r="E46" s="37">
        <v>2</v>
      </c>
      <c r="F46" s="37">
        <f t="shared" si="18"/>
        <v>2</v>
      </c>
      <c r="G46" s="38">
        <v>0</v>
      </c>
      <c r="H46" s="38">
        <v>0</v>
      </c>
      <c r="I46" s="78">
        <v>0</v>
      </c>
      <c r="J46" s="37">
        <v>4</v>
      </c>
      <c r="K46" s="37">
        <v>2</v>
      </c>
      <c r="L46" s="37">
        <f t="shared" si="19"/>
        <v>2</v>
      </c>
      <c r="M46" s="38">
        <v>6</v>
      </c>
      <c r="N46" s="38">
        <v>2</v>
      </c>
      <c r="O46" s="78">
        <f t="shared" si="20"/>
        <v>0</v>
      </c>
      <c r="P46" s="37">
        <v>4</v>
      </c>
      <c r="Q46" s="37">
        <v>2</v>
      </c>
      <c r="R46" s="37">
        <f t="shared" si="21"/>
        <v>3</v>
      </c>
      <c r="S46" s="21"/>
    </row>
    <row r="47" spans="1:19" x14ac:dyDescent="0.2">
      <c r="A47" s="262" t="s">
        <v>404</v>
      </c>
      <c r="B47" s="264">
        <v>6</v>
      </c>
      <c r="C47" s="264">
        <v>4</v>
      </c>
      <c r="D47" s="37">
        <v>4</v>
      </c>
      <c r="E47" s="37">
        <v>1</v>
      </c>
      <c r="F47" s="37">
        <f t="shared" si="18"/>
        <v>3</v>
      </c>
      <c r="G47" s="38">
        <v>0</v>
      </c>
      <c r="H47" s="38">
        <v>0</v>
      </c>
      <c r="I47" s="78">
        <v>0</v>
      </c>
      <c r="J47" s="37">
        <v>10</v>
      </c>
      <c r="K47" s="37">
        <v>2</v>
      </c>
      <c r="L47" s="37">
        <f t="shared" si="19"/>
        <v>0</v>
      </c>
      <c r="M47" s="38">
        <v>10</v>
      </c>
      <c r="N47" s="38">
        <v>2</v>
      </c>
      <c r="O47" s="78">
        <f t="shared" si="20"/>
        <v>0</v>
      </c>
      <c r="P47" s="37">
        <v>5</v>
      </c>
      <c r="Q47" s="37">
        <v>2</v>
      </c>
      <c r="R47" s="37">
        <f t="shared" si="21"/>
        <v>3</v>
      </c>
      <c r="S47" s="21" t="s">
        <v>352</v>
      </c>
    </row>
    <row r="48" spans="1:19" x14ac:dyDescent="0.2">
      <c r="A48" s="262" t="s">
        <v>405</v>
      </c>
      <c r="B48" s="264">
        <v>4</v>
      </c>
      <c r="C48" s="264">
        <v>5</v>
      </c>
      <c r="D48" s="37">
        <v>8</v>
      </c>
      <c r="E48" s="37">
        <v>2</v>
      </c>
      <c r="F48" s="37">
        <f t="shared" si="18"/>
        <v>0</v>
      </c>
      <c r="G48" s="38">
        <v>0</v>
      </c>
      <c r="H48" s="38">
        <v>0</v>
      </c>
      <c r="I48" s="78">
        <v>0</v>
      </c>
      <c r="J48" s="37">
        <v>7</v>
      </c>
      <c r="K48" s="37">
        <v>2</v>
      </c>
      <c r="L48" s="37">
        <f t="shared" si="19"/>
        <v>2</v>
      </c>
      <c r="M48" s="38">
        <v>8</v>
      </c>
      <c r="N48" s="38">
        <v>2</v>
      </c>
      <c r="O48" s="78">
        <f t="shared" si="20"/>
        <v>1</v>
      </c>
      <c r="P48" s="37">
        <v>6</v>
      </c>
      <c r="Q48" s="37">
        <v>2</v>
      </c>
      <c r="R48" s="37">
        <f t="shared" si="21"/>
        <v>3</v>
      </c>
      <c r="S48" s="21"/>
    </row>
    <row r="49" spans="1:19" x14ac:dyDescent="0.2">
      <c r="A49" s="262" t="s">
        <v>406</v>
      </c>
      <c r="B49" s="264">
        <v>14</v>
      </c>
      <c r="C49" s="264">
        <v>3</v>
      </c>
      <c r="D49" s="37">
        <v>5</v>
      </c>
      <c r="E49" s="37">
        <v>2</v>
      </c>
      <c r="F49" s="37">
        <f t="shared" si="18"/>
        <v>1</v>
      </c>
      <c r="G49" s="38">
        <v>0</v>
      </c>
      <c r="H49" s="38">
        <v>0</v>
      </c>
      <c r="I49" s="78">
        <v>0</v>
      </c>
      <c r="J49" s="37">
        <v>4</v>
      </c>
      <c r="K49" s="37">
        <v>2</v>
      </c>
      <c r="L49" s="37">
        <f t="shared" si="19"/>
        <v>2</v>
      </c>
      <c r="M49" s="38">
        <v>4</v>
      </c>
      <c r="N49" s="38">
        <v>2</v>
      </c>
      <c r="O49" s="78">
        <f t="shared" si="20"/>
        <v>2</v>
      </c>
      <c r="P49" s="37">
        <v>4</v>
      </c>
      <c r="Q49" s="37">
        <v>2</v>
      </c>
      <c r="R49" s="37">
        <f t="shared" si="21"/>
        <v>2</v>
      </c>
      <c r="S49" s="21"/>
    </row>
    <row r="50" spans="1:19" ht="13.5" thickBot="1" x14ac:dyDescent="0.25">
      <c r="A50" s="270" t="s">
        <v>407</v>
      </c>
      <c r="B50" s="271">
        <v>8</v>
      </c>
      <c r="C50" s="271">
        <v>4</v>
      </c>
      <c r="D50" s="37">
        <v>10</v>
      </c>
      <c r="E50" s="46">
        <v>2</v>
      </c>
      <c r="F50" s="37">
        <f t="shared" si="18"/>
        <v>0</v>
      </c>
      <c r="G50" s="38">
        <v>0</v>
      </c>
      <c r="H50" s="47">
        <v>0</v>
      </c>
      <c r="I50" s="84">
        <v>0</v>
      </c>
      <c r="J50" s="37">
        <v>5</v>
      </c>
      <c r="K50" s="46">
        <v>2</v>
      </c>
      <c r="L50" s="37">
        <f t="shared" si="19"/>
        <v>3</v>
      </c>
      <c r="M50" s="38">
        <v>6</v>
      </c>
      <c r="N50" s="47">
        <v>2</v>
      </c>
      <c r="O50" s="84">
        <f t="shared" si="20"/>
        <v>1</v>
      </c>
      <c r="P50" s="37">
        <v>6</v>
      </c>
      <c r="Q50" s="46">
        <v>2</v>
      </c>
      <c r="R50" s="37">
        <f t="shared" si="21"/>
        <v>2</v>
      </c>
      <c r="S50" s="85" t="s">
        <v>996</v>
      </c>
    </row>
    <row r="51" spans="1:19" ht="13.5" thickBot="1" x14ac:dyDescent="0.25">
      <c r="A51" s="66" t="s">
        <v>413</v>
      </c>
      <c r="B51" s="63"/>
      <c r="C51" s="63">
        <f t="shared" ref="C51:F51" si="22">SUM(C42:C50)</f>
        <v>36</v>
      </c>
      <c r="D51" s="63">
        <f t="shared" si="22"/>
        <v>54</v>
      </c>
      <c r="E51" s="63">
        <f t="shared" si="22"/>
        <v>15</v>
      </c>
      <c r="F51" s="63">
        <f t="shared" si="22"/>
        <v>12</v>
      </c>
      <c r="G51" s="89">
        <v>0</v>
      </c>
      <c r="H51" s="89">
        <v>0</v>
      </c>
      <c r="I51" s="89">
        <v>0</v>
      </c>
      <c r="J51" s="63">
        <f t="shared" ref="J51:O51" si="23">SUM(J42:J50)</f>
        <v>55</v>
      </c>
      <c r="K51" s="63">
        <f t="shared" si="23"/>
        <v>20</v>
      </c>
      <c r="L51" s="63">
        <f t="shared" si="23"/>
        <v>14</v>
      </c>
      <c r="M51" s="89">
        <f t="shared" si="23"/>
        <v>56</v>
      </c>
      <c r="N51" s="89">
        <f t="shared" si="23"/>
        <v>15</v>
      </c>
      <c r="O51" s="89">
        <f t="shared" si="23"/>
        <v>12</v>
      </c>
      <c r="P51" s="63">
        <f>SUM(P42:P50)</f>
        <v>51</v>
      </c>
      <c r="Q51" s="63">
        <f>SUM(Q42:Q50)</f>
        <v>18</v>
      </c>
      <c r="R51" s="63">
        <f>SUM(R42:R50)</f>
        <v>17</v>
      </c>
    </row>
    <row r="52" spans="1:19" ht="13.5" thickBot="1" x14ac:dyDescent="0.25">
      <c r="A52" s="70" t="s">
        <v>414</v>
      </c>
      <c r="B52" s="71"/>
      <c r="C52" s="71">
        <f t="shared" ref="C52:H52" si="24">C51+C41</f>
        <v>73</v>
      </c>
      <c r="D52" s="71">
        <f t="shared" si="24"/>
        <v>100</v>
      </c>
      <c r="E52" s="71">
        <f t="shared" si="24"/>
        <v>29</v>
      </c>
      <c r="F52" s="71">
        <f t="shared" si="24"/>
        <v>31</v>
      </c>
      <c r="G52" s="72">
        <f t="shared" si="24"/>
        <v>0</v>
      </c>
      <c r="H52" s="72">
        <f t="shared" si="24"/>
        <v>0</v>
      </c>
      <c r="I52" s="72">
        <v>0</v>
      </c>
      <c r="J52" s="71">
        <f t="shared" ref="J52:O52" si="25">J51+J41</f>
        <v>109</v>
      </c>
      <c r="K52" s="71">
        <f t="shared" si="25"/>
        <v>40</v>
      </c>
      <c r="L52" s="71">
        <f t="shared" si="25"/>
        <v>31</v>
      </c>
      <c r="M52" s="72">
        <f t="shared" si="25"/>
        <v>111</v>
      </c>
      <c r="N52" s="72">
        <f t="shared" si="25"/>
        <v>31</v>
      </c>
      <c r="O52" s="72">
        <f t="shared" si="25"/>
        <v>27</v>
      </c>
      <c r="P52" s="71">
        <f>P51+P41</f>
        <v>101</v>
      </c>
      <c r="Q52" s="71">
        <f>Q51+Q41</f>
        <v>35</v>
      </c>
      <c r="R52" s="71">
        <f>R51+R41</f>
        <v>37</v>
      </c>
    </row>
    <row r="54" spans="1:19" ht="13.5" thickBot="1" x14ac:dyDescent="0.25"/>
    <row r="55" spans="1:19" ht="13.5" thickBot="1" x14ac:dyDescent="0.25">
      <c r="A55" s="162" t="s">
        <v>999</v>
      </c>
      <c r="B55" s="163"/>
      <c r="C55" s="204"/>
      <c r="D55" s="164"/>
      <c r="E55" s="164"/>
      <c r="F55" s="164"/>
      <c r="G55" s="164"/>
      <c r="H55" s="164"/>
      <c r="I55" s="164"/>
      <c r="J55" s="164"/>
      <c r="K55" s="164"/>
      <c r="L55" s="164"/>
      <c r="M55" s="164"/>
      <c r="N55" s="164"/>
      <c r="O55" s="164"/>
      <c r="P55" s="165"/>
      <c r="Q55" s="165"/>
      <c r="R55" s="166"/>
    </row>
    <row r="56" spans="1:19" x14ac:dyDescent="0.2">
      <c r="A56" s="42"/>
      <c r="B56" s="149"/>
      <c r="C56" s="205"/>
      <c r="D56" s="501" t="s">
        <v>475</v>
      </c>
      <c r="E56" s="475"/>
      <c r="F56" s="502"/>
      <c r="G56" s="503" t="s">
        <v>469</v>
      </c>
      <c r="H56" s="478"/>
      <c r="I56" s="504"/>
      <c r="J56" s="501" t="s">
        <v>352</v>
      </c>
      <c r="K56" s="475"/>
      <c r="L56" s="502"/>
      <c r="M56" s="503" t="s">
        <v>340</v>
      </c>
      <c r="N56" s="478"/>
      <c r="O56" s="504"/>
      <c r="P56" s="475" t="s">
        <v>472</v>
      </c>
      <c r="Q56" s="475"/>
      <c r="R56" s="502"/>
    </row>
    <row r="57" spans="1:19" ht="13.5" thickBot="1" x14ac:dyDescent="0.25">
      <c r="A57" s="167"/>
      <c r="B57" s="37"/>
      <c r="C57" s="44"/>
      <c r="D57" s="206" t="s">
        <v>409</v>
      </c>
      <c r="E57" s="35" t="s">
        <v>410</v>
      </c>
      <c r="F57" s="43" t="s">
        <v>363</v>
      </c>
      <c r="G57" s="207" t="s">
        <v>409</v>
      </c>
      <c r="H57" s="36" t="s">
        <v>410</v>
      </c>
      <c r="I57" s="123" t="s">
        <v>363</v>
      </c>
      <c r="J57" s="206" t="s">
        <v>409</v>
      </c>
      <c r="K57" s="35" t="s">
        <v>410</v>
      </c>
      <c r="L57" s="43" t="s">
        <v>363</v>
      </c>
      <c r="M57" s="207" t="s">
        <v>409</v>
      </c>
      <c r="N57" s="36" t="s">
        <v>410</v>
      </c>
      <c r="O57" s="123" t="s">
        <v>363</v>
      </c>
      <c r="P57" s="202" t="s">
        <v>409</v>
      </c>
      <c r="Q57" s="35" t="s">
        <v>410</v>
      </c>
      <c r="R57" s="43" t="s">
        <v>363</v>
      </c>
    </row>
    <row r="58" spans="1:19" ht="13.5" thickBot="1" x14ac:dyDescent="0.25">
      <c r="A58" s="272" t="s">
        <v>72</v>
      </c>
      <c r="B58" s="37"/>
      <c r="C58" s="44"/>
      <c r="D58" s="353">
        <v>96</v>
      </c>
      <c r="E58" s="353">
        <v>35</v>
      </c>
      <c r="F58" s="353">
        <v>37</v>
      </c>
      <c r="G58" s="354">
        <v>0</v>
      </c>
      <c r="H58" s="354">
        <v>0</v>
      </c>
      <c r="I58" s="354">
        <v>0</v>
      </c>
      <c r="J58" s="353">
        <v>105</v>
      </c>
      <c r="K58" s="353">
        <v>31</v>
      </c>
      <c r="L58" s="353">
        <v>33</v>
      </c>
      <c r="M58" s="354">
        <v>106</v>
      </c>
      <c r="N58" s="354">
        <v>31</v>
      </c>
      <c r="O58" s="354">
        <v>32</v>
      </c>
      <c r="P58" s="353">
        <v>113</v>
      </c>
      <c r="Q58" s="353">
        <v>34</v>
      </c>
      <c r="R58" s="355">
        <v>30</v>
      </c>
    </row>
    <row r="59" spans="1:19" x14ac:dyDescent="0.2">
      <c r="A59" s="272" t="s">
        <v>73</v>
      </c>
      <c r="B59" s="37"/>
      <c r="C59" s="44"/>
      <c r="D59" s="206">
        <v>100</v>
      </c>
      <c r="E59" s="206">
        <v>29</v>
      </c>
      <c r="F59" s="206">
        <v>31</v>
      </c>
      <c r="G59" s="207">
        <v>0</v>
      </c>
      <c r="H59" s="207">
        <v>0</v>
      </c>
      <c r="I59" s="207">
        <v>0</v>
      </c>
      <c r="J59" s="206">
        <v>109</v>
      </c>
      <c r="K59" s="206">
        <v>40</v>
      </c>
      <c r="L59" s="206">
        <v>31</v>
      </c>
      <c r="M59" s="207">
        <v>111</v>
      </c>
      <c r="N59" s="207">
        <v>31</v>
      </c>
      <c r="O59" s="207">
        <v>27</v>
      </c>
      <c r="P59" s="206">
        <v>101</v>
      </c>
      <c r="Q59" s="206">
        <v>35</v>
      </c>
      <c r="R59" s="206">
        <v>37</v>
      </c>
    </row>
    <row r="60" spans="1:19" x14ac:dyDescent="0.2">
      <c r="A60" s="168" t="s">
        <v>562</v>
      </c>
      <c r="B60" s="150"/>
      <c r="C60" s="44"/>
      <c r="D60" s="168">
        <f t="shared" ref="D60:R60" si="26">SUM(D58:D59)</f>
        <v>196</v>
      </c>
      <c r="E60" s="150">
        <f t="shared" si="26"/>
        <v>64</v>
      </c>
      <c r="F60" s="169">
        <f t="shared" si="26"/>
        <v>68</v>
      </c>
      <c r="G60" s="208">
        <v>0</v>
      </c>
      <c r="H60" s="170">
        <f t="shared" si="26"/>
        <v>0</v>
      </c>
      <c r="I60" s="209">
        <f t="shared" si="26"/>
        <v>0</v>
      </c>
      <c r="J60" s="168">
        <f t="shared" si="26"/>
        <v>214</v>
      </c>
      <c r="K60" s="150">
        <f t="shared" si="26"/>
        <v>71</v>
      </c>
      <c r="L60" s="169">
        <f t="shared" si="26"/>
        <v>64</v>
      </c>
      <c r="M60" s="208">
        <f t="shared" si="26"/>
        <v>217</v>
      </c>
      <c r="N60" s="170">
        <f t="shared" si="26"/>
        <v>62</v>
      </c>
      <c r="O60" s="209">
        <f t="shared" si="26"/>
        <v>59</v>
      </c>
      <c r="P60" s="203">
        <f t="shared" si="26"/>
        <v>214</v>
      </c>
      <c r="Q60" s="150">
        <f t="shared" si="26"/>
        <v>69</v>
      </c>
      <c r="R60" s="169">
        <f t="shared" si="26"/>
        <v>67</v>
      </c>
    </row>
    <row r="61" spans="1:19" x14ac:dyDescent="0.2">
      <c r="A61" s="167" t="s">
        <v>350</v>
      </c>
      <c r="B61" s="37"/>
      <c r="C61" s="44"/>
      <c r="D61" s="509">
        <v>1</v>
      </c>
      <c r="E61" s="510"/>
      <c r="F61" s="511"/>
      <c r="G61" s="512">
        <v>0</v>
      </c>
      <c r="H61" s="513"/>
      <c r="I61" s="514"/>
      <c r="J61" s="509">
        <v>3</v>
      </c>
      <c r="K61" s="510"/>
      <c r="L61" s="511"/>
      <c r="M61" s="512">
        <v>4</v>
      </c>
      <c r="N61" s="513"/>
      <c r="O61" s="514"/>
      <c r="P61" s="524">
        <v>2</v>
      </c>
      <c r="Q61" s="510"/>
      <c r="R61" s="511"/>
    </row>
    <row r="62" spans="1:19" ht="13.5" thickBot="1" x14ac:dyDescent="0.25">
      <c r="A62" s="49" t="s">
        <v>415</v>
      </c>
      <c r="B62" s="46"/>
      <c r="C62" s="48"/>
      <c r="D62" s="505" t="s">
        <v>994</v>
      </c>
      <c r="E62" s="493"/>
      <c r="F62" s="506"/>
      <c r="G62" s="507">
        <v>0</v>
      </c>
      <c r="H62" s="496"/>
      <c r="I62" s="508"/>
      <c r="J62" s="505">
        <v>7</v>
      </c>
      <c r="K62" s="493"/>
      <c r="L62" s="506"/>
      <c r="M62" s="507">
        <v>4</v>
      </c>
      <c r="N62" s="496"/>
      <c r="O62" s="508"/>
      <c r="P62" s="493" t="s">
        <v>995</v>
      </c>
      <c r="Q62" s="493"/>
      <c r="R62" s="506"/>
    </row>
    <row r="64" spans="1:19" x14ac:dyDescent="0.2">
      <c r="A64" s="92"/>
      <c r="B64" s="30" t="s">
        <v>450</v>
      </c>
      <c r="C64" s="30"/>
      <c r="D64" s="30"/>
      <c r="E64" s="30"/>
      <c r="F64" s="30"/>
      <c r="G64" s="30"/>
      <c r="H64" s="30"/>
      <c r="I64" s="30"/>
      <c r="J64" s="30"/>
      <c r="K64" s="30"/>
      <c r="L64" s="30"/>
      <c r="M64" s="30"/>
      <c r="N64" s="30"/>
      <c r="O64" s="30"/>
      <c r="P64" s="30"/>
      <c r="Q64" s="30"/>
      <c r="R64" s="30"/>
    </row>
    <row r="65" spans="1:18" x14ac:dyDescent="0.2">
      <c r="A65" s="97"/>
      <c r="B65" s="30" t="s">
        <v>603</v>
      </c>
      <c r="C65" s="30"/>
      <c r="D65" s="30"/>
      <c r="E65" s="30"/>
      <c r="F65" s="30"/>
      <c r="G65" s="30"/>
      <c r="H65" s="30"/>
      <c r="I65" s="30"/>
      <c r="J65" s="30"/>
      <c r="K65" s="30"/>
      <c r="L65" s="30"/>
      <c r="M65" s="30"/>
      <c r="N65" s="30"/>
      <c r="O65" s="30"/>
      <c r="P65" s="30"/>
      <c r="Q65" s="30"/>
      <c r="R65" s="30"/>
    </row>
  </sheetData>
  <mergeCells count="35">
    <mergeCell ref="P2:R2"/>
    <mergeCell ref="P3:R3"/>
    <mergeCell ref="D2:F2"/>
    <mergeCell ref="G2:I2"/>
    <mergeCell ref="J2:L2"/>
    <mergeCell ref="M2:O2"/>
    <mergeCell ref="D3:F3"/>
    <mergeCell ref="G3:I3"/>
    <mergeCell ref="J3:L3"/>
    <mergeCell ref="M3:O3"/>
    <mergeCell ref="D29:F29"/>
    <mergeCell ref="G29:I29"/>
    <mergeCell ref="J29:L29"/>
    <mergeCell ref="M29:O29"/>
    <mergeCell ref="P29:R29"/>
    <mergeCell ref="D56:F56"/>
    <mergeCell ref="G56:I56"/>
    <mergeCell ref="J56:L56"/>
    <mergeCell ref="M56:O56"/>
    <mergeCell ref="P56:R56"/>
    <mergeCell ref="D30:F30"/>
    <mergeCell ref="G30:I30"/>
    <mergeCell ref="J30:L30"/>
    <mergeCell ref="M30:O30"/>
    <mergeCell ref="P30:R30"/>
    <mergeCell ref="D62:F62"/>
    <mergeCell ref="G62:I62"/>
    <mergeCell ref="J62:L62"/>
    <mergeCell ref="M62:O62"/>
    <mergeCell ref="P62:R62"/>
    <mergeCell ref="D61:F61"/>
    <mergeCell ref="G61:I61"/>
    <mergeCell ref="J61:L61"/>
    <mergeCell ref="M61:O61"/>
    <mergeCell ref="P61:R61"/>
  </mergeCells>
  <conditionalFormatting sqref="G5:G13 G15:G23 M5:M13 M15:M23 D5:D13 D15:D23 J5:J13 J15:J23 P5:P13 P15:P23">
    <cfRule type="cellIs" dxfId="315" priority="3" stopIfTrue="1" operator="equal">
      <formula>$C5</formula>
    </cfRule>
    <cfRule type="cellIs" dxfId="314" priority="4" stopIfTrue="1" operator="equal">
      <formula>$C5-1</formula>
    </cfRule>
  </conditionalFormatting>
  <conditionalFormatting sqref="G32:G40 G42:G50 M32:M40 M42:M50 D32:D40 D42:D50 J32:J40 J42:J50 P32:P40 P42:P50">
    <cfRule type="cellIs" dxfId="313" priority="1" stopIfTrue="1" operator="equal">
      <formula>$C32</formula>
    </cfRule>
    <cfRule type="cellIs" dxfId="312" priority="2" stopIfTrue="1" operator="equal">
      <formula>$C32-1</formula>
    </cfRule>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S30"/>
  <sheetViews>
    <sheetView workbookViewId="0">
      <selection sqref="A1:XFD1048576"/>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11" customWidth="1"/>
  </cols>
  <sheetData>
    <row r="1" spans="1:19" ht="13.5" thickBot="1" x14ac:dyDescent="0.25">
      <c r="A1" s="256"/>
      <c r="B1" s="257"/>
      <c r="C1" s="257"/>
      <c r="D1" s="257" t="s">
        <v>988</v>
      </c>
      <c r="E1" s="257"/>
      <c r="F1" s="257"/>
      <c r="G1" s="257"/>
      <c r="H1" s="257"/>
      <c r="I1" s="257"/>
      <c r="J1" s="257"/>
      <c r="K1" s="257"/>
      <c r="L1" s="257"/>
      <c r="M1" s="257"/>
      <c r="N1" s="257"/>
      <c r="O1" s="257"/>
      <c r="P1" s="257"/>
      <c r="Q1" s="257"/>
      <c r="R1" s="257"/>
      <c r="S1" s="68" t="s">
        <v>416</v>
      </c>
    </row>
    <row r="2" spans="1:19" x14ac:dyDescent="0.2">
      <c r="A2" s="258"/>
      <c r="B2" s="259"/>
      <c r="C2" s="259"/>
      <c r="D2" s="474" t="s">
        <v>475</v>
      </c>
      <c r="E2" s="475"/>
      <c r="F2" s="476"/>
      <c r="G2" s="477" t="s">
        <v>469</v>
      </c>
      <c r="H2" s="478"/>
      <c r="I2" s="479"/>
      <c r="J2" s="474" t="s">
        <v>352</v>
      </c>
      <c r="K2" s="475"/>
      <c r="L2" s="476"/>
      <c r="M2" s="477" t="s">
        <v>340</v>
      </c>
      <c r="N2" s="478"/>
      <c r="O2" s="479"/>
      <c r="P2" s="474" t="s">
        <v>472</v>
      </c>
      <c r="Q2" s="475"/>
      <c r="R2" s="476"/>
      <c r="S2" s="21"/>
    </row>
    <row r="3" spans="1:19" x14ac:dyDescent="0.2">
      <c r="A3" s="260"/>
      <c r="B3" s="261"/>
      <c r="C3" s="261" t="s">
        <v>538</v>
      </c>
      <c r="D3" s="480">
        <v>18</v>
      </c>
      <c r="E3" s="481"/>
      <c r="F3" s="482"/>
      <c r="G3" s="483">
        <v>6</v>
      </c>
      <c r="H3" s="484"/>
      <c r="I3" s="485"/>
      <c r="J3" s="480">
        <v>24</v>
      </c>
      <c r="K3" s="481"/>
      <c r="L3" s="482"/>
      <c r="M3" s="483">
        <v>20</v>
      </c>
      <c r="N3" s="484"/>
      <c r="O3" s="485"/>
      <c r="P3" s="480">
        <v>26</v>
      </c>
      <c r="Q3" s="481"/>
      <c r="R3" s="482"/>
      <c r="S3" s="21"/>
    </row>
    <row r="4" spans="1:19" x14ac:dyDescent="0.2">
      <c r="A4" s="262"/>
      <c r="B4" s="263" t="s">
        <v>355</v>
      </c>
      <c r="C4" s="263"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19" x14ac:dyDescent="0.2">
      <c r="A5" s="262" t="s">
        <v>390</v>
      </c>
      <c r="B5" s="264">
        <v>9</v>
      </c>
      <c r="C5" s="264">
        <v>4</v>
      </c>
      <c r="D5" s="37">
        <v>4</v>
      </c>
      <c r="E5" s="37">
        <v>1</v>
      </c>
      <c r="F5" s="37">
        <f t="shared" ref="F5:F13" si="0">IF(($C5+INT(D$3/18)+IF(((D$3-INT(D$3/18)*18)-$B5)&gt;=0,1,0)-D5+2)&lt;0, 0, $C5+INT(D$3/18)+IF(((D$3-INT(D$3/18)*18)-$B5)&gt;=0,1,0)-D5+2)</f>
        <v>3</v>
      </c>
      <c r="G5" s="38">
        <v>5</v>
      </c>
      <c r="H5" s="38">
        <v>1</v>
      </c>
      <c r="I5" s="78">
        <f t="shared" ref="I5:I13" si="1">IF(($C5+INT(G$3/18)+IF(((G$3-INT(G$3/18)*18)-$B5)&gt;=0,1,0)-G5+2)&lt;0, 0, $C5+INT(G$3/18)+IF(((G$3-INT(G$3/18)*18)-$B5)&gt;=0,1,0)-G5+2)</f>
        <v>1</v>
      </c>
      <c r="J5" s="37">
        <v>7</v>
      </c>
      <c r="K5" s="37">
        <v>3</v>
      </c>
      <c r="L5" s="37">
        <f t="shared" ref="L5:L13" si="2">IF(($C5+INT(J$3/18)+IF(((J$3-INT(J$3/18)*18)-$B5)&gt;=0,1,0)-J5+2)&lt;0, 0, $C5+INT(J$3/18)+IF(((J$3-INT(J$3/18)*18)-$B5)&gt;=0,1,0)-J5+2)</f>
        <v>0</v>
      </c>
      <c r="M5" s="38">
        <v>6</v>
      </c>
      <c r="N5" s="38">
        <v>3</v>
      </c>
      <c r="O5" s="78">
        <f t="shared" ref="O5:O13" si="3">IF(($C5+INT(M$3/18)+IF(((M$3-INT(M$3/18)*18)-$B5)&gt;=0,1,0)-M5+2)&lt;0, 0, $C5+INT(M$3/18)+IF(((M$3-INT(M$3/18)*18)-$B5)&gt;=0,1,0)-M5+2)</f>
        <v>1</v>
      </c>
      <c r="P5" s="37">
        <v>8</v>
      </c>
      <c r="Q5" s="37">
        <v>2</v>
      </c>
      <c r="R5" s="37">
        <f t="shared" ref="R5:R13" si="4">IF(($C5+INT(P$3/18)+IF(((P$3-INT(P$3/18)*18)-$B5)&gt;=0,1,0)-P5+2)&lt;0, 0, $C5+INT(P$3/18)+IF(((P$3-INT(P$3/18)*18)-$B5)&gt;=0,1,0)-P5+2)</f>
        <v>0</v>
      </c>
      <c r="S5" s="21"/>
    </row>
    <row r="6" spans="1:19" x14ac:dyDescent="0.2">
      <c r="A6" s="262" t="s">
        <v>391</v>
      </c>
      <c r="B6" s="264">
        <v>15</v>
      </c>
      <c r="C6" s="264">
        <v>3</v>
      </c>
      <c r="D6" s="37">
        <v>4</v>
      </c>
      <c r="E6" s="37">
        <v>1</v>
      </c>
      <c r="F6" s="37">
        <f t="shared" si="0"/>
        <v>2</v>
      </c>
      <c r="G6" s="38">
        <v>4</v>
      </c>
      <c r="H6" s="38">
        <v>2</v>
      </c>
      <c r="I6" s="78">
        <f t="shared" si="1"/>
        <v>1</v>
      </c>
      <c r="J6" s="37">
        <v>7</v>
      </c>
      <c r="K6" s="37">
        <v>2</v>
      </c>
      <c r="L6" s="37">
        <f t="shared" si="2"/>
        <v>0</v>
      </c>
      <c r="M6" s="38">
        <v>5</v>
      </c>
      <c r="N6" s="38">
        <v>2</v>
      </c>
      <c r="O6" s="78">
        <f t="shared" si="3"/>
        <v>1</v>
      </c>
      <c r="P6" s="37">
        <v>5</v>
      </c>
      <c r="Q6" s="37">
        <v>2</v>
      </c>
      <c r="R6" s="37">
        <f t="shared" si="4"/>
        <v>1</v>
      </c>
      <c r="S6" s="21"/>
    </row>
    <row r="7" spans="1:19" x14ac:dyDescent="0.2">
      <c r="A7" s="262" t="s">
        <v>392</v>
      </c>
      <c r="B7" s="264">
        <v>11</v>
      </c>
      <c r="C7" s="264">
        <v>4</v>
      </c>
      <c r="D7" s="37">
        <v>5</v>
      </c>
      <c r="E7" s="37">
        <v>2</v>
      </c>
      <c r="F7" s="37">
        <f t="shared" si="0"/>
        <v>2</v>
      </c>
      <c r="G7" s="38">
        <v>7</v>
      </c>
      <c r="H7" s="38">
        <v>3</v>
      </c>
      <c r="I7" s="78">
        <f t="shared" si="1"/>
        <v>0</v>
      </c>
      <c r="J7" s="37">
        <v>7</v>
      </c>
      <c r="K7" s="37">
        <v>2</v>
      </c>
      <c r="L7" s="37">
        <f t="shared" si="2"/>
        <v>0</v>
      </c>
      <c r="M7" s="38">
        <v>6</v>
      </c>
      <c r="N7" s="38">
        <v>2</v>
      </c>
      <c r="O7" s="78">
        <f t="shared" si="3"/>
        <v>1</v>
      </c>
      <c r="P7" s="37">
        <v>5</v>
      </c>
      <c r="Q7" s="37">
        <v>2</v>
      </c>
      <c r="R7" s="37">
        <f t="shared" si="4"/>
        <v>2</v>
      </c>
      <c r="S7" s="21"/>
    </row>
    <row r="8" spans="1:19" x14ac:dyDescent="0.2">
      <c r="A8" s="262" t="s">
        <v>393</v>
      </c>
      <c r="B8" s="264">
        <v>3</v>
      </c>
      <c r="C8" s="264">
        <v>5</v>
      </c>
      <c r="D8" s="37">
        <v>5</v>
      </c>
      <c r="E8" s="37">
        <v>1</v>
      </c>
      <c r="F8" s="37">
        <f t="shared" si="0"/>
        <v>3</v>
      </c>
      <c r="G8" s="38">
        <v>8</v>
      </c>
      <c r="H8" s="38">
        <v>3</v>
      </c>
      <c r="I8" s="78">
        <f t="shared" si="1"/>
        <v>0</v>
      </c>
      <c r="J8" s="37">
        <v>6</v>
      </c>
      <c r="K8" s="37">
        <v>2</v>
      </c>
      <c r="L8" s="37">
        <f t="shared" si="2"/>
        <v>3</v>
      </c>
      <c r="M8" s="38">
        <v>7</v>
      </c>
      <c r="N8" s="38">
        <v>2</v>
      </c>
      <c r="O8" s="78">
        <f t="shared" si="3"/>
        <v>1</v>
      </c>
      <c r="P8" s="37">
        <v>8</v>
      </c>
      <c r="Q8" s="37">
        <v>2</v>
      </c>
      <c r="R8" s="37">
        <f t="shared" si="4"/>
        <v>1</v>
      </c>
      <c r="S8" s="21"/>
    </row>
    <row r="9" spans="1:19" x14ac:dyDescent="0.2">
      <c r="A9" s="262" t="s">
        <v>394</v>
      </c>
      <c r="B9" s="264">
        <v>17</v>
      </c>
      <c r="C9" s="264">
        <v>3</v>
      </c>
      <c r="D9" s="37">
        <v>5</v>
      </c>
      <c r="E9" s="37">
        <v>2</v>
      </c>
      <c r="F9" s="37">
        <f t="shared" si="0"/>
        <v>1</v>
      </c>
      <c r="G9" s="38">
        <v>3</v>
      </c>
      <c r="H9" s="38">
        <v>3</v>
      </c>
      <c r="I9" s="78">
        <f t="shared" si="1"/>
        <v>2</v>
      </c>
      <c r="J9" s="37">
        <v>4</v>
      </c>
      <c r="K9" s="37">
        <v>1</v>
      </c>
      <c r="L9" s="37">
        <f t="shared" si="2"/>
        <v>2</v>
      </c>
      <c r="M9" s="38">
        <v>5</v>
      </c>
      <c r="N9" s="38">
        <v>3</v>
      </c>
      <c r="O9" s="78">
        <f t="shared" si="3"/>
        <v>1</v>
      </c>
      <c r="P9" s="37">
        <v>3</v>
      </c>
      <c r="Q9" s="37">
        <v>1</v>
      </c>
      <c r="R9" s="37">
        <f t="shared" si="4"/>
        <v>3</v>
      </c>
      <c r="S9" s="21"/>
    </row>
    <row r="10" spans="1:19" x14ac:dyDescent="0.2">
      <c r="A10" s="262" t="s">
        <v>395</v>
      </c>
      <c r="B10" s="264">
        <v>5</v>
      </c>
      <c r="C10" s="264">
        <v>4</v>
      </c>
      <c r="D10" s="37">
        <v>6</v>
      </c>
      <c r="E10" s="37">
        <v>3</v>
      </c>
      <c r="F10" s="37">
        <f t="shared" si="0"/>
        <v>1</v>
      </c>
      <c r="G10" s="38">
        <v>7</v>
      </c>
      <c r="H10" s="38">
        <v>2</v>
      </c>
      <c r="I10" s="78">
        <f t="shared" si="1"/>
        <v>0</v>
      </c>
      <c r="J10" s="37">
        <v>6</v>
      </c>
      <c r="K10" s="37">
        <v>0</v>
      </c>
      <c r="L10" s="37">
        <f t="shared" si="2"/>
        <v>2</v>
      </c>
      <c r="M10" s="38">
        <v>6</v>
      </c>
      <c r="N10" s="38">
        <v>1</v>
      </c>
      <c r="O10" s="78">
        <f t="shared" si="3"/>
        <v>1</v>
      </c>
      <c r="P10" s="37">
        <v>5</v>
      </c>
      <c r="Q10" s="37">
        <v>1</v>
      </c>
      <c r="R10" s="37">
        <f t="shared" si="4"/>
        <v>3</v>
      </c>
      <c r="S10" s="21"/>
    </row>
    <row r="11" spans="1:19" x14ac:dyDescent="0.2">
      <c r="A11" s="262" t="s">
        <v>396</v>
      </c>
      <c r="B11" s="264">
        <v>7</v>
      </c>
      <c r="C11" s="264">
        <v>5</v>
      </c>
      <c r="D11" s="37">
        <v>6</v>
      </c>
      <c r="E11" s="37">
        <v>3</v>
      </c>
      <c r="F11" s="37">
        <f t="shared" si="0"/>
        <v>2</v>
      </c>
      <c r="G11" s="38">
        <v>5</v>
      </c>
      <c r="H11" s="38">
        <v>1</v>
      </c>
      <c r="I11" s="78">
        <f t="shared" si="1"/>
        <v>2</v>
      </c>
      <c r="J11" s="37">
        <v>6</v>
      </c>
      <c r="K11" s="37">
        <v>2</v>
      </c>
      <c r="L11" s="37">
        <f t="shared" si="2"/>
        <v>2</v>
      </c>
      <c r="M11" s="38">
        <v>10</v>
      </c>
      <c r="N11" s="38">
        <v>2</v>
      </c>
      <c r="O11" s="78">
        <f t="shared" si="3"/>
        <v>0</v>
      </c>
      <c r="P11" s="37">
        <v>5</v>
      </c>
      <c r="Q11" s="37">
        <v>2</v>
      </c>
      <c r="R11" s="37">
        <f t="shared" si="4"/>
        <v>4</v>
      </c>
      <c r="S11" s="21"/>
    </row>
    <row r="12" spans="1:19" x14ac:dyDescent="0.2">
      <c r="A12" s="262" t="s">
        <v>397</v>
      </c>
      <c r="B12" s="264">
        <v>13</v>
      </c>
      <c r="C12" s="264">
        <v>3</v>
      </c>
      <c r="D12" s="37">
        <v>6</v>
      </c>
      <c r="E12" s="37">
        <v>2</v>
      </c>
      <c r="F12" s="37">
        <f t="shared" si="0"/>
        <v>0</v>
      </c>
      <c r="G12" s="38">
        <v>4</v>
      </c>
      <c r="H12" s="38">
        <v>2</v>
      </c>
      <c r="I12" s="78">
        <f t="shared" si="1"/>
        <v>1</v>
      </c>
      <c r="J12" s="37">
        <v>4</v>
      </c>
      <c r="K12" s="37">
        <v>2</v>
      </c>
      <c r="L12" s="37">
        <f t="shared" si="2"/>
        <v>2</v>
      </c>
      <c r="M12" s="38">
        <v>5</v>
      </c>
      <c r="N12" s="38">
        <v>2</v>
      </c>
      <c r="O12" s="78">
        <f t="shared" si="3"/>
        <v>1</v>
      </c>
      <c r="P12" s="37">
        <v>5</v>
      </c>
      <c r="Q12" s="37">
        <v>3</v>
      </c>
      <c r="R12" s="37">
        <f t="shared" si="4"/>
        <v>1</v>
      </c>
      <c r="S12" s="21"/>
    </row>
    <row r="13" spans="1:19" ht="13.5" thickBot="1" x14ac:dyDescent="0.25">
      <c r="A13" s="265" t="s">
        <v>398</v>
      </c>
      <c r="B13" s="266">
        <v>1</v>
      </c>
      <c r="C13" s="266">
        <v>5</v>
      </c>
      <c r="D13" s="37">
        <v>6</v>
      </c>
      <c r="E13" s="54">
        <v>2</v>
      </c>
      <c r="F13" s="37">
        <f t="shared" si="0"/>
        <v>2</v>
      </c>
      <c r="G13" s="38">
        <v>6</v>
      </c>
      <c r="H13" s="55">
        <v>2</v>
      </c>
      <c r="I13" s="77">
        <f t="shared" si="1"/>
        <v>2</v>
      </c>
      <c r="J13" s="37">
        <v>10</v>
      </c>
      <c r="K13" s="54">
        <v>2</v>
      </c>
      <c r="L13" s="37">
        <f t="shared" si="2"/>
        <v>0</v>
      </c>
      <c r="M13" s="38">
        <v>10</v>
      </c>
      <c r="N13" s="55">
        <v>2</v>
      </c>
      <c r="O13" s="77">
        <f t="shared" si="3"/>
        <v>0</v>
      </c>
      <c r="P13" s="37">
        <v>8</v>
      </c>
      <c r="Q13" s="54">
        <v>3</v>
      </c>
      <c r="R13" s="37">
        <f t="shared" si="4"/>
        <v>1</v>
      </c>
      <c r="S13" s="21"/>
    </row>
    <row r="14" spans="1:19" ht="13.5" thickBot="1" x14ac:dyDescent="0.25">
      <c r="A14" s="267" t="s">
        <v>412</v>
      </c>
      <c r="B14" s="268"/>
      <c r="C14" s="234">
        <f t="shared" ref="C14:O14" si="5">SUM(C5:C13)</f>
        <v>36</v>
      </c>
      <c r="D14" s="63">
        <f t="shared" si="5"/>
        <v>47</v>
      </c>
      <c r="E14" s="63">
        <f t="shared" si="5"/>
        <v>17</v>
      </c>
      <c r="F14" s="63">
        <f t="shared" si="5"/>
        <v>16</v>
      </c>
      <c r="G14" s="89">
        <f t="shared" si="5"/>
        <v>49</v>
      </c>
      <c r="H14" s="89">
        <f t="shared" si="5"/>
        <v>19</v>
      </c>
      <c r="I14" s="89">
        <f t="shared" si="5"/>
        <v>9</v>
      </c>
      <c r="J14" s="63">
        <f>SUM(J5:J13)</f>
        <v>57</v>
      </c>
      <c r="K14" s="63">
        <f>SUM(K5:K13)</f>
        <v>16</v>
      </c>
      <c r="L14" s="88">
        <f t="shared" si="5"/>
        <v>11</v>
      </c>
      <c r="M14" s="89">
        <f>SUM(M5:M13)</f>
        <v>60</v>
      </c>
      <c r="N14" s="89">
        <f>SUM(N5:N13)</f>
        <v>19</v>
      </c>
      <c r="O14" s="89">
        <f t="shared" si="5"/>
        <v>7</v>
      </c>
      <c r="P14" s="63">
        <f>SUM(P5:P13)</f>
        <v>52</v>
      </c>
      <c r="Q14" s="63">
        <f>SUM(Q5:Q13)</f>
        <v>18</v>
      </c>
      <c r="R14" s="88">
        <f>SUM(R5:R13)</f>
        <v>16</v>
      </c>
      <c r="S14" s="21"/>
    </row>
    <row r="15" spans="1:19" x14ac:dyDescent="0.2">
      <c r="A15" s="260" t="s">
        <v>399</v>
      </c>
      <c r="B15" s="269">
        <v>18</v>
      </c>
      <c r="C15" s="269">
        <v>3</v>
      </c>
      <c r="D15" s="37">
        <v>4</v>
      </c>
      <c r="E15" s="39">
        <v>2</v>
      </c>
      <c r="F15" s="37">
        <f t="shared" ref="F15:F23" si="6">IF(($C15+INT(D$3/18)+IF(((D$3-INT(D$3/18)*18)-$B15)&gt;=0,1,0)-D15+2)&lt;0, 0, $C15+INT(D$3/18)+IF(((D$3-INT(D$3/18)*18)-$B15)&gt;=0,1,0)-D15+2)</f>
        <v>2</v>
      </c>
      <c r="G15" s="38">
        <v>3</v>
      </c>
      <c r="H15" s="59">
        <v>2</v>
      </c>
      <c r="I15" s="82">
        <f t="shared" ref="I15:I23" si="7">IF(($C15+INT(G$3/18)+IF(((G$3-INT(G$3/18)*18)-$B15)&gt;=0,1,0)-G15+2)&lt;0, 0, $C15+INT(G$3/18)+IF(((G$3-INT(G$3/18)*18)-$B15)&gt;=0,1,0)-G15+2)</f>
        <v>2</v>
      </c>
      <c r="J15" s="37">
        <v>4</v>
      </c>
      <c r="K15" s="39">
        <v>3</v>
      </c>
      <c r="L15" s="37">
        <f t="shared" ref="L15:L23" si="8">IF(($C15+INT(J$3/18)+IF(((J$3-INT(J$3/18)*18)-$B15)&gt;=0,1,0)-J15+2)&lt;0, 0, $C15+INT(J$3/18)+IF(((J$3-INT(J$3/18)*18)-$B15)&gt;=0,1,0)-J15+2)</f>
        <v>2</v>
      </c>
      <c r="M15" s="38">
        <v>4</v>
      </c>
      <c r="N15" s="59">
        <v>2</v>
      </c>
      <c r="O15" s="82">
        <f t="shared" ref="O15:O23" si="9">IF(($C15+INT(M$3/18)+IF(((M$3-INT(M$3/18)*18)-$B15)&gt;=0,1,0)-M15+2)&lt;0, 0, $C15+INT(M$3/18)+IF(((M$3-INT(M$3/18)*18)-$B15)&gt;=0,1,0)-M15+2)</f>
        <v>2</v>
      </c>
      <c r="P15" s="37">
        <v>5</v>
      </c>
      <c r="Q15" s="39">
        <v>3</v>
      </c>
      <c r="R15" s="37">
        <f t="shared" ref="R15:R23" si="10">IF(($C15+INT(P$3/18)+IF(((P$3-INT(P$3/18)*18)-$B15)&gt;=0,1,0)-P15+2)&lt;0, 0, $C15+INT(P$3/18)+IF(((P$3-INT(P$3/18)*18)-$B15)&gt;=0,1,0)-P15+2)</f>
        <v>1</v>
      </c>
      <c r="S15" s="21"/>
    </row>
    <row r="16" spans="1:19" x14ac:dyDescent="0.2">
      <c r="A16" s="262" t="s">
        <v>400</v>
      </c>
      <c r="B16" s="264">
        <v>2</v>
      </c>
      <c r="C16" s="264">
        <v>5</v>
      </c>
      <c r="D16" s="37">
        <v>8</v>
      </c>
      <c r="E16" s="37">
        <v>2</v>
      </c>
      <c r="F16" s="37">
        <f t="shared" si="6"/>
        <v>0</v>
      </c>
      <c r="G16" s="38">
        <v>7</v>
      </c>
      <c r="H16" s="38">
        <v>2</v>
      </c>
      <c r="I16" s="78">
        <f t="shared" si="7"/>
        <v>1</v>
      </c>
      <c r="J16" s="37">
        <v>10</v>
      </c>
      <c r="K16" s="37">
        <v>2</v>
      </c>
      <c r="L16" s="37">
        <f t="shared" si="8"/>
        <v>0</v>
      </c>
      <c r="M16" s="38">
        <v>8</v>
      </c>
      <c r="N16" s="38">
        <v>1</v>
      </c>
      <c r="O16" s="78">
        <f t="shared" si="9"/>
        <v>1</v>
      </c>
      <c r="P16" s="37">
        <v>7</v>
      </c>
      <c r="Q16" s="37">
        <v>2</v>
      </c>
      <c r="R16" s="37">
        <f t="shared" si="10"/>
        <v>2</v>
      </c>
      <c r="S16" s="21"/>
    </row>
    <row r="17" spans="1:19" x14ac:dyDescent="0.2">
      <c r="A17" s="262" t="s">
        <v>401</v>
      </c>
      <c r="B17" s="264">
        <v>16</v>
      </c>
      <c r="C17" s="264">
        <v>3</v>
      </c>
      <c r="D17" s="37">
        <v>5</v>
      </c>
      <c r="E17" s="37">
        <v>3</v>
      </c>
      <c r="F17" s="37">
        <f t="shared" si="6"/>
        <v>1</v>
      </c>
      <c r="G17" s="38">
        <v>4</v>
      </c>
      <c r="H17" s="38">
        <v>1</v>
      </c>
      <c r="I17" s="78">
        <f t="shared" si="7"/>
        <v>1</v>
      </c>
      <c r="J17" s="37">
        <v>4</v>
      </c>
      <c r="K17" s="37">
        <v>2</v>
      </c>
      <c r="L17" s="37">
        <f t="shared" si="8"/>
        <v>2</v>
      </c>
      <c r="M17" s="38">
        <v>5</v>
      </c>
      <c r="N17" s="38">
        <v>2</v>
      </c>
      <c r="O17" s="78">
        <f t="shared" si="9"/>
        <v>1</v>
      </c>
      <c r="P17" s="37">
        <v>5</v>
      </c>
      <c r="Q17" s="37">
        <v>2</v>
      </c>
      <c r="R17" s="37">
        <f t="shared" si="10"/>
        <v>1</v>
      </c>
      <c r="S17" s="21"/>
    </row>
    <row r="18" spans="1:19" x14ac:dyDescent="0.2">
      <c r="A18" s="262" t="s">
        <v>402</v>
      </c>
      <c r="B18" s="264">
        <v>10</v>
      </c>
      <c r="C18" s="264">
        <v>4</v>
      </c>
      <c r="D18" s="37">
        <v>4</v>
      </c>
      <c r="E18" s="37">
        <v>1</v>
      </c>
      <c r="F18" s="37">
        <f t="shared" si="6"/>
        <v>3</v>
      </c>
      <c r="G18" s="38">
        <v>6</v>
      </c>
      <c r="H18" s="38">
        <v>2</v>
      </c>
      <c r="I18" s="78">
        <f t="shared" si="7"/>
        <v>0</v>
      </c>
      <c r="J18" s="37">
        <v>8</v>
      </c>
      <c r="K18" s="37">
        <v>3</v>
      </c>
      <c r="L18" s="37">
        <f t="shared" si="8"/>
        <v>0</v>
      </c>
      <c r="M18" s="38">
        <v>6</v>
      </c>
      <c r="N18" s="38">
        <v>1</v>
      </c>
      <c r="O18" s="78">
        <f t="shared" si="9"/>
        <v>1</v>
      </c>
      <c r="P18" s="37">
        <v>10</v>
      </c>
      <c r="Q18" s="37">
        <v>2</v>
      </c>
      <c r="R18" s="37">
        <f t="shared" si="10"/>
        <v>0</v>
      </c>
      <c r="S18" s="21"/>
    </row>
    <row r="19" spans="1:19" x14ac:dyDescent="0.2">
      <c r="A19" s="262" t="s">
        <v>403</v>
      </c>
      <c r="B19" s="264">
        <v>4</v>
      </c>
      <c r="C19" s="264">
        <v>4</v>
      </c>
      <c r="D19" s="37">
        <v>6</v>
      </c>
      <c r="E19" s="37">
        <v>1</v>
      </c>
      <c r="F19" s="37">
        <f t="shared" si="6"/>
        <v>1</v>
      </c>
      <c r="G19" s="38">
        <v>5</v>
      </c>
      <c r="H19" s="38">
        <v>1</v>
      </c>
      <c r="I19" s="78">
        <f t="shared" si="7"/>
        <v>2</v>
      </c>
      <c r="J19" s="37">
        <v>7</v>
      </c>
      <c r="K19" s="37">
        <v>2</v>
      </c>
      <c r="L19" s="37">
        <f t="shared" si="8"/>
        <v>1</v>
      </c>
      <c r="M19" s="38">
        <v>5</v>
      </c>
      <c r="N19" s="38">
        <v>2</v>
      </c>
      <c r="O19" s="78">
        <f t="shared" si="9"/>
        <v>2</v>
      </c>
      <c r="P19" s="37">
        <v>4</v>
      </c>
      <c r="Q19" s="37">
        <v>0</v>
      </c>
      <c r="R19" s="37">
        <f t="shared" si="10"/>
        <v>4</v>
      </c>
      <c r="S19" s="21"/>
    </row>
    <row r="20" spans="1:19" x14ac:dyDescent="0.2">
      <c r="A20" s="262" t="s">
        <v>404</v>
      </c>
      <c r="B20" s="264">
        <v>12</v>
      </c>
      <c r="C20" s="264">
        <v>4</v>
      </c>
      <c r="D20" s="37">
        <v>5</v>
      </c>
      <c r="E20" s="37">
        <v>2</v>
      </c>
      <c r="F20" s="37">
        <f t="shared" si="6"/>
        <v>2</v>
      </c>
      <c r="G20" s="38">
        <v>4</v>
      </c>
      <c r="H20" s="38">
        <v>2</v>
      </c>
      <c r="I20" s="78">
        <f t="shared" si="7"/>
        <v>2</v>
      </c>
      <c r="J20" s="37">
        <v>4</v>
      </c>
      <c r="K20" s="37">
        <v>1</v>
      </c>
      <c r="L20" s="37">
        <f t="shared" si="8"/>
        <v>3</v>
      </c>
      <c r="M20" s="38">
        <v>10</v>
      </c>
      <c r="N20" s="38">
        <v>2</v>
      </c>
      <c r="O20" s="78">
        <f t="shared" si="9"/>
        <v>0</v>
      </c>
      <c r="P20" s="37">
        <v>3</v>
      </c>
      <c r="Q20" s="37">
        <v>1</v>
      </c>
      <c r="R20" s="37">
        <f t="shared" si="10"/>
        <v>4</v>
      </c>
      <c r="S20" s="21"/>
    </row>
    <row r="21" spans="1:19" x14ac:dyDescent="0.2">
      <c r="A21" s="262" t="s">
        <v>405</v>
      </c>
      <c r="B21" s="264">
        <v>6</v>
      </c>
      <c r="C21" s="264">
        <v>4</v>
      </c>
      <c r="D21" s="37">
        <v>10</v>
      </c>
      <c r="E21" s="37">
        <v>2</v>
      </c>
      <c r="F21" s="37">
        <f t="shared" si="6"/>
        <v>0</v>
      </c>
      <c r="G21" s="38">
        <v>7</v>
      </c>
      <c r="H21" s="38">
        <v>2</v>
      </c>
      <c r="I21" s="78">
        <f t="shared" si="7"/>
        <v>0</v>
      </c>
      <c r="J21" s="37">
        <v>6</v>
      </c>
      <c r="K21" s="37">
        <v>2</v>
      </c>
      <c r="L21" s="37">
        <f t="shared" si="8"/>
        <v>2</v>
      </c>
      <c r="M21" s="38">
        <v>8</v>
      </c>
      <c r="N21" s="38">
        <v>2</v>
      </c>
      <c r="O21" s="78">
        <f t="shared" si="9"/>
        <v>0</v>
      </c>
      <c r="P21" s="37">
        <v>6</v>
      </c>
      <c r="Q21" s="37">
        <v>1</v>
      </c>
      <c r="R21" s="37">
        <f t="shared" si="10"/>
        <v>2</v>
      </c>
      <c r="S21" s="21"/>
    </row>
    <row r="22" spans="1:19" x14ac:dyDescent="0.2">
      <c r="A22" s="262" t="s">
        <v>406</v>
      </c>
      <c r="B22" s="264">
        <v>14</v>
      </c>
      <c r="C22" s="264">
        <v>3</v>
      </c>
      <c r="D22" s="37">
        <v>4</v>
      </c>
      <c r="E22" s="37">
        <v>3</v>
      </c>
      <c r="F22" s="37">
        <f t="shared" si="6"/>
        <v>2</v>
      </c>
      <c r="G22" s="38">
        <v>3</v>
      </c>
      <c r="H22" s="38">
        <v>2</v>
      </c>
      <c r="I22" s="78">
        <f t="shared" si="7"/>
        <v>2</v>
      </c>
      <c r="J22" s="37">
        <v>5</v>
      </c>
      <c r="K22" s="37">
        <v>2</v>
      </c>
      <c r="L22" s="37">
        <f t="shared" si="8"/>
        <v>1</v>
      </c>
      <c r="M22" s="38">
        <v>4</v>
      </c>
      <c r="N22" s="38">
        <v>2</v>
      </c>
      <c r="O22" s="78">
        <f t="shared" si="9"/>
        <v>2</v>
      </c>
      <c r="P22" s="37">
        <v>4</v>
      </c>
      <c r="Q22" s="37">
        <v>1</v>
      </c>
      <c r="R22" s="37">
        <f t="shared" si="10"/>
        <v>2</v>
      </c>
      <c r="S22" s="21"/>
    </row>
    <row r="23" spans="1:19" ht="13.5" thickBot="1" x14ac:dyDescent="0.25">
      <c r="A23" s="270" t="s">
        <v>407</v>
      </c>
      <c r="B23" s="271">
        <v>8</v>
      </c>
      <c r="C23" s="271">
        <v>5</v>
      </c>
      <c r="D23" s="37">
        <v>7</v>
      </c>
      <c r="E23" s="46">
        <v>3</v>
      </c>
      <c r="F23" s="37">
        <f t="shared" si="6"/>
        <v>1</v>
      </c>
      <c r="G23" s="38">
        <v>5</v>
      </c>
      <c r="H23" s="47">
        <v>1</v>
      </c>
      <c r="I23" s="84">
        <f t="shared" si="7"/>
        <v>2</v>
      </c>
      <c r="J23" s="37">
        <v>7</v>
      </c>
      <c r="K23" s="46">
        <v>2</v>
      </c>
      <c r="L23" s="37">
        <f t="shared" si="8"/>
        <v>1</v>
      </c>
      <c r="M23" s="38">
        <v>7</v>
      </c>
      <c r="N23" s="47">
        <v>1</v>
      </c>
      <c r="O23" s="84">
        <f t="shared" si="9"/>
        <v>1</v>
      </c>
      <c r="P23" s="37">
        <v>6</v>
      </c>
      <c r="Q23" s="46">
        <v>2</v>
      </c>
      <c r="R23" s="37">
        <f t="shared" si="10"/>
        <v>3</v>
      </c>
      <c r="S23" s="21"/>
    </row>
    <row r="24" spans="1:19" ht="13.5" thickBot="1" x14ac:dyDescent="0.25">
      <c r="A24" s="66" t="s">
        <v>413</v>
      </c>
      <c r="B24" s="63"/>
      <c r="C24" s="63">
        <f t="shared" ref="C24:O24" si="11">SUM(C15:C23)</f>
        <v>35</v>
      </c>
      <c r="D24" s="63">
        <f t="shared" si="11"/>
        <v>53</v>
      </c>
      <c r="E24" s="63">
        <f t="shared" si="11"/>
        <v>19</v>
      </c>
      <c r="F24" s="63">
        <f t="shared" si="11"/>
        <v>12</v>
      </c>
      <c r="G24" s="89">
        <f t="shared" si="11"/>
        <v>44</v>
      </c>
      <c r="H24" s="89">
        <f t="shared" si="11"/>
        <v>15</v>
      </c>
      <c r="I24" s="89">
        <f t="shared" si="11"/>
        <v>12</v>
      </c>
      <c r="J24" s="63">
        <f t="shared" si="11"/>
        <v>55</v>
      </c>
      <c r="K24" s="63">
        <f t="shared" si="11"/>
        <v>19</v>
      </c>
      <c r="L24" s="63">
        <f t="shared" si="11"/>
        <v>12</v>
      </c>
      <c r="M24" s="89">
        <f t="shared" si="11"/>
        <v>57</v>
      </c>
      <c r="N24" s="89">
        <f t="shared" si="11"/>
        <v>15</v>
      </c>
      <c r="O24" s="89">
        <f t="shared" si="11"/>
        <v>10</v>
      </c>
      <c r="P24" s="63">
        <f>SUM(P15:P23)</f>
        <v>50</v>
      </c>
      <c r="Q24" s="63">
        <f>SUM(Q15:Q23)</f>
        <v>14</v>
      </c>
      <c r="R24" s="63">
        <f>SUM(R15:R23)</f>
        <v>19</v>
      </c>
    </row>
    <row r="25" spans="1:19" ht="13.5" thickBot="1" x14ac:dyDescent="0.25">
      <c r="A25" s="70" t="s">
        <v>414</v>
      </c>
      <c r="B25" s="71"/>
      <c r="C25" s="71">
        <f t="shared" ref="C25:O25" si="12">C24+C14</f>
        <v>71</v>
      </c>
      <c r="D25" s="71">
        <f t="shared" si="12"/>
        <v>100</v>
      </c>
      <c r="E25" s="71">
        <f t="shared" si="12"/>
        <v>36</v>
      </c>
      <c r="F25" s="71">
        <f t="shared" si="12"/>
        <v>28</v>
      </c>
      <c r="G25" s="72">
        <f t="shared" si="12"/>
        <v>93</v>
      </c>
      <c r="H25" s="72">
        <f t="shared" si="12"/>
        <v>34</v>
      </c>
      <c r="I25" s="72">
        <f t="shared" si="12"/>
        <v>21</v>
      </c>
      <c r="J25" s="71">
        <f t="shared" si="12"/>
        <v>112</v>
      </c>
      <c r="K25" s="71">
        <f t="shared" si="12"/>
        <v>35</v>
      </c>
      <c r="L25" s="71">
        <f t="shared" si="12"/>
        <v>23</v>
      </c>
      <c r="M25" s="72">
        <f t="shared" si="12"/>
        <v>117</v>
      </c>
      <c r="N25" s="72">
        <f t="shared" si="12"/>
        <v>34</v>
      </c>
      <c r="O25" s="72">
        <f t="shared" si="12"/>
        <v>17</v>
      </c>
      <c r="P25" s="71">
        <f>P24+P14</f>
        <v>102</v>
      </c>
      <c r="Q25" s="71">
        <f>Q24+Q14</f>
        <v>32</v>
      </c>
      <c r="R25" s="71">
        <f>R24+R14</f>
        <v>35</v>
      </c>
    </row>
    <row r="26" spans="1:19" x14ac:dyDescent="0.2">
      <c r="A26" s="67" t="s">
        <v>350</v>
      </c>
      <c r="B26" s="39"/>
      <c r="C26" s="39"/>
      <c r="D26" s="486">
        <v>2</v>
      </c>
      <c r="E26" s="487"/>
      <c r="F26" s="488"/>
      <c r="G26" s="489">
        <v>4</v>
      </c>
      <c r="H26" s="490"/>
      <c r="I26" s="491"/>
      <c r="J26" s="486">
        <v>3</v>
      </c>
      <c r="K26" s="487"/>
      <c r="L26" s="488"/>
      <c r="M26" s="489">
        <v>5</v>
      </c>
      <c r="N26" s="490"/>
      <c r="O26" s="491"/>
      <c r="P26" s="486">
        <v>1</v>
      </c>
      <c r="Q26" s="487"/>
      <c r="R26" s="488"/>
    </row>
    <row r="27" spans="1:19" ht="13.5" thickBot="1" x14ac:dyDescent="0.25">
      <c r="A27" s="49" t="s">
        <v>415</v>
      </c>
      <c r="B27" s="46"/>
      <c r="C27" s="46"/>
      <c r="D27" s="492">
        <v>7</v>
      </c>
      <c r="E27" s="493"/>
      <c r="F27" s="494"/>
      <c r="G27" s="495">
        <v>2</v>
      </c>
      <c r="H27" s="496"/>
      <c r="I27" s="497"/>
      <c r="J27" s="492">
        <v>4</v>
      </c>
      <c r="K27" s="493"/>
      <c r="L27" s="494"/>
      <c r="M27" s="495">
        <v>1</v>
      </c>
      <c r="N27" s="496"/>
      <c r="O27" s="497"/>
      <c r="P27" s="492">
        <v>11</v>
      </c>
      <c r="Q27" s="493"/>
      <c r="R27" s="494"/>
    </row>
    <row r="29" spans="1:19" x14ac:dyDescent="0.2">
      <c r="A29" s="92"/>
      <c r="B29" s="30" t="s">
        <v>450</v>
      </c>
    </row>
    <row r="30" spans="1:19" x14ac:dyDescent="0.2">
      <c r="A30" s="97"/>
      <c r="B30" s="30" t="s">
        <v>603</v>
      </c>
    </row>
  </sheetData>
  <mergeCells count="20">
    <mergeCell ref="D26:F26"/>
    <mergeCell ref="G26:I26"/>
    <mergeCell ref="J26:L26"/>
    <mergeCell ref="M26:O26"/>
    <mergeCell ref="P26:R26"/>
    <mergeCell ref="D27:F27"/>
    <mergeCell ref="G27:I27"/>
    <mergeCell ref="J27:L27"/>
    <mergeCell ref="M27:O27"/>
    <mergeCell ref="P27:R27"/>
    <mergeCell ref="D2:F2"/>
    <mergeCell ref="G2:I2"/>
    <mergeCell ref="J2:L2"/>
    <mergeCell ref="M2:O2"/>
    <mergeCell ref="P2:R2"/>
    <mergeCell ref="D3:F3"/>
    <mergeCell ref="G3:I3"/>
    <mergeCell ref="J3:L3"/>
    <mergeCell ref="M3:O3"/>
    <mergeCell ref="P3:R3"/>
  </mergeCells>
  <conditionalFormatting sqref="G5:G13 G15:G23 M5:M13 M15:M23 D5:D13 D15:D23 J5:J13 J15:J23 P5:P13 P15:P23">
    <cfRule type="cellIs" dxfId="311" priority="1" stopIfTrue="1" operator="equal">
      <formula>$C5</formula>
    </cfRule>
    <cfRule type="cellIs" dxfId="310" priority="2" stopIfTrue="1" operator="equal">
      <formula>$C5-1</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30"/>
  <sheetViews>
    <sheetView workbookViewId="0">
      <selection activeCell="U6" sqref="U6"/>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11" customWidth="1"/>
  </cols>
  <sheetData>
    <row r="1" spans="1:19" ht="13.5" thickBot="1" x14ac:dyDescent="0.25">
      <c r="A1" s="256"/>
      <c r="B1" s="257"/>
      <c r="C1" s="257"/>
      <c r="D1" s="257" t="s">
        <v>987</v>
      </c>
      <c r="E1" s="257"/>
      <c r="F1" s="257"/>
      <c r="G1" s="257"/>
      <c r="H1" s="257"/>
      <c r="I1" s="257"/>
      <c r="J1" s="257"/>
      <c r="K1" s="257"/>
      <c r="L1" s="257"/>
      <c r="M1" s="257"/>
      <c r="N1" s="257"/>
      <c r="O1" s="257"/>
      <c r="P1" s="257"/>
      <c r="Q1" s="257"/>
      <c r="R1" s="257"/>
      <c r="S1" s="68" t="s">
        <v>416</v>
      </c>
    </row>
    <row r="2" spans="1:19" x14ac:dyDescent="0.2">
      <c r="A2" s="258"/>
      <c r="B2" s="259"/>
      <c r="C2" s="259"/>
      <c r="D2" s="474" t="s">
        <v>475</v>
      </c>
      <c r="E2" s="475"/>
      <c r="F2" s="476"/>
      <c r="G2" s="477" t="s">
        <v>469</v>
      </c>
      <c r="H2" s="478"/>
      <c r="I2" s="479"/>
      <c r="J2" s="474" t="s">
        <v>352</v>
      </c>
      <c r="K2" s="475"/>
      <c r="L2" s="476"/>
      <c r="M2" s="477" t="s">
        <v>340</v>
      </c>
      <c r="N2" s="478"/>
      <c r="O2" s="479"/>
      <c r="P2" s="474" t="s">
        <v>472</v>
      </c>
      <c r="Q2" s="475"/>
      <c r="R2" s="476"/>
      <c r="S2" s="21"/>
    </row>
    <row r="3" spans="1:19" x14ac:dyDescent="0.2">
      <c r="A3" s="260"/>
      <c r="B3" s="261"/>
      <c r="C3" s="261" t="s">
        <v>538</v>
      </c>
      <c r="D3" s="480">
        <v>22</v>
      </c>
      <c r="E3" s="481"/>
      <c r="F3" s="482"/>
      <c r="G3" s="483">
        <v>8</v>
      </c>
      <c r="H3" s="484"/>
      <c r="I3" s="485"/>
      <c r="J3" s="480">
        <v>28</v>
      </c>
      <c r="K3" s="481"/>
      <c r="L3" s="482"/>
      <c r="M3" s="483">
        <v>24</v>
      </c>
      <c r="N3" s="484"/>
      <c r="O3" s="485"/>
      <c r="P3" s="480">
        <v>30</v>
      </c>
      <c r="Q3" s="481"/>
      <c r="R3" s="482"/>
      <c r="S3" s="21"/>
    </row>
    <row r="4" spans="1:19" x14ac:dyDescent="0.2">
      <c r="A4" s="262"/>
      <c r="B4" s="263" t="s">
        <v>355</v>
      </c>
      <c r="C4" s="263"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19" x14ac:dyDescent="0.2">
      <c r="A5" s="262" t="s">
        <v>390</v>
      </c>
      <c r="B5" s="264">
        <v>2</v>
      </c>
      <c r="C5" s="264">
        <v>5</v>
      </c>
      <c r="D5" s="37">
        <v>6</v>
      </c>
      <c r="E5" s="37">
        <v>2</v>
      </c>
      <c r="F5" s="37">
        <f t="shared" ref="F5:F13" si="0">IF(($C5+INT(D$3/18)+IF(((D$3-INT(D$3/18)*18)-$B5)&gt;=0,1,0)-D5+2)&lt;0, 0, $C5+INT(D$3/18)+IF(((D$3-INT(D$3/18)*18)-$B5)&gt;=0,1,0)-D5+2)</f>
        <v>3</v>
      </c>
      <c r="G5" s="38">
        <v>5</v>
      </c>
      <c r="H5" s="38">
        <v>2</v>
      </c>
      <c r="I5" s="78">
        <f t="shared" ref="I5:I13" si="1">IF(($C5+INT(G$3/18)+IF(((G$3-INT(G$3/18)*18)-$B5)&gt;=0,1,0)-G5+2)&lt;0, 0, $C5+INT(G$3/18)+IF(((G$3-INT(G$3/18)*18)-$B5)&gt;=0,1,0)-G5+2)</f>
        <v>3</v>
      </c>
      <c r="J5" s="37">
        <v>9</v>
      </c>
      <c r="K5" s="37">
        <v>2</v>
      </c>
      <c r="L5" s="37">
        <f t="shared" ref="L5:L13" si="2">IF(($C5+INT(J$3/18)+IF(((J$3-INT(J$3/18)*18)-$B5)&gt;=0,1,0)-J5+2)&lt;0, 0, $C5+INT(J$3/18)+IF(((J$3-INT(J$3/18)*18)-$B5)&gt;=0,1,0)-J5+2)</f>
        <v>0</v>
      </c>
      <c r="M5" s="38">
        <v>7</v>
      </c>
      <c r="N5" s="38">
        <v>2</v>
      </c>
      <c r="O5" s="78">
        <f t="shared" ref="O5:O13" si="3">IF(($C5+INT(M$3/18)+IF(((M$3-INT(M$3/18)*18)-$B5)&gt;=0,1,0)-M5+2)&lt;0, 0, $C5+INT(M$3/18)+IF(((M$3-INT(M$3/18)*18)-$B5)&gt;=0,1,0)-M5+2)</f>
        <v>2</v>
      </c>
      <c r="P5" s="37">
        <v>8</v>
      </c>
      <c r="Q5" s="37">
        <v>3</v>
      </c>
      <c r="R5" s="37">
        <f t="shared" ref="R5:R13" si="4">IF(($C5+INT(P$3/18)+IF(((P$3-INT(P$3/18)*18)-$B5)&gt;=0,1,0)-P5+2)&lt;0, 0, $C5+INT(P$3/18)+IF(((P$3-INT(P$3/18)*18)-$B5)&gt;=0,1,0)-P5+2)</f>
        <v>1</v>
      </c>
      <c r="S5" s="21" t="s">
        <v>352</v>
      </c>
    </row>
    <row r="6" spans="1:19" x14ac:dyDescent="0.2">
      <c r="A6" s="262" t="s">
        <v>391</v>
      </c>
      <c r="B6" s="264">
        <v>12</v>
      </c>
      <c r="C6" s="264">
        <v>4</v>
      </c>
      <c r="D6" s="37">
        <v>6</v>
      </c>
      <c r="E6" s="37">
        <v>2</v>
      </c>
      <c r="F6" s="37">
        <f t="shared" si="0"/>
        <v>1</v>
      </c>
      <c r="G6" s="38">
        <v>5</v>
      </c>
      <c r="H6" s="38">
        <v>2</v>
      </c>
      <c r="I6" s="78">
        <f t="shared" si="1"/>
        <v>1</v>
      </c>
      <c r="J6" s="37">
        <v>7</v>
      </c>
      <c r="K6" s="37">
        <v>2</v>
      </c>
      <c r="L6" s="37">
        <f t="shared" si="2"/>
        <v>0</v>
      </c>
      <c r="M6" s="38">
        <v>5</v>
      </c>
      <c r="N6" s="38">
        <v>2</v>
      </c>
      <c r="O6" s="78">
        <f t="shared" si="3"/>
        <v>2</v>
      </c>
      <c r="P6" s="37">
        <v>6</v>
      </c>
      <c r="Q6" s="37">
        <v>1</v>
      </c>
      <c r="R6" s="37">
        <f t="shared" si="4"/>
        <v>2</v>
      </c>
      <c r="S6" s="21"/>
    </row>
    <row r="7" spans="1:19" x14ac:dyDescent="0.2">
      <c r="A7" s="262" t="s">
        <v>392</v>
      </c>
      <c r="B7" s="264">
        <v>6</v>
      </c>
      <c r="C7" s="264">
        <v>4</v>
      </c>
      <c r="D7" s="37">
        <v>10</v>
      </c>
      <c r="E7" s="37">
        <v>2</v>
      </c>
      <c r="F7" s="37">
        <f t="shared" si="0"/>
        <v>0</v>
      </c>
      <c r="G7" s="38">
        <v>4</v>
      </c>
      <c r="H7" s="38">
        <v>2</v>
      </c>
      <c r="I7" s="78">
        <f t="shared" si="1"/>
        <v>3</v>
      </c>
      <c r="J7" s="37">
        <v>5</v>
      </c>
      <c r="K7" s="37">
        <v>2</v>
      </c>
      <c r="L7" s="37">
        <f t="shared" si="2"/>
        <v>3</v>
      </c>
      <c r="M7" s="38">
        <v>6</v>
      </c>
      <c r="N7" s="38">
        <v>2</v>
      </c>
      <c r="O7" s="78">
        <f t="shared" si="3"/>
        <v>2</v>
      </c>
      <c r="P7" s="37">
        <v>6</v>
      </c>
      <c r="Q7" s="37">
        <v>1</v>
      </c>
      <c r="R7" s="37">
        <f t="shared" si="4"/>
        <v>2</v>
      </c>
      <c r="S7" s="21"/>
    </row>
    <row r="8" spans="1:19" x14ac:dyDescent="0.2">
      <c r="A8" s="262" t="s">
        <v>393</v>
      </c>
      <c r="B8" s="264">
        <v>10</v>
      </c>
      <c r="C8" s="264">
        <v>4</v>
      </c>
      <c r="D8" s="37">
        <v>5</v>
      </c>
      <c r="E8" s="37">
        <v>2</v>
      </c>
      <c r="F8" s="37">
        <f t="shared" si="0"/>
        <v>2</v>
      </c>
      <c r="G8" s="38">
        <v>4</v>
      </c>
      <c r="H8" s="38">
        <v>1</v>
      </c>
      <c r="I8" s="78">
        <f t="shared" si="1"/>
        <v>2</v>
      </c>
      <c r="J8" s="37">
        <v>5</v>
      </c>
      <c r="K8" s="37">
        <v>2</v>
      </c>
      <c r="L8" s="37">
        <f t="shared" si="2"/>
        <v>3</v>
      </c>
      <c r="M8" s="38">
        <v>4</v>
      </c>
      <c r="N8" s="38">
        <v>1</v>
      </c>
      <c r="O8" s="78">
        <f t="shared" si="3"/>
        <v>3</v>
      </c>
      <c r="P8" s="37">
        <v>6</v>
      </c>
      <c r="Q8" s="37">
        <v>1</v>
      </c>
      <c r="R8" s="37">
        <f t="shared" si="4"/>
        <v>2</v>
      </c>
      <c r="S8" s="21"/>
    </row>
    <row r="9" spans="1:19" x14ac:dyDescent="0.2">
      <c r="A9" s="262" t="s">
        <v>394</v>
      </c>
      <c r="B9" s="264">
        <v>16</v>
      </c>
      <c r="C9" s="264">
        <v>3</v>
      </c>
      <c r="D9" s="37">
        <v>3</v>
      </c>
      <c r="E9" s="37">
        <v>2</v>
      </c>
      <c r="F9" s="37">
        <f t="shared" si="0"/>
        <v>3</v>
      </c>
      <c r="G9" s="38">
        <v>4</v>
      </c>
      <c r="H9" s="38">
        <v>2</v>
      </c>
      <c r="I9" s="78">
        <f t="shared" si="1"/>
        <v>1</v>
      </c>
      <c r="J9" s="37">
        <v>4</v>
      </c>
      <c r="K9" s="37">
        <v>3</v>
      </c>
      <c r="L9" s="37">
        <f t="shared" si="2"/>
        <v>2</v>
      </c>
      <c r="M9" s="38">
        <v>5</v>
      </c>
      <c r="N9" s="38">
        <v>2</v>
      </c>
      <c r="O9" s="78">
        <f t="shared" si="3"/>
        <v>1</v>
      </c>
      <c r="P9" s="37">
        <v>5</v>
      </c>
      <c r="Q9" s="37">
        <v>2</v>
      </c>
      <c r="R9" s="37">
        <f t="shared" si="4"/>
        <v>1</v>
      </c>
      <c r="S9" s="21"/>
    </row>
    <row r="10" spans="1:19" x14ac:dyDescent="0.2">
      <c r="A10" s="262" t="s">
        <v>395</v>
      </c>
      <c r="B10" s="264">
        <v>14</v>
      </c>
      <c r="C10" s="264">
        <v>4</v>
      </c>
      <c r="D10" s="37">
        <v>5</v>
      </c>
      <c r="E10" s="37">
        <v>2</v>
      </c>
      <c r="F10" s="37">
        <f t="shared" si="0"/>
        <v>2</v>
      </c>
      <c r="G10" s="38">
        <v>6</v>
      </c>
      <c r="H10" s="38">
        <v>2</v>
      </c>
      <c r="I10" s="78">
        <f t="shared" si="1"/>
        <v>0</v>
      </c>
      <c r="J10" s="37">
        <v>6</v>
      </c>
      <c r="K10" s="37">
        <v>3</v>
      </c>
      <c r="L10" s="37">
        <f t="shared" si="2"/>
        <v>1</v>
      </c>
      <c r="M10" s="38">
        <v>7</v>
      </c>
      <c r="N10" s="38">
        <v>3</v>
      </c>
      <c r="O10" s="78">
        <f t="shared" si="3"/>
        <v>0</v>
      </c>
      <c r="P10" s="37">
        <v>5</v>
      </c>
      <c r="Q10" s="37">
        <v>1</v>
      </c>
      <c r="R10" s="37">
        <f t="shared" si="4"/>
        <v>2</v>
      </c>
      <c r="S10" s="21"/>
    </row>
    <row r="11" spans="1:19" x14ac:dyDescent="0.2">
      <c r="A11" s="262" t="s">
        <v>396</v>
      </c>
      <c r="B11" s="264">
        <v>18</v>
      </c>
      <c r="C11" s="264">
        <v>3</v>
      </c>
      <c r="D11" s="37">
        <v>3</v>
      </c>
      <c r="E11" s="37">
        <v>1</v>
      </c>
      <c r="F11" s="37">
        <f t="shared" si="0"/>
        <v>3</v>
      </c>
      <c r="G11" s="38">
        <v>10</v>
      </c>
      <c r="H11" s="38">
        <v>2</v>
      </c>
      <c r="I11" s="78">
        <f t="shared" si="1"/>
        <v>0</v>
      </c>
      <c r="J11" s="37">
        <v>5</v>
      </c>
      <c r="K11" s="37">
        <v>2</v>
      </c>
      <c r="L11" s="37">
        <f t="shared" si="2"/>
        <v>1</v>
      </c>
      <c r="M11" s="38">
        <v>3</v>
      </c>
      <c r="N11" s="38">
        <v>2</v>
      </c>
      <c r="O11" s="78">
        <f t="shared" si="3"/>
        <v>3</v>
      </c>
      <c r="P11" s="37">
        <v>4</v>
      </c>
      <c r="Q11" s="37">
        <v>2</v>
      </c>
      <c r="R11" s="37">
        <f t="shared" si="4"/>
        <v>2</v>
      </c>
      <c r="S11" s="21"/>
    </row>
    <row r="12" spans="1:19" x14ac:dyDescent="0.2">
      <c r="A12" s="262" t="s">
        <v>397</v>
      </c>
      <c r="B12" s="264">
        <v>8</v>
      </c>
      <c r="C12" s="264">
        <v>4</v>
      </c>
      <c r="D12" s="37">
        <v>6</v>
      </c>
      <c r="E12" s="37">
        <v>2</v>
      </c>
      <c r="F12" s="37">
        <f t="shared" si="0"/>
        <v>1</v>
      </c>
      <c r="G12" s="38">
        <v>5</v>
      </c>
      <c r="H12" s="38">
        <v>2</v>
      </c>
      <c r="I12" s="78">
        <f t="shared" si="1"/>
        <v>2</v>
      </c>
      <c r="J12" s="37">
        <v>4</v>
      </c>
      <c r="K12" s="37">
        <v>2</v>
      </c>
      <c r="L12" s="37">
        <f t="shared" si="2"/>
        <v>4</v>
      </c>
      <c r="M12" s="38">
        <v>6</v>
      </c>
      <c r="N12" s="38">
        <v>2</v>
      </c>
      <c r="O12" s="78">
        <f t="shared" si="3"/>
        <v>1</v>
      </c>
      <c r="P12" s="37">
        <v>5</v>
      </c>
      <c r="Q12" s="37">
        <v>2</v>
      </c>
      <c r="R12" s="37">
        <f t="shared" si="4"/>
        <v>3</v>
      </c>
      <c r="S12" s="21"/>
    </row>
    <row r="13" spans="1:19" ht="13.5" thickBot="1" x14ac:dyDescent="0.25">
      <c r="A13" s="265" t="s">
        <v>398</v>
      </c>
      <c r="B13" s="266">
        <v>4</v>
      </c>
      <c r="C13" s="266">
        <v>4</v>
      </c>
      <c r="D13" s="37">
        <v>8</v>
      </c>
      <c r="E13" s="54">
        <v>2</v>
      </c>
      <c r="F13" s="37">
        <f t="shared" si="0"/>
        <v>0</v>
      </c>
      <c r="G13" s="38">
        <v>5</v>
      </c>
      <c r="H13" s="55">
        <v>2</v>
      </c>
      <c r="I13" s="77">
        <f t="shared" si="1"/>
        <v>2</v>
      </c>
      <c r="J13" s="37">
        <v>7</v>
      </c>
      <c r="K13" s="54">
        <v>2</v>
      </c>
      <c r="L13" s="37">
        <f t="shared" si="2"/>
        <v>1</v>
      </c>
      <c r="M13" s="38">
        <v>6</v>
      </c>
      <c r="N13" s="55">
        <v>2</v>
      </c>
      <c r="O13" s="77">
        <f t="shared" si="3"/>
        <v>2</v>
      </c>
      <c r="P13" s="37">
        <v>6</v>
      </c>
      <c r="Q13" s="54">
        <v>2</v>
      </c>
      <c r="R13" s="37">
        <f t="shared" si="4"/>
        <v>2</v>
      </c>
      <c r="S13" s="21"/>
    </row>
    <row r="14" spans="1:19" ht="13.5" thickBot="1" x14ac:dyDescent="0.25">
      <c r="A14" s="267" t="s">
        <v>412</v>
      </c>
      <c r="B14" s="268"/>
      <c r="C14" s="234">
        <f t="shared" ref="C14:O14" si="5">SUM(C5:C13)</f>
        <v>35</v>
      </c>
      <c r="D14" s="63">
        <f t="shared" si="5"/>
        <v>52</v>
      </c>
      <c r="E14" s="63">
        <f t="shared" si="5"/>
        <v>17</v>
      </c>
      <c r="F14" s="63">
        <f t="shared" si="5"/>
        <v>15</v>
      </c>
      <c r="G14" s="89">
        <f t="shared" si="5"/>
        <v>48</v>
      </c>
      <c r="H14" s="89">
        <f t="shared" si="5"/>
        <v>17</v>
      </c>
      <c r="I14" s="89">
        <f t="shared" si="5"/>
        <v>14</v>
      </c>
      <c r="J14" s="63">
        <f>SUM(J5:J13)</f>
        <v>52</v>
      </c>
      <c r="K14" s="63">
        <f>SUM(K5:K13)</f>
        <v>20</v>
      </c>
      <c r="L14" s="88">
        <f t="shared" si="5"/>
        <v>15</v>
      </c>
      <c r="M14" s="89">
        <f>SUM(M5:M13)</f>
        <v>49</v>
      </c>
      <c r="N14" s="89">
        <f>SUM(N5:N13)</f>
        <v>18</v>
      </c>
      <c r="O14" s="89">
        <f t="shared" si="5"/>
        <v>16</v>
      </c>
      <c r="P14" s="63">
        <f>SUM(P5:P13)</f>
        <v>51</v>
      </c>
      <c r="Q14" s="63">
        <f>SUM(Q5:Q13)</f>
        <v>15</v>
      </c>
      <c r="R14" s="88">
        <f>SUM(R5:R13)</f>
        <v>17</v>
      </c>
      <c r="S14" s="21"/>
    </row>
    <row r="15" spans="1:19" x14ac:dyDescent="0.2">
      <c r="A15" s="260" t="s">
        <v>399</v>
      </c>
      <c r="B15" s="269">
        <v>7</v>
      </c>
      <c r="C15" s="269">
        <v>4</v>
      </c>
      <c r="D15" s="37">
        <v>10</v>
      </c>
      <c r="E15" s="39">
        <v>2</v>
      </c>
      <c r="F15" s="37">
        <f t="shared" ref="F15:F23" si="6">IF(($C15+INT(D$3/18)+IF(((D$3-INT(D$3/18)*18)-$B15)&gt;=0,1,0)-D15+2)&lt;0, 0, $C15+INT(D$3/18)+IF(((D$3-INT(D$3/18)*18)-$B15)&gt;=0,1,0)-D15+2)</f>
        <v>0</v>
      </c>
      <c r="G15" s="38">
        <v>4</v>
      </c>
      <c r="H15" s="59">
        <v>1</v>
      </c>
      <c r="I15" s="82">
        <f t="shared" ref="I15:I23" si="7">IF(($C15+INT(G$3/18)+IF(((G$3-INT(G$3/18)*18)-$B15)&gt;=0,1,0)-G15+2)&lt;0, 0, $C15+INT(G$3/18)+IF(((G$3-INT(G$3/18)*18)-$B15)&gt;=0,1,0)-G15+2)</f>
        <v>3</v>
      </c>
      <c r="J15" s="37">
        <v>6</v>
      </c>
      <c r="K15" s="39">
        <v>1</v>
      </c>
      <c r="L15" s="37">
        <f t="shared" ref="L15:L23" si="8">IF(($C15+INT(J$3/18)+IF(((J$3-INT(J$3/18)*18)-$B15)&gt;=0,1,0)-J15+2)&lt;0, 0, $C15+INT(J$3/18)+IF(((J$3-INT(J$3/18)*18)-$B15)&gt;=0,1,0)-J15+2)</f>
        <v>2</v>
      </c>
      <c r="M15" s="38">
        <v>5</v>
      </c>
      <c r="N15" s="59">
        <v>2</v>
      </c>
      <c r="O15" s="82">
        <f t="shared" ref="O15:O23" si="9">IF(($C15+INT(M$3/18)+IF(((M$3-INT(M$3/18)*18)-$B15)&gt;=0,1,0)-M15+2)&lt;0, 0, $C15+INT(M$3/18)+IF(((M$3-INT(M$3/18)*18)-$B15)&gt;=0,1,0)-M15+2)</f>
        <v>2</v>
      </c>
      <c r="P15" s="37">
        <v>6</v>
      </c>
      <c r="Q15" s="39">
        <v>2</v>
      </c>
      <c r="R15" s="37">
        <f t="shared" ref="R15:R23" si="10">IF(($C15+INT(P$3/18)+IF(((P$3-INT(P$3/18)*18)-$B15)&gt;=0,1,0)-P15+2)&lt;0, 0, $C15+INT(P$3/18)+IF(((P$3-INT(P$3/18)*18)-$B15)&gt;=0,1,0)-P15+2)</f>
        <v>2</v>
      </c>
      <c r="S15" s="21"/>
    </row>
    <row r="16" spans="1:19" x14ac:dyDescent="0.2">
      <c r="A16" s="262" t="s">
        <v>400</v>
      </c>
      <c r="B16" s="264">
        <v>13</v>
      </c>
      <c r="C16" s="264">
        <v>4</v>
      </c>
      <c r="D16" s="37">
        <v>4</v>
      </c>
      <c r="E16" s="37">
        <v>2</v>
      </c>
      <c r="F16" s="37">
        <f t="shared" si="6"/>
        <v>3</v>
      </c>
      <c r="G16" s="38">
        <v>4</v>
      </c>
      <c r="H16" s="38">
        <v>1</v>
      </c>
      <c r="I16" s="78">
        <f t="shared" si="7"/>
        <v>2</v>
      </c>
      <c r="J16" s="37">
        <v>5</v>
      </c>
      <c r="K16" s="37">
        <v>2</v>
      </c>
      <c r="L16" s="37">
        <f t="shared" si="8"/>
        <v>2</v>
      </c>
      <c r="M16" s="38">
        <v>7</v>
      </c>
      <c r="N16" s="38">
        <v>2</v>
      </c>
      <c r="O16" s="78">
        <f t="shared" si="9"/>
        <v>0</v>
      </c>
      <c r="P16" s="37">
        <v>10</v>
      </c>
      <c r="Q16" s="37">
        <v>2</v>
      </c>
      <c r="R16" s="37">
        <f t="shared" si="10"/>
        <v>0</v>
      </c>
      <c r="S16" s="21"/>
    </row>
    <row r="17" spans="1:19" x14ac:dyDescent="0.2">
      <c r="A17" s="262" t="s">
        <v>401</v>
      </c>
      <c r="B17" s="264">
        <v>1</v>
      </c>
      <c r="C17" s="264">
        <v>5</v>
      </c>
      <c r="D17" s="37">
        <v>5</v>
      </c>
      <c r="E17" s="37">
        <v>0</v>
      </c>
      <c r="F17" s="37">
        <f t="shared" si="6"/>
        <v>4</v>
      </c>
      <c r="G17" s="38">
        <v>6</v>
      </c>
      <c r="H17" s="38">
        <v>2</v>
      </c>
      <c r="I17" s="78">
        <f t="shared" si="7"/>
        <v>2</v>
      </c>
      <c r="J17" s="37">
        <v>8</v>
      </c>
      <c r="K17" s="37">
        <v>2</v>
      </c>
      <c r="L17" s="37">
        <f t="shared" si="8"/>
        <v>1</v>
      </c>
      <c r="M17" s="38">
        <v>7</v>
      </c>
      <c r="N17" s="38">
        <v>2</v>
      </c>
      <c r="O17" s="78">
        <f t="shared" si="9"/>
        <v>2</v>
      </c>
      <c r="P17" s="37">
        <v>8</v>
      </c>
      <c r="Q17" s="37">
        <v>2</v>
      </c>
      <c r="R17" s="37">
        <f t="shared" si="10"/>
        <v>1</v>
      </c>
      <c r="S17" s="21"/>
    </row>
    <row r="18" spans="1:19" x14ac:dyDescent="0.2">
      <c r="A18" s="262" t="s">
        <v>402</v>
      </c>
      <c r="B18" s="264">
        <v>15</v>
      </c>
      <c r="C18" s="264">
        <v>3</v>
      </c>
      <c r="D18" s="37">
        <v>4</v>
      </c>
      <c r="E18" s="37">
        <v>2</v>
      </c>
      <c r="F18" s="37">
        <f t="shared" si="6"/>
        <v>2</v>
      </c>
      <c r="G18" s="38">
        <v>3</v>
      </c>
      <c r="H18" s="38">
        <v>1</v>
      </c>
      <c r="I18" s="78">
        <f t="shared" si="7"/>
        <v>2</v>
      </c>
      <c r="J18" s="37">
        <v>4</v>
      </c>
      <c r="K18" s="37">
        <v>2</v>
      </c>
      <c r="L18" s="37">
        <f t="shared" si="8"/>
        <v>2</v>
      </c>
      <c r="M18" s="38">
        <v>4</v>
      </c>
      <c r="N18" s="38">
        <v>1</v>
      </c>
      <c r="O18" s="78">
        <f t="shared" si="9"/>
        <v>2</v>
      </c>
      <c r="P18" s="37">
        <v>4</v>
      </c>
      <c r="Q18" s="37">
        <v>2</v>
      </c>
      <c r="R18" s="37">
        <f t="shared" si="10"/>
        <v>2</v>
      </c>
      <c r="S18" s="21"/>
    </row>
    <row r="19" spans="1:19" x14ac:dyDescent="0.2">
      <c r="A19" s="262" t="s">
        <v>403</v>
      </c>
      <c r="B19" s="264">
        <v>9</v>
      </c>
      <c r="C19" s="264">
        <v>4</v>
      </c>
      <c r="D19" s="37">
        <v>7</v>
      </c>
      <c r="E19" s="37">
        <v>2</v>
      </c>
      <c r="F19" s="37">
        <f t="shared" si="6"/>
        <v>0</v>
      </c>
      <c r="G19" s="38">
        <v>6</v>
      </c>
      <c r="H19" s="38">
        <v>2</v>
      </c>
      <c r="I19" s="78">
        <f t="shared" si="7"/>
        <v>0</v>
      </c>
      <c r="J19" s="37">
        <v>7</v>
      </c>
      <c r="K19" s="37">
        <v>2</v>
      </c>
      <c r="L19" s="37">
        <f t="shared" si="8"/>
        <v>1</v>
      </c>
      <c r="M19" s="38">
        <v>7</v>
      </c>
      <c r="N19" s="38">
        <v>2</v>
      </c>
      <c r="O19" s="78">
        <f t="shared" si="9"/>
        <v>0</v>
      </c>
      <c r="P19" s="37">
        <v>9</v>
      </c>
      <c r="Q19" s="37">
        <v>2</v>
      </c>
      <c r="R19" s="37">
        <f t="shared" si="10"/>
        <v>0</v>
      </c>
      <c r="S19" s="21"/>
    </row>
    <row r="20" spans="1:19" x14ac:dyDescent="0.2">
      <c r="A20" s="262" t="s">
        <v>404</v>
      </c>
      <c r="B20" s="264">
        <v>3</v>
      </c>
      <c r="C20" s="264">
        <v>5</v>
      </c>
      <c r="D20" s="37">
        <v>8</v>
      </c>
      <c r="E20" s="37">
        <v>2</v>
      </c>
      <c r="F20" s="37">
        <f t="shared" si="6"/>
        <v>1</v>
      </c>
      <c r="G20" s="38">
        <v>6</v>
      </c>
      <c r="H20" s="38">
        <v>1</v>
      </c>
      <c r="I20" s="78">
        <f t="shared" si="7"/>
        <v>2</v>
      </c>
      <c r="J20" s="37">
        <v>10</v>
      </c>
      <c r="K20" s="37">
        <v>2</v>
      </c>
      <c r="L20" s="37">
        <f t="shared" si="8"/>
        <v>0</v>
      </c>
      <c r="M20" s="38">
        <v>7</v>
      </c>
      <c r="N20" s="38">
        <v>1</v>
      </c>
      <c r="O20" s="78">
        <f t="shared" si="9"/>
        <v>2</v>
      </c>
      <c r="P20" s="37">
        <v>10</v>
      </c>
      <c r="Q20" s="37">
        <v>2</v>
      </c>
      <c r="R20" s="37">
        <f t="shared" si="10"/>
        <v>0</v>
      </c>
      <c r="S20" s="21"/>
    </row>
    <row r="21" spans="1:19" x14ac:dyDescent="0.2">
      <c r="A21" s="262" t="s">
        <v>405</v>
      </c>
      <c r="B21" s="264">
        <v>11</v>
      </c>
      <c r="C21" s="264">
        <v>4</v>
      </c>
      <c r="D21" s="37">
        <v>5</v>
      </c>
      <c r="E21" s="37">
        <v>1</v>
      </c>
      <c r="F21" s="37">
        <f t="shared" si="6"/>
        <v>2</v>
      </c>
      <c r="G21" s="38">
        <v>4</v>
      </c>
      <c r="H21" s="38">
        <v>1</v>
      </c>
      <c r="I21" s="78">
        <f t="shared" si="7"/>
        <v>2</v>
      </c>
      <c r="J21" s="37">
        <v>5</v>
      </c>
      <c r="K21" s="37">
        <v>1</v>
      </c>
      <c r="L21" s="37">
        <f t="shared" si="8"/>
        <v>2</v>
      </c>
      <c r="M21" s="38">
        <v>10</v>
      </c>
      <c r="N21" s="38">
        <v>2</v>
      </c>
      <c r="O21" s="78">
        <f t="shared" si="9"/>
        <v>0</v>
      </c>
      <c r="P21" s="37">
        <v>6</v>
      </c>
      <c r="Q21" s="37">
        <v>2</v>
      </c>
      <c r="R21" s="37">
        <f t="shared" si="10"/>
        <v>2</v>
      </c>
      <c r="S21" s="21"/>
    </row>
    <row r="22" spans="1:19" x14ac:dyDescent="0.2">
      <c r="A22" s="262" t="s">
        <v>406</v>
      </c>
      <c r="B22" s="264">
        <v>17</v>
      </c>
      <c r="C22" s="264">
        <v>3</v>
      </c>
      <c r="D22" s="37">
        <v>5</v>
      </c>
      <c r="E22" s="37">
        <v>2</v>
      </c>
      <c r="F22" s="37">
        <f t="shared" si="6"/>
        <v>1</v>
      </c>
      <c r="G22" s="38">
        <v>4</v>
      </c>
      <c r="H22" s="38">
        <v>3</v>
      </c>
      <c r="I22" s="78">
        <f t="shared" si="7"/>
        <v>1</v>
      </c>
      <c r="J22" s="37">
        <v>5</v>
      </c>
      <c r="K22" s="37">
        <v>2</v>
      </c>
      <c r="L22" s="37">
        <f t="shared" si="8"/>
        <v>1</v>
      </c>
      <c r="M22" s="38">
        <v>6</v>
      </c>
      <c r="N22" s="38">
        <v>1</v>
      </c>
      <c r="O22" s="78">
        <f t="shared" si="9"/>
        <v>0</v>
      </c>
      <c r="P22" s="37">
        <v>3</v>
      </c>
      <c r="Q22" s="37">
        <v>2</v>
      </c>
      <c r="R22" s="37">
        <f t="shared" si="10"/>
        <v>3</v>
      </c>
      <c r="S22" s="21"/>
    </row>
    <row r="23" spans="1:19" ht="13.5" thickBot="1" x14ac:dyDescent="0.25">
      <c r="A23" s="270" t="s">
        <v>407</v>
      </c>
      <c r="B23" s="271">
        <v>5</v>
      </c>
      <c r="C23" s="271">
        <v>5</v>
      </c>
      <c r="D23" s="37">
        <v>8</v>
      </c>
      <c r="E23" s="46">
        <v>2</v>
      </c>
      <c r="F23" s="37">
        <f t="shared" si="6"/>
        <v>0</v>
      </c>
      <c r="G23" s="38">
        <v>6</v>
      </c>
      <c r="H23" s="47">
        <v>1</v>
      </c>
      <c r="I23" s="84">
        <f t="shared" si="7"/>
        <v>2</v>
      </c>
      <c r="J23" s="37">
        <v>8</v>
      </c>
      <c r="K23" s="46">
        <v>2</v>
      </c>
      <c r="L23" s="37">
        <f t="shared" si="8"/>
        <v>1</v>
      </c>
      <c r="M23" s="38">
        <v>10</v>
      </c>
      <c r="N23" s="47">
        <v>2</v>
      </c>
      <c r="O23" s="84">
        <f t="shared" si="9"/>
        <v>0</v>
      </c>
      <c r="P23" s="37">
        <v>10</v>
      </c>
      <c r="Q23" s="46">
        <v>2</v>
      </c>
      <c r="R23" s="37">
        <f t="shared" si="10"/>
        <v>0</v>
      </c>
      <c r="S23" s="21"/>
    </row>
    <row r="24" spans="1:19" ht="13.5" thickBot="1" x14ac:dyDescent="0.25">
      <c r="A24" s="66" t="s">
        <v>413</v>
      </c>
      <c r="B24" s="63"/>
      <c r="C24" s="63">
        <f t="shared" ref="C24:O24" si="11">SUM(C15:C23)</f>
        <v>37</v>
      </c>
      <c r="D24" s="63">
        <f t="shared" si="11"/>
        <v>56</v>
      </c>
      <c r="E24" s="63">
        <f t="shared" si="11"/>
        <v>15</v>
      </c>
      <c r="F24" s="63">
        <f t="shared" si="11"/>
        <v>13</v>
      </c>
      <c r="G24" s="89">
        <f t="shared" si="11"/>
        <v>43</v>
      </c>
      <c r="H24" s="89">
        <f t="shared" si="11"/>
        <v>13</v>
      </c>
      <c r="I24" s="89">
        <f t="shared" si="11"/>
        <v>16</v>
      </c>
      <c r="J24" s="63">
        <f t="shared" si="11"/>
        <v>58</v>
      </c>
      <c r="K24" s="63">
        <f t="shared" si="11"/>
        <v>16</v>
      </c>
      <c r="L24" s="63">
        <f t="shared" si="11"/>
        <v>12</v>
      </c>
      <c r="M24" s="89">
        <f t="shared" si="11"/>
        <v>63</v>
      </c>
      <c r="N24" s="89">
        <f t="shared" si="11"/>
        <v>15</v>
      </c>
      <c r="O24" s="89">
        <f t="shared" si="11"/>
        <v>8</v>
      </c>
      <c r="P24" s="63">
        <f>SUM(P15:P23)</f>
        <v>66</v>
      </c>
      <c r="Q24" s="63">
        <f>SUM(Q15:Q23)</f>
        <v>18</v>
      </c>
      <c r="R24" s="63">
        <f>SUM(R15:R23)</f>
        <v>10</v>
      </c>
    </row>
    <row r="25" spans="1:19" ht="13.5" thickBot="1" x14ac:dyDescent="0.25">
      <c r="A25" s="70" t="s">
        <v>414</v>
      </c>
      <c r="B25" s="71"/>
      <c r="C25" s="71">
        <f t="shared" ref="C25:O25" si="12">C24+C14</f>
        <v>72</v>
      </c>
      <c r="D25" s="71">
        <f t="shared" si="12"/>
        <v>108</v>
      </c>
      <c r="E25" s="71">
        <f t="shared" si="12"/>
        <v>32</v>
      </c>
      <c r="F25" s="71">
        <f t="shared" si="12"/>
        <v>28</v>
      </c>
      <c r="G25" s="72">
        <f t="shared" si="12"/>
        <v>91</v>
      </c>
      <c r="H25" s="72">
        <f t="shared" si="12"/>
        <v>30</v>
      </c>
      <c r="I25" s="72">
        <f t="shared" si="12"/>
        <v>30</v>
      </c>
      <c r="J25" s="71">
        <f t="shared" si="12"/>
        <v>110</v>
      </c>
      <c r="K25" s="71">
        <f t="shared" si="12"/>
        <v>36</v>
      </c>
      <c r="L25" s="71">
        <f t="shared" si="12"/>
        <v>27</v>
      </c>
      <c r="M25" s="72">
        <f t="shared" si="12"/>
        <v>112</v>
      </c>
      <c r="N25" s="72">
        <f t="shared" si="12"/>
        <v>33</v>
      </c>
      <c r="O25" s="72">
        <f t="shared" si="12"/>
        <v>24</v>
      </c>
      <c r="P25" s="71">
        <f>P24+P14</f>
        <v>117</v>
      </c>
      <c r="Q25" s="71">
        <f>Q24+Q14</f>
        <v>33</v>
      </c>
      <c r="R25" s="71">
        <f>R24+R14</f>
        <v>27</v>
      </c>
    </row>
    <row r="26" spans="1:19" x14ac:dyDescent="0.2">
      <c r="A26" s="67" t="s">
        <v>350</v>
      </c>
      <c r="B26" s="39"/>
      <c r="C26" s="39"/>
      <c r="D26" s="486">
        <v>2</v>
      </c>
      <c r="E26" s="487"/>
      <c r="F26" s="488"/>
      <c r="G26" s="489">
        <v>1</v>
      </c>
      <c r="H26" s="490"/>
      <c r="I26" s="491"/>
      <c r="J26" s="486">
        <v>3</v>
      </c>
      <c r="K26" s="487"/>
      <c r="L26" s="488"/>
      <c r="M26" s="489">
        <v>5</v>
      </c>
      <c r="N26" s="490"/>
      <c r="O26" s="491"/>
      <c r="P26" s="486">
        <v>4</v>
      </c>
      <c r="Q26" s="487"/>
      <c r="R26" s="488"/>
    </row>
    <row r="27" spans="1:19" ht="13.5" thickBot="1" x14ac:dyDescent="0.25">
      <c r="A27" s="49" t="s">
        <v>415</v>
      </c>
      <c r="B27" s="46"/>
      <c r="C27" s="46"/>
      <c r="D27" s="492">
        <v>7</v>
      </c>
      <c r="E27" s="493"/>
      <c r="F27" s="494"/>
      <c r="G27" s="495">
        <v>11</v>
      </c>
      <c r="H27" s="496"/>
      <c r="I27" s="497"/>
      <c r="J27" s="492">
        <v>4</v>
      </c>
      <c r="K27" s="493"/>
      <c r="L27" s="494"/>
      <c r="M27" s="495">
        <v>1</v>
      </c>
      <c r="N27" s="496"/>
      <c r="O27" s="497"/>
      <c r="P27" s="492">
        <v>2</v>
      </c>
      <c r="Q27" s="493"/>
      <c r="R27" s="494"/>
    </row>
    <row r="29" spans="1:19" x14ac:dyDescent="0.2">
      <c r="A29" s="92"/>
      <c r="B29" s="30" t="s">
        <v>450</v>
      </c>
    </row>
    <row r="30" spans="1:19" x14ac:dyDescent="0.2">
      <c r="A30" s="97"/>
      <c r="B30" s="30" t="s">
        <v>603</v>
      </c>
    </row>
  </sheetData>
  <mergeCells count="20">
    <mergeCell ref="D26:F26"/>
    <mergeCell ref="G26:I26"/>
    <mergeCell ref="J26:L26"/>
    <mergeCell ref="M26:O26"/>
    <mergeCell ref="P26:R26"/>
    <mergeCell ref="D27:F27"/>
    <mergeCell ref="G27:I27"/>
    <mergeCell ref="J27:L27"/>
    <mergeCell ref="M27:O27"/>
    <mergeCell ref="P27:R27"/>
    <mergeCell ref="D2:F2"/>
    <mergeCell ref="G2:I2"/>
    <mergeCell ref="J2:L2"/>
    <mergeCell ref="M2:O2"/>
    <mergeCell ref="P2:R2"/>
    <mergeCell ref="D3:F3"/>
    <mergeCell ref="G3:I3"/>
    <mergeCell ref="J3:L3"/>
    <mergeCell ref="M3:O3"/>
    <mergeCell ref="P3:R3"/>
  </mergeCells>
  <conditionalFormatting sqref="G5:G13 G15:G23 M5:M13 M15:M23 D5:D13 D15:D23 J5:J13 J15:J23 P5:P13 P15:P23">
    <cfRule type="cellIs" dxfId="309" priority="1" stopIfTrue="1" operator="equal">
      <formula>$C5</formula>
    </cfRule>
    <cfRule type="cellIs" dxfId="308" priority="2" stopIfTrue="1" operator="equal">
      <formula>$C5-1</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H52"/>
  <sheetViews>
    <sheetView workbookViewId="0">
      <selection activeCell="C41" sqref="C41"/>
    </sheetView>
  </sheetViews>
  <sheetFormatPr defaultColWidth="8.85546875" defaultRowHeight="12.75" x14ac:dyDescent="0.2"/>
  <cols>
    <col min="2" max="2" width="32.42578125" customWidth="1"/>
    <col min="3" max="3" width="30.42578125" customWidth="1"/>
    <col min="4" max="4" width="26" customWidth="1"/>
    <col min="5" max="5" width="25.5703125" customWidth="1"/>
    <col min="6" max="6" width="21.85546875" customWidth="1"/>
    <col min="7" max="7" width="21" customWidth="1"/>
    <col min="8" max="8" width="10.140625" customWidth="1"/>
    <col min="9" max="9" width="10.5703125" customWidth="1"/>
    <col min="10" max="10" width="16.42578125" customWidth="1"/>
  </cols>
  <sheetData>
    <row r="1" spans="1:8" x14ac:dyDescent="0.2">
      <c r="A1" s="19" t="s">
        <v>6</v>
      </c>
      <c r="B1" s="20"/>
      <c r="C1" s="20"/>
      <c r="D1" s="20"/>
      <c r="E1" s="20"/>
    </row>
    <row r="2" spans="1:8" x14ac:dyDescent="0.2">
      <c r="C2" s="21" t="s">
        <v>720</v>
      </c>
      <c r="D2" s="21" t="s">
        <v>511</v>
      </c>
      <c r="E2" s="21" t="s">
        <v>721</v>
      </c>
      <c r="F2" s="301" t="s">
        <v>94</v>
      </c>
    </row>
    <row r="3" spans="1:8" x14ac:dyDescent="0.2">
      <c r="A3" t="s">
        <v>615</v>
      </c>
      <c r="B3" t="s">
        <v>469</v>
      </c>
      <c r="C3" s="324">
        <v>8.3000000000000007</v>
      </c>
      <c r="D3" s="301" t="s">
        <v>192</v>
      </c>
      <c r="E3" s="231" t="s">
        <v>210</v>
      </c>
      <c r="F3" s="364"/>
    </row>
    <row r="4" spans="1:8" x14ac:dyDescent="0.2">
      <c r="A4" t="s">
        <v>474</v>
      </c>
      <c r="B4" t="s">
        <v>475</v>
      </c>
      <c r="C4" s="324">
        <v>17</v>
      </c>
      <c r="D4" s="21" t="s">
        <v>722</v>
      </c>
      <c r="E4" t="s">
        <v>303</v>
      </c>
      <c r="F4" s="364"/>
    </row>
    <row r="5" spans="1:8" x14ac:dyDescent="0.2">
      <c r="A5" t="s">
        <v>470</v>
      </c>
      <c r="B5" t="s">
        <v>340</v>
      </c>
      <c r="C5" s="324">
        <v>19.399999999999999</v>
      </c>
      <c r="D5" s="301" t="s">
        <v>300</v>
      </c>
      <c r="E5" t="s">
        <v>302</v>
      </c>
      <c r="F5" s="364"/>
    </row>
    <row r="6" spans="1:8" x14ac:dyDescent="0.2">
      <c r="A6" t="s">
        <v>473</v>
      </c>
      <c r="B6" t="s">
        <v>352</v>
      </c>
      <c r="C6" s="324">
        <v>23.7</v>
      </c>
      <c r="D6" s="301" t="s">
        <v>193</v>
      </c>
      <c r="E6" s="231" t="s">
        <v>210</v>
      </c>
      <c r="F6" s="364"/>
    </row>
    <row r="7" spans="1:8" x14ac:dyDescent="0.2">
      <c r="A7" t="s">
        <v>471</v>
      </c>
      <c r="B7" t="s">
        <v>472</v>
      </c>
      <c r="C7" s="324">
        <v>25.5</v>
      </c>
      <c r="D7" s="301" t="s">
        <v>191</v>
      </c>
      <c r="E7" s="231" t="s">
        <v>210</v>
      </c>
      <c r="F7" s="364" t="s">
        <v>56</v>
      </c>
    </row>
    <row r="8" spans="1:8" x14ac:dyDescent="0.2">
      <c r="A8" s="102"/>
      <c r="B8" s="231"/>
      <c r="C8" s="101"/>
      <c r="D8" s="21"/>
    </row>
    <row r="9" spans="1:8" x14ac:dyDescent="0.2">
      <c r="A9" s="19" t="s">
        <v>95</v>
      </c>
      <c r="B9" s="20"/>
      <c r="C9" s="20"/>
      <c r="D9" s="20"/>
      <c r="E9" s="20"/>
    </row>
    <row r="10" spans="1:8" x14ac:dyDescent="0.2">
      <c r="C10" t="s">
        <v>479</v>
      </c>
      <c r="D10" t="s">
        <v>481</v>
      </c>
      <c r="E10" t="s">
        <v>483</v>
      </c>
    </row>
    <row r="11" spans="1:8" x14ac:dyDescent="0.2">
      <c r="A11" s="187">
        <v>1</v>
      </c>
      <c r="B11" t="s">
        <v>271</v>
      </c>
      <c r="C11" s="363" t="s">
        <v>90</v>
      </c>
      <c r="D11" s="85" t="s">
        <v>469</v>
      </c>
      <c r="E11" t="s">
        <v>567</v>
      </c>
    </row>
    <row r="12" spans="1:8" x14ac:dyDescent="0.2">
      <c r="A12" s="187">
        <v>2</v>
      </c>
      <c r="B12" t="s">
        <v>188</v>
      </c>
      <c r="C12" s="363" t="s">
        <v>91</v>
      </c>
      <c r="D12" t="s">
        <v>472</v>
      </c>
      <c r="E12" t="s">
        <v>613</v>
      </c>
      <c r="F12" s="151"/>
      <c r="G12" s="2"/>
      <c r="H12" s="103"/>
    </row>
    <row r="13" spans="1:8" x14ac:dyDescent="0.2">
      <c r="A13" s="187">
        <v>3</v>
      </c>
      <c r="B13" t="s">
        <v>4</v>
      </c>
      <c r="C13" s="21" t="s">
        <v>92</v>
      </c>
      <c r="D13" t="s">
        <v>340</v>
      </c>
      <c r="E13" s="231" t="s">
        <v>97</v>
      </c>
    </row>
    <row r="14" spans="1:8" x14ac:dyDescent="0.2">
      <c r="A14" s="187">
        <v>4</v>
      </c>
      <c r="B14" s="231" t="s">
        <v>96</v>
      </c>
      <c r="C14" s="363" t="s">
        <v>926</v>
      </c>
      <c r="D14" s="231" t="s">
        <v>352</v>
      </c>
      <c r="E14" t="s">
        <v>61</v>
      </c>
    </row>
    <row r="15" spans="1:8" x14ac:dyDescent="0.2">
      <c r="A15" s="21">
        <v>5</v>
      </c>
      <c r="B15" s="231" t="s">
        <v>5</v>
      </c>
      <c r="C15" s="363" t="s">
        <v>36</v>
      </c>
      <c r="D15" s="231" t="s">
        <v>93</v>
      </c>
      <c r="E15" s="231" t="s">
        <v>98</v>
      </c>
    </row>
    <row r="17" spans="1:7" x14ac:dyDescent="0.2">
      <c r="A17" s="3" t="s">
        <v>482</v>
      </c>
      <c r="B17" s="1"/>
      <c r="C17" s="1"/>
      <c r="D17" s="1"/>
      <c r="E17" s="1"/>
    </row>
    <row r="19" spans="1:7" x14ac:dyDescent="0.2">
      <c r="A19" s="19" t="s">
        <v>356</v>
      </c>
      <c r="B19" s="20"/>
      <c r="C19" s="20"/>
      <c r="D19" s="20"/>
      <c r="E19" s="20"/>
    </row>
    <row r="21" spans="1:7" x14ac:dyDescent="0.2">
      <c r="A21" s="4">
        <v>1</v>
      </c>
      <c r="B21" s="1" t="s">
        <v>357</v>
      </c>
      <c r="C21" s="1"/>
      <c r="D21" s="1"/>
      <c r="E21" s="1"/>
    </row>
    <row r="22" spans="1:7" x14ac:dyDescent="0.2">
      <c r="A22" s="21">
        <v>2</v>
      </c>
      <c r="B22" t="s">
        <v>358</v>
      </c>
    </row>
    <row r="23" spans="1:7" x14ac:dyDescent="0.2">
      <c r="A23" s="4">
        <v>3</v>
      </c>
      <c r="B23" s="1" t="s">
        <v>359</v>
      </c>
      <c r="C23" s="1"/>
      <c r="D23" s="1"/>
      <c r="E23" s="1"/>
    </row>
    <row r="24" spans="1:7" x14ac:dyDescent="0.2">
      <c r="A24" s="21">
        <v>4</v>
      </c>
      <c r="B24" t="s">
        <v>360</v>
      </c>
    </row>
    <row r="25" spans="1:7" x14ac:dyDescent="0.2">
      <c r="A25" s="4">
        <v>5</v>
      </c>
      <c r="B25" s="1" t="s">
        <v>386</v>
      </c>
      <c r="C25" s="1"/>
      <c r="D25" s="1"/>
      <c r="E25" s="1"/>
    </row>
    <row r="26" spans="1:7" x14ac:dyDescent="0.2">
      <c r="A26" s="21">
        <v>6</v>
      </c>
      <c r="B26" t="s">
        <v>510</v>
      </c>
      <c r="G26" t="s">
        <v>801</v>
      </c>
    </row>
    <row r="27" spans="1:7" x14ac:dyDescent="0.2">
      <c r="A27" s="4">
        <v>7</v>
      </c>
      <c r="B27" s="1" t="s">
        <v>547</v>
      </c>
      <c r="C27" s="1"/>
      <c r="D27" s="1"/>
      <c r="E27" s="1"/>
    </row>
    <row r="28" spans="1:7" x14ac:dyDescent="0.2">
      <c r="A28" s="21">
        <v>8</v>
      </c>
      <c r="B28" s="102" t="s">
        <v>913</v>
      </c>
    </row>
    <row r="29" spans="1:7" x14ac:dyDescent="0.2">
      <c r="A29" s="4">
        <v>9</v>
      </c>
      <c r="B29" s="1" t="s">
        <v>892</v>
      </c>
      <c r="C29" s="1"/>
      <c r="D29" s="1"/>
      <c r="E29" s="1"/>
    </row>
    <row r="30" spans="1:7" x14ac:dyDescent="0.2">
      <c r="A30" s="21">
        <v>10</v>
      </c>
      <c r="B30" s="102" t="s">
        <v>900</v>
      </c>
      <c r="C30" s="103"/>
    </row>
    <row r="31" spans="1:7" x14ac:dyDescent="0.2">
      <c r="A31" s="292">
        <v>11</v>
      </c>
      <c r="B31" s="1" t="s">
        <v>165</v>
      </c>
      <c r="C31" s="293"/>
      <c r="D31" s="294"/>
      <c r="E31" s="294"/>
    </row>
    <row r="32" spans="1:7" x14ac:dyDescent="0.2">
      <c r="A32" s="21">
        <v>12</v>
      </c>
      <c r="B32" t="s">
        <v>297</v>
      </c>
    </row>
    <row r="33" spans="1:5" x14ac:dyDescent="0.2">
      <c r="A33" s="292">
        <v>13</v>
      </c>
      <c r="B33" s="299" t="s">
        <v>166</v>
      </c>
      <c r="C33" s="294"/>
      <c r="D33" s="294"/>
      <c r="E33" s="294"/>
    </row>
    <row r="34" spans="1:5" x14ac:dyDescent="0.2">
      <c r="A34" s="21"/>
      <c r="C34" s="103"/>
    </row>
    <row r="35" spans="1:5" x14ac:dyDescent="0.2">
      <c r="A35" s="21"/>
      <c r="B35" s="87" t="s">
        <v>736</v>
      </c>
      <c r="C35" s="86"/>
      <c r="D35" s="87"/>
      <c r="E35" s="87" t="s">
        <v>909</v>
      </c>
    </row>
    <row r="36" spans="1:5" x14ac:dyDescent="0.2">
      <c r="A36" s="21"/>
      <c r="B36" s="161" t="s">
        <v>737</v>
      </c>
      <c r="C36" s="103" t="s">
        <v>743</v>
      </c>
      <c r="D36" t="s">
        <v>745</v>
      </c>
    </row>
    <row r="37" spans="1:5" x14ac:dyDescent="0.2">
      <c r="A37" s="21"/>
      <c r="B37" s="161" t="s">
        <v>738</v>
      </c>
      <c r="C37" s="103" t="s">
        <v>663</v>
      </c>
      <c r="D37" t="s">
        <v>440</v>
      </c>
    </row>
    <row r="38" spans="1:5" x14ac:dyDescent="0.2">
      <c r="A38" s="21"/>
      <c r="B38" s="161" t="s">
        <v>739</v>
      </c>
      <c r="C38" s="103" t="s">
        <v>741</v>
      </c>
      <c r="D38" t="s">
        <v>616</v>
      </c>
    </row>
    <row r="39" spans="1:5" x14ac:dyDescent="0.2">
      <c r="A39" s="21"/>
      <c r="B39" s="161" t="s">
        <v>740</v>
      </c>
      <c r="C39" s="103" t="s">
        <v>663</v>
      </c>
      <c r="D39" t="s">
        <v>698</v>
      </c>
    </row>
    <row r="40" spans="1:5" x14ac:dyDescent="0.2">
      <c r="B40" s="21">
        <v>2004</v>
      </c>
      <c r="C40" t="s">
        <v>742</v>
      </c>
      <c r="D40" t="s">
        <v>424</v>
      </c>
      <c r="E40" s="102" t="s">
        <v>663</v>
      </c>
    </row>
    <row r="41" spans="1:5" x14ac:dyDescent="0.2">
      <c r="B41" s="21">
        <v>2005</v>
      </c>
      <c r="C41" t="s">
        <v>741</v>
      </c>
      <c r="D41" t="s">
        <v>616</v>
      </c>
      <c r="E41" t="s">
        <v>742</v>
      </c>
    </row>
    <row r="42" spans="1:5" x14ac:dyDescent="0.2">
      <c r="B42" s="21">
        <v>2006</v>
      </c>
      <c r="C42" t="s">
        <v>741</v>
      </c>
      <c r="D42" t="s">
        <v>747</v>
      </c>
      <c r="E42" t="s">
        <v>741</v>
      </c>
    </row>
    <row r="43" spans="1:5" x14ac:dyDescent="0.2">
      <c r="B43" s="21">
        <v>2007</v>
      </c>
      <c r="C43" s="103" t="s">
        <v>743</v>
      </c>
      <c r="D43" t="s">
        <v>746</v>
      </c>
      <c r="E43" s="231" t="s">
        <v>743</v>
      </c>
    </row>
    <row r="44" spans="1:5" x14ac:dyDescent="0.2">
      <c r="B44" s="21">
        <v>2008</v>
      </c>
      <c r="C44" t="s">
        <v>663</v>
      </c>
      <c r="D44" t="s">
        <v>857</v>
      </c>
      <c r="E44" t="s">
        <v>663</v>
      </c>
    </row>
    <row r="45" spans="1:5" x14ac:dyDescent="0.2">
      <c r="B45" s="21">
        <v>2009</v>
      </c>
      <c r="C45" t="s">
        <v>743</v>
      </c>
      <c r="D45" t="s">
        <v>284</v>
      </c>
      <c r="E45" t="s">
        <v>663</v>
      </c>
    </row>
    <row r="46" spans="1:5" x14ac:dyDescent="0.2">
      <c r="B46" s="21">
        <v>2010</v>
      </c>
      <c r="C46" s="102" t="s">
        <v>868</v>
      </c>
      <c r="D46" s="102" t="s">
        <v>869</v>
      </c>
      <c r="E46" t="s">
        <v>663</v>
      </c>
    </row>
    <row r="47" spans="1:5" x14ac:dyDescent="0.2">
      <c r="B47" s="21">
        <v>2011</v>
      </c>
      <c r="C47" t="s">
        <v>663</v>
      </c>
      <c r="D47" t="s">
        <v>283</v>
      </c>
      <c r="E47" t="s">
        <v>663</v>
      </c>
    </row>
    <row r="48" spans="1:5" x14ac:dyDescent="0.2">
      <c r="B48" s="21">
        <v>2012</v>
      </c>
      <c r="C48" s="231" t="s">
        <v>868</v>
      </c>
      <c r="D48" t="s">
        <v>284</v>
      </c>
      <c r="E48" t="s">
        <v>663</v>
      </c>
    </row>
    <row r="49" spans="2:5" x14ac:dyDescent="0.2">
      <c r="B49" s="21">
        <v>2013</v>
      </c>
      <c r="C49" s="231" t="s">
        <v>741</v>
      </c>
      <c r="D49" t="s">
        <v>153</v>
      </c>
      <c r="E49" t="s">
        <v>742</v>
      </c>
    </row>
    <row r="50" spans="2:5" x14ac:dyDescent="0.2">
      <c r="B50" s="21">
        <v>2014</v>
      </c>
      <c r="C50" s="231" t="s">
        <v>741</v>
      </c>
      <c r="D50" s="231" t="s">
        <v>204</v>
      </c>
      <c r="E50" t="s">
        <v>663</v>
      </c>
    </row>
    <row r="51" spans="2:5" x14ac:dyDescent="0.2">
      <c r="B51" s="21">
        <v>2015</v>
      </c>
      <c r="C51" s="231" t="s">
        <v>663</v>
      </c>
      <c r="D51" s="231" t="s">
        <v>68</v>
      </c>
      <c r="E51" t="s">
        <v>663</v>
      </c>
    </row>
    <row r="52" spans="2:5" x14ac:dyDescent="0.2">
      <c r="B52" s="21">
        <v>2016</v>
      </c>
      <c r="C52" t="s">
        <v>743</v>
      </c>
      <c r="D52" s="231" t="s">
        <v>284</v>
      </c>
      <c r="E52" t="s">
        <v>663</v>
      </c>
    </row>
  </sheetData>
  <phoneticPr fontId="8" type="noConversion"/>
  <pageMargins left="0.75" right="0.75" top="1" bottom="1" header="0" footer="0"/>
  <pageSetup paperSize="9" scale="53" orientation="portrait" r:id="rId1"/>
  <headerFooter alignWithMargins="0"/>
  <extLst>
    <ext xmlns:mx="http://schemas.microsoft.com/office/mac/excel/2008/main" uri="http://schemas.microsoft.com/office/mac/excel/2008/main">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31"/>
  <sheetViews>
    <sheetView workbookViewId="0">
      <selection activeCell="C6" sqref="C6"/>
    </sheetView>
  </sheetViews>
  <sheetFormatPr defaultColWidth="8.85546875" defaultRowHeight="12.75" x14ac:dyDescent="0.2"/>
  <cols>
    <col min="1" max="1" width="15.5703125" customWidth="1"/>
    <col min="2" max="4" width="20.5703125" customWidth="1"/>
    <col min="5" max="5" width="22.140625" customWidth="1"/>
    <col min="6" max="6" width="33.5703125" customWidth="1"/>
  </cols>
  <sheetData>
    <row r="1" spans="1:10" ht="13.5" thickBot="1" x14ac:dyDescent="0.25">
      <c r="A1" s="22" t="s">
        <v>0</v>
      </c>
      <c r="B1" s="23"/>
      <c r="C1" s="23"/>
      <c r="D1" s="24"/>
      <c r="E1" s="24"/>
    </row>
    <row r="2" spans="1:10" x14ac:dyDescent="0.2">
      <c r="A2" s="325" t="s">
        <v>211</v>
      </c>
      <c r="B2" s="6"/>
      <c r="C2" s="6" t="s">
        <v>363</v>
      </c>
      <c r="D2" s="6" t="s">
        <v>364</v>
      </c>
      <c r="E2" s="381" t="s">
        <v>109</v>
      </c>
    </row>
    <row r="3" spans="1:10" x14ac:dyDescent="0.2">
      <c r="A3" s="17">
        <v>1</v>
      </c>
      <c r="B3" s="185" t="s">
        <v>46</v>
      </c>
      <c r="C3" s="302">
        <f>7+11+22+6+7+29-7</f>
        <v>75</v>
      </c>
      <c r="D3" s="302">
        <v>5</v>
      </c>
      <c r="E3" s="345">
        <v>1</v>
      </c>
      <c r="F3" t="s">
        <v>40</v>
      </c>
    </row>
    <row r="4" spans="1:10" x14ac:dyDescent="0.2">
      <c r="A4" s="291">
        <v>2</v>
      </c>
      <c r="B4" s="185" t="s">
        <v>340</v>
      </c>
      <c r="C4" s="302">
        <f>1+1+11+6+11+7-1</f>
        <v>36</v>
      </c>
      <c r="D4" s="302">
        <v>5</v>
      </c>
      <c r="E4" s="302">
        <v>2</v>
      </c>
      <c r="F4" t="s">
        <v>42</v>
      </c>
    </row>
    <row r="5" spans="1:10" x14ac:dyDescent="0.2">
      <c r="A5" s="17">
        <v>3</v>
      </c>
      <c r="B5" s="185" t="s">
        <v>472</v>
      </c>
      <c r="C5" s="302">
        <f>2+4+4+4+22-2</f>
        <v>34</v>
      </c>
      <c r="D5" s="302">
        <v>5</v>
      </c>
      <c r="E5" s="302">
        <v>3</v>
      </c>
      <c r="F5" t="s">
        <v>41</v>
      </c>
    </row>
    <row r="6" spans="1:10" x14ac:dyDescent="0.2">
      <c r="A6" s="17">
        <v>4</v>
      </c>
      <c r="B6" s="185" t="s">
        <v>45</v>
      </c>
      <c r="C6" s="302">
        <f>11+2+2+2+16-2</f>
        <v>31</v>
      </c>
      <c r="D6" s="302">
        <v>5</v>
      </c>
      <c r="E6" s="302">
        <v>4</v>
      </c>
      <c r="F6" t="s">
        <v>41</v>
      </c>
    </row>
    <row r="7" spans="1:10" x14ac:dyDescent="0.2">
      <c r="A7" s="4">
        <v>5</v>
      </c>
      <c r="B7" s="185" t="s">
        <v>475</v>
      </c>
      <c r="C7" s="302">
        <f>4+7+7+11</f>
        <v>29</v>
      </c>
      <c r="D7" s="302">
        <v>4</v>
      </c>
      <c r="E7" s="302">
        <v>5</v>
      </c>
    </row>
    <row r="10" spans="1:10" ht="13.5" thickBot="1" x14ac:dyDescent="0.25">
      <c r="A10" s="19" t="s">
        <v>467</v>
      </c>
      <c r="B10" s="20"/>
      <c r="C10" s="20"/>
      <c r="D10" s="20"/>
      <c r="E10" s="20"/>
    </row>
    <row r="11" spans="1:10" ht="13.5" thickBot="1" x14ac:dyDescent="0.25">
      <c r="A11" s="5" t="s">
        <v>350</v>
      </c>
      <c r="B11" s="211" t="s">
        <v>901</v>
      </c>
      <c r="C11" s="211" t="s">
        <v>902</v>
      </c>
      <c r="D11" s="211" t="s">
        <v>903</v>
      </c>
      <c r="E11" s="212" t="s">
        <v>904</v>
      </c>
    </row>
    <row r="12" spans="1:10" x14ac:dyDescent="0.2">
      <c r="A12" s="17">
        <v>1</v>
      </c>
      <c r="B12" s="316">
        <v>11</v>
      </c>
      <c r="C12" s="317">
        <v>16</v>
      </c>
      <c r="D12" s="318">
        <v>22</v>
      </c>
      <c r="E12" s="343">
        <v>29</v>
      </c>
    </row>
    <row r="13" spans="1:10" x14ac:dyDescent="0.2">
      <c r="A13" s="17">
        <v>2</v>
      </c>
      <c r="B13" s="319">
        <v>7</v>
      </c>
      <c r="C13" s="320">
        <v>11</v>
      </c>
      <c r="D13" s="302">
        <v>16</v>
      </c>
      <c r="E13" s="328">
        <v>22</v>
      </c>
    </row>
    <row r="14" spans="1:10" x14ac:dyDescent="0.2">
      <c r="A14" s="17">
        <v>3</v>
      </c>
      <c r="B14" s="319">
        <v>4</v>
      </c>
      <c r="C14" s="320">
        <v>7</v>
      </c>
      <c r="D14" s="302">
        <v>11</v>
      </c>
      <c r="E14" s="328">
        <v>16</v>
      </c>
    </row>
    <row r="15" spans="1:10" x14ac:dyDescent="0.2">
      <c r="A15" s="17">
        <v>4</v>
      </c>
      <c r="B15" s="319">
        <v>2</v>
      </c>
      <c r="C15" s="320">
        <v>4</v>
      </c>
      <c r="D15" s="302">
        <v>7</v>
      </c>
      <c r="E15" s="328">
        <v>11</v>
      </c>
      <c r="G15" s="102"/>
      <c r="H15" s="102"/>
    </row>
    <row r="16" spans="1:10" ht="13.5" thickBot="1" x14ac:dyDescent="0.25">
      <c r="A16" s="17">
        <v>5</v>
      </c>
      <c r="B16" s="321">
        <v>1</v>
      </c>
      <c r="C16" s="322">
        <v>2</v>
      </c>
      <c r="D16" s="323">
        <v>4</v>
      </c>
      <c r="E16" s="344">
        <v>7</v>
      </c>
      <c r="F16" s="231"/>
      <c r="G16" s="231"/>
      <c r="J16" s="231"/>
    </row>
    <row r="17" spans="1:10" x14ac:dyDescent="0.2">
      <c r="J17" s="231"/>
    </row>
    <row r="18" spans="1:10" x14ac:dyDescent="0.2">
      <c r="A18" t="s">
        <v>477</v>
      </c>
    </row>
    <row r="19" spans="1:10" x14ac:dyDescent="0.2">
      <c r="A19" t="s">
        <v>349</v>
      </c>
    </row>
    <row r="22" spans="1:10" x14ac:dyDescent="0.2">
      <c r="A22" s="3" t="s">
        <v>503</v>
      </c>
      <c r="B22" s="3" t="s">
        <v>169</v>
      </c>
    </row>
    <row r="23" spans="1:10" x14ac:dyDescent="0.2">
      <c r="B23" t="s">
        <v>352</v>
      </c>
      <c r="C23" s="21">
        <v>7</v>
      </c>
      <c r="D23" s="231" t="s">
        <v>82</v>
      </c>
    </row>
    <row r="24" spans="1:10" x14ac:dyDescent="0.2">
      <c r="B24" t="s">
        <v>472</v>
      </c>
      <c r="C24" s="21">
        <f>16+1</f>
        <v>17</v>
      </c>
      <c r="D24" s="231" t="s">
        <v>3</v>
      </c>
    </row>
    <row r="25" spans="1:10" x14ac:dyDescent="0.2">
      <c r="B25" t="s">
        <v>469</v>
      </c>
      <c r="C25" s="21">
        <v>0</v>
      </c>
    </row>
    <row r="26" spans="1:10" x14ac:dyDescent="0.2">
      <c r="B26" t="s">
        <v>475</v>
      </c>
      <c r="C26" s="21">
        <v>4</v>
      </c>
      <c r="D26" t="s">
        <v>921</v>
      </c>
    </row>
    <row r="27" spans="1:10" x14ac:dyDescent="0.2">
      <c r="B27" t="s">
        <v>340</v>
      </c>
      <c r="C27" s="21">
        <f>5+1</f>
        <v>6</v>
      </c>
      <c r="D27" t="s">
        <v>930</v>
      </c>
    </row>
    <row r="28" spans="1:10" x14ac:dyDescent="0.2">
      <c r="B28" s="104" t="s">
        <v>505</v>
      </c>
      <c r="C28" s="326">
        <f>SUM(C23:C27)</f>
        <v>34</v>
      </c>
    </row>
    <row r="31" spans="1:10" x14ac:dyDescent="0.2">
      <c r="B31" s="85" t="s">
        <v>974</v>
      </c>
    </row>
  </sheetData>
  <phoneticPr fontId="8" type="noConversion"/>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83FC9-E4DB-44B1-AB35-3477017B1B1E}">
  <dimension ref="A1:N31"/>
  <sheetViews>
    <sheetView topLeftCell="A13" workbookViewId="0">
      <selection activeCell="G31" sqref="G31"/>
    </sheetView>
  </sheetViews>
  <sheetFormatPr defaultRowHeight="12.75" x14ac:dyDescent="0.2"/>
  <cols>
    <col min="1" max="12" width="8.5703125" customWidth="1"/>
  </cols>
  <sheetData>
    <row r="1" spans="1:13" ht="13.5" thickBot="1" x14ac:dyDescent="0.25">
      <c r="A1" s="31"/>
      <c r="B1" s="32"/>
      <c r="C1" s="32"/>
      <c r="D1" s="32"/>
      <c r="E1" s="32"/>
      <c r="F1" s="32" t="s">
        <v>1348</v>
      </c>
      <c r="G1" s="32"/>
      <c r="H1" s="32"/>
      <c r="I1" s="32"/>
      <c r="J1" s="32"/>
      <c r="K1" s="32"/>
      <c r="L1" s="32"/>
      <c r="M1" t="s">
        <v>659</v>
      </c>
    </row>
    <row r="2" spans="1:13" x14ac:dyDescent="0.2">
      <c r="A2" s="40"/>
      <c r="B2" s="41"/>
      <c r="C2" s="41"/>
      <c r="D2" s="474" t="s">
        <v>352</v>
      </c>
      <c r="E2" s="475"/>
      <c r="F2" s="476"/>
      <c r="G2" s="477" t="s">
        <v>340</v>
      </c>
      <c r="H2" s="478"/>
      <c r="I2" s="479"/>
      <c r="J2" s="474" t="s">
        <v>472</v>
      </c>
      <c r="K2" s="475"/>
      <c r="L2" s="476"/>
    </row>
    <row r="3" spans="1:13" x14ac:dyDescent="0.2">
      <c r="A3" s="57"/>
      <c r="B3" s="69"/>
      <c r="C3" s="69" t="s">
        <v>538</v>
      </c>
      <c r="D3" s="480">
        <v>33</v>
      </c>
      <c r="E3" s="481"/>
      <c r="F3" s="482"/>
      <c r="G3" s="483">
        <v>34</v>
      </c>
      <c r="H3" s="484"/>
      <c r="I3" s="485"/>
      <c r="J3" s="480">
        <v>37</v>
      </c>
      <c r="K3" s="481"/>
      <c r="L3" s="482"/>
    </row>
    <row r="4" spans="1:13" x14ac:dyDescent="0.2">
      <c r="A4" s="42"/>
      <c r="B4" s="34" t="s">
        <v>355</v>
      </c>
      <c r="C4" s="34" t="s">
        <v>408</v>
      </c>
      <c r="D4" s="35" t="s">
        <v>409</v>
      </c>
      <c r="E4" s="35" t="s">
        <v>410</v>
      </c>
      <c r="F4" s="35" t="s">
        <v>363</v>
      </c>
      <c r="G4" s="36" t="s">
        <v>409</v>
      </c>
      <c r="H4" s="36" t="s">
        <v>410</v>
      </c>
      <c r="I4" s="36" t="s">
        <v>363</v>
      </c>
      <c r="J4" s="35" t="s">
        <v>409</v>
      </c>
      <c r="K4" s="35" t="s">
        <v>410</v>
      </c>
      <c r="L4" s="35" t="s">
        <v>363</v>
      </c>
    </row>
    <row r="5" spans="1:13" x14ac:dyDescent="0.2">
      <c r="A5" s="42" t="s">
        <v>390</v>
      </c>
      <c r="B5" s="50">
        <v>4</v>
      </c>
      <c r="C5" s="50">
        <v>5</v>
      </c>
      <c r="D5" s="469">
        <v>8</v>
      </c>
      <c r="E5" s="37">
        <v>2</v>
      </c>
      <c r="F5" s="37">
        <f t="shared" ref="F5:F23" si="0">IF(($C5+INT(D$3/18)+IF(((D$3-INT(D$3/18)*18)-$B5)&gt;=0,1,0)-D5+2)&lt;0, 0, $C5+INT(D$3/18)+IF(((D$3-INT(D$3/18)*18)-$B5)&gt;=0,1,0)-D5+2)</f>
        <v>1</v>
      </c>
      <c r="G5" s="38">
        <v>8</v>
      </c>
      <c r="H5" s="38">
        <v>2</v>
      </c>
      <c r="I5" s="232">
        <f t="shared" ref="I5:I13" si="1">IF(($C5+INT(G$3/18)+IF(((G$3-INT(G$3/18)*18)-$B5)&gt;=0,1,0)-G5+2)&lt;0, 0, $C5+INT(G$3/18)+IF(((G$3-INT(G$3/18)*18)-$B5)&gt;=0,1,0)-G5+2)</f>
        <v>1</v>
      </c>
      <c r="J5" s="37">
        <v>7</v>
      </c>
      <c r="K5" s="37">
        <v>2</v>
      </c>
      <c r="L5" s="37">
        <f t="shared" ref="L5:L13" si="2">IF(($C5+INT(J$3/18)+IF(((J$3-INT(J$3/18)*18)-$B5)&gt;=0,1,0)-J5+2)&lt;0, 0, $C5+INT(J$3/18)+IF(((J$3-INT(J$3/18)*18)-$B5)&gt;=0,1,0)-J5+2)</f>
        <v>2</v>
      </c>
    </row>
    <row r="6" spans="1:13" x14ac:dyDescent="0.2">
      <c r="A6" s="42" t="s">
        <v>391</v>
      </c>
      <c r="B6" s="50">
        <v>16</v>
      </c>
      <c r="C6" s="50">
        <v>3</v>
      </c>
      <c r="D6" s="469">
        <v>4</v>
      </c>
      <c r="E6" s="37">
        <v>2</v>
      </c>
      <c r="F6" s="37">
        <f t="shared" si="0"/>
        <v>2</v>
      </c>
      <c r="G6" s="38">
        <v>4</v>
      </c>
      <c r="H6" s="38">
        <v>2</v>
      </c>
      <c r="I6" s="232">
        <f t="shared" si="1"/>
        <v>3</v>
      </c>
      <c r="J6" s="37">
        <v>5</v>
      </c>
      <c r="K6" s="37">
        <v>2</v>
      </c>
      <c r="L6" s="37">
        <f t="shared" si="2"/>
        <v>2</v>
      </c>
    </row>
    <row r="7" spans="1:13" x14ac:dyDescent="0.2">
      <c r="A7" s="42" t="s">
        <v>392</v>
      </c>
      <c r="B7" s="50">
        <v>14</v>
      </c>
      <c r="C7" s="50">
        <v>4</v>
      </c>
      <c r="D7" s="469">
        <v>4</v>
      </c>
      <c r="E7" s="37">
        <v>1</v>
      </c>
      <c r="F7" s="37">
        <f t="shared" si="0"/>
        <v>4</v>
      </c>
      <c r="G7" s="38">
        <v>5</v>
      </c>
      <c r="H7" s="38">
        <v>2</v>
      </c>
      <c r="I7" s="232">
        <f t="shared" si="1"/>
        <v>3</v>
      </c>
      <c r="J7" s="37">
        <v>5</v>
      </c>
      <c r="K7" s="37">
        <v>2</v>
      </c>
      <c r="L7" s="37">
        <f t="shared" si="2"/>
        <v>3</v>
      </c>
    </row>
    <row r="8" spans="1:13" x14ac:dyDescent="0.2">
      <c r="A8" s="42" t="s">
        <v>393</v>
      </c>
      <c r="B8" s="50">
        <v>18</v>
      </c>
      <c r="C8" s="50">
        <v>4</v>
      </c>
      <c r="D8" s="469">
        <v>10</v>
      </c>
      <c r="E8" s="37">
        <v>2</v>
      </c>
      <c r="F8" s="37">
        <f t="shared" si="0"/>
        <v>0</v>
      </c>
      <c r="G8" s="38">
        <v>7</v>
      </c>
      <c r="H8" s="38">
        <v>2</v>
      </c>
      <c r="I8" s="232">
        <f t="shared" si="1"/>
        <v>0</v>
      </c>
      <c r="J8" s="37">
        <v>4</v>
      </c>
      <c r="K8" s="37">
        <v>1</v>
      </c>
      <c r="L8" s="37">
        <f t="shared" si="2"/>
        <v>4</v>
      </c>
    </row>
    <row r="9" spans="1:13" x14ac:dyDescent="0.2">
      <c r="A9" s="42" t="s">
        <v>394</v>
      </c>
      <c r="B9" s="50">
        <v>8</v>
      </c>
      <c r="C9" s="50">
        <v>4</v>
      </c>
      <c r="D9" s="469">
        <v>10</v>
      </c>
      <c r="E9" s="37">
        <v>2</v>
      </c>
      <c r="F9" s="37">
        <f t="shared" si="0"/>
        <v>0</v>
      </c>
      <c r="G9" s="38">
        <v>5</v>
      </c>
      <c r="H9" s="38">
        <v>1</v>
      </c>
      <c r="I9" s="232">
        <f t="shared" si="1"/>
        <v>3</v>
      </c>
      <c r="J9" s="37">
        <v>5</v>
      </c>
      <c r="K9" s="37">
        <v>1</v>
      </c>
      <c r="L9" s="37">
        <f t="shared" si="2"/>
        <v>3</v>
      </c>
    </row>
    <row r="10" spans="1:13" x14ac:dyDescent="0.2">
      <c r="A10" s="42" t="s">
        <v>395</v>
      </c>
      <c r="B10" s="50">
        <v>6</v>
      </c>
      <c r="C10" s="50">
        <v>4</v>
      </c>
      <c r="D10" s="469">
        <v>5</v>
      </c>
      <c r="E10" s="37">
        <v>2</v>
      </c>
      <c r="F10" s="37">
        <f t="shared" si="0"/>
        <v>3</v>
      </c>
      <c r="G10" s="38">
        <v>6</v>
      </c>
      <c r="H10" s="38">
        <v>2</v>
      </c>
      <c r="I10" s="232">
        <f t="shared" si="1"/>
        <v>2</v>
      </c>
      <c r="J10" s="37">
        <v>7</v>
      </c>
      <c r="K10" s="37">
        <v>3</v>
      </c>
      <c r="L10" s="37">
        <f t="shared" si="2"/>
        <v>1</v>
      </c>
    </row>
    <row r="11" spans="1:13" x14ac:dyDescent="0.2">
      <c r="A11" s="42" t="s">
        <v>396</v>
      </c>
      <c r="B11" s="50">
        <v>12</v>
      </c>
      <c r="C11" s="50">
        <v>3</v>
      </c>
      <c r="D11" s="469">
        <v>6</v>
      </c>
      <c r="E11" s="37">
        <v>2</v>
      </c>
      <c r="F11" s="37">
        <f t="shared" si="0"/>
        <v>1</v>
      </c>
      <c r="G11" s="38">
        <v>4</v>
      </c>
      <c r="H11" s="38">
        <v>2</v>
      </c>
      <c r="I11" s="232">
        <f t="shared" si="1"/>
        <v>3</v>
      </c>
      <c r="J11" s="37">
        <v>3</v>
      </c>
      <c r="K11" s="37">
        <v>1</v>
      </c>
      <c r="L11" s="37">
        <f t="shared" si="2"/>
        <v>4</v>
      </c>
      <c r="M11" s="102"/>
    </row>
    <row r="12" spans="1:13" x14ac:dyDescent="0.2">
      <c r="A12" s="42" t="s">
        <v>397</v>
      </c>
      <c r="B12" s="50">
        <v>2</v>
      </c>
      <c r="C12" s="50">
        <v>4</v>
      </c>
      <c r="D12" s="469">
        <v>6</v>
      </c>
      <c r="E12" s="37">
        <v>2</v>
      </c>
      <c r="F12" s="37">
        <f t="shared" si="0"/>
        <v>2</v>
      </c>
      <c r="G12" s="38">
        <v>7</v>
      </c>
      <c r="H12" s="38">
        <v>2</v>
      </c>
      <c r="I12" s="232">
        <f t="shared" si="1"/>
        <v>1</v>
      </c>
      <c r="J12" s="37">
        <v>5</v>
      </c>
      <c r="K12" s="37">
        <v>1</v>
      </c>
      <c r="L12" s="37">
        <f t="shared" si="2"/>
        <v>3</v>
      </c>
    </row>
    <row r="13" spans="1:13" ht="13.5" thickBot="1" x14ac:dyDescent="0.25">
      <c r="A13" s="52" t="s">
        <v>398</v>
      </c>
      <c r="B13" s="53">
        <v>10</v>
      </c>
      <c r="C13" s="53">
        <v>5</v>
      </c>
      <c r="D13" s="469">
        <v>5</v>
      </c>
      <c r="E13" s="54">
        <v>2</v>
      </c>
      <c r="F13" s="37">
        <f t="shared" si="0"/>
        <v>4</v>
      </c>
      <c r="G13" s="38">
        <v>9</v>
      </c>
      <c r="H13" s="55">
        <v>3</v>
      </c>
      <c r="I13" s="232">
        <f t="shared" si="1"/>
        <v>0</v>
      </c>
      <c r="J13" s="37">
        <v>7</v>
      </c>
      <c r="K13" s="54">
        <v>2</v>
      </c>
      <c r="L13" s="37">
        <f t="shared" si="2"/>
        <v>2</v>
      </c>
    </row>
    <row r="14" spans="1:13" ht="13.5" thickBot="1" x14ac:dyDescent="0.25">
      <c r="A14" s="61" t="s">
        <v>412</v>
      </c>
      <c r="B14" s="62"/>
      <c r="C14" s="74">
        <f t="shared" ref="C14:L14" si="3">SUM(C5:C13)</f>
        <v>36</v>
      </c>
      <c r="D14" s="63">
        <v>10</v>
      </c>
      <c r="E14" s="63">
        <f t="shared" si="3"/>
        <v>17</v>
      </c>
      <c r="F14" s="63">
        <f t="shared" si="3"/>
        <v>17</v>
      </c>
      <c r="G14" s="64">
        <f t="shared" si="3"/>
        <v>55</v>
      </c>
      <c r="H14" s="64">
        <f t="shared" si="3"/>
        <v>18</v>
      </c>
      <c r="I14" s="233">
        <f t="shared" si="3"/>
        <v>16</v>
      </c>
      <c r="J14" s="63">
        <f t="shared" si="3"/>
        <v>48</v>
      </c>
      <c r="K14" s="63">
        <f t="shared" si="3"/>
        <v>15</v>
      </c>
      <c r="L14" s="88">
        <f t="shared" si="3"/>
        <v>24</v>
      </c>
    </row>
    <row r="15" spans="1:13" x14ac:dyDescent="0.2">
      <c r="A15" s="57" t="s">
        <v>399</v>
      </c>
      <c r="B15" s="58">
        <v>11</v>
      </c>
      <c r="C15" s="58">
        <v>4</v>
      </c>
      <c r="D15" s="469">
        <v>6</v>
      </c>
      <c r="E15" s="39">
        <v>2</v>
      </c>
      <c r="F15" s="37">
        <f t="shared" si="0"/>
        <v>2</v>
      </c>
      <c r="G15" s="38">
        <v>4</v>
      </c>
      <c r="H15" s="59">
        <v>0</v>
      </c>
      <c r="I15" s="232">
        <f t="shared" ref="I15:I23" si="4">IF(($C15+INT(G$3/18)+IF(((G$3-INT(G$3/18)*18)-$B15)&gt;=0,1,0)-G15+2)&lt;0, 0, $C15+INT(G$3/18)+IF(((G$3-INT(G$3/18)*18)-$B15)&gt;=0,1,0)-G15+2)</f>
        <v>4</v>
      </c>
      <c r="J15" s="37">
        <v>5</v>
      </c>
      <c r="K15" s="39">
        <v>1</v>
      </c>
      <c r="L15" s="37">
        <f t="shared" ref="L15:L23" si="5">IF(($C15+INT(J$3/18)+IF(((J$3-INT(J$3/18)*18)-$B15)&gt;=0,1,0)-J15+2)&lt;0, 0, $C15+INT(J$3/18)+IF(((J$3-INT(J$3/18)*18)-$B15)&gt;=0,1,0)-J15+2)</f>
        <v>3</v>
      </c>
      <c r="M15" s="102" t="s">
        <v>340</v>
      </c>
    </row>
    <row r="16" spans="1:13" x14ac:dyDescent="0.2">
      <c r="A16" s="42" t="s">
        <v>400</v>
      </c>
      <c r="B16" s="50">
        <v>15</v>
      </c>
      <c r="C16" s="50">
        <v>3</v>
      </c>
      <c r="D16" s="469">
        <v>2</v>
      </c>
      <c r="E16" s="37">
        <v>1</v>
      </c>
      <c r="F16" s="37">
        <f t="shared" si="0"/>
        <v>5</v>
      </c>
      <c r="G16" s="38">
        <v>4</v>
      </c>
      <c r="H16" s="38">
        <v>2</v>
      </c>
      <c r="I16" s="232">
        <f t="shared" si="4"/>
        <v>3</v>
      </c>
      <c r="J16" s="37">
        <v>4</v>
      </c>
      <c r="K16" s="37">
        <v>1</v>
      </c>
      <c r="L16" s="37">
        <f t="shared" si="5"/>
        <v>3</v>
      </c>
    </row>
    <row r="17" spans="1:14" x14ac:dyDescent="0.2">
      <c r="A17" s="42" t="s">
        <v>401</v>
      </c>
      <c r="B17" s="50">
        <v>1</v>
      </c>
      <c r="C17" s="50">
        <v>4</v>
      </c>
      <c r="D17" s="469">
        <v>6</v>
      </c>
      <c r="E17" s="37">
        <v>2</v>
      </c>
      <c r="F17" s="37">
        <f t="shared" si="0"/>
        <v>2</v>
      </c>
      <c r="G17" s="38">
        <v>10</v>
      </c>
      <c r="H17" s="38">
        <v>2</v>
      </c>
      <c r="I17" s="232">
        <f t="shared" si="4"/>
        <v>0</v>
      </c>
      <c r="J17" s="37">
        <v>8</v>
      </c>
      <c r="K17" s="37">
        <v>1</v>
      </c>
      <c r="L17" s="37">
        <f t="shared" si="5"/>
        <v>1</v>
      </c>
    </row>
    <row r="18" spans="1:14" x14ac:dyDescent="0.2">
      <c r="A18" s="42" t="s">
        <v>402</v>
      </c>
      <c r="B18" s="50">
        <v>7</v>
      </c>
      <c r="C18" s="50">
        <v>5</v>
      </c>
      <c r="D18" s="469">
        <v>10</v>
      </c>
      <c r="E18" s="37">
        <v>2</v>
      </c>
      <c r="F18" s="37">
        <f t="shared" si="0"/>
        <v>0</v>
      </c>
      <c r="G18" s="38">
        <v>8</v>
      </c>
      <c r="H18" s="38">
        <v>2</v>
      </c>
      <c r="I18" s="232">
        <f t="shared" si="4"/>
        <v>1</v>
      </c>
      <c r="J18" s="37">
        <v>7</v>
      </c>
      <c r="K18" s="37">
        <v>2</v>
      </c>
      <c r="L18" s="37">
        <f t="shared" si="5"/>
        <v>2</v>
      </c>
    </row>
    <row r="19" spans="1:14" x14ac:dyDescent="0.2">
      <c r="A19" s="42" t="s">
        <v>403</v>
      </c>
      <c r="B19" s="50">
        <v>13</v>
      </c>
      <c r="C19" s="50">
        <v>3</v>
      </c>
      <c r="D19" s="469">
        <v>4</v>
      </c>
      <c r="E19" s="37">
        <v>2</v>
      </c>
      <c r="F19" s="37">
        <f t="shared" si="0"/>
        <v>3</v>
      </c>
      <c r="G19" s="38">
        <v>5</v>
      </c>
      <c r="H19" s="38">
        <v>2</v>
      </c>
      <c r="I19" s="232">
        <f t="shared" si="4"/>
        <v>2</v>
      </c>
      <c r="J19" s="37">
        <v>6</v>
      </c>
      <c r="K19" s="37">
        <v>2</v>
      </c>
      <c r="L19" s="37">
        <f t="shared" si="5"/>
        <v>1</v>
      </c>
    </row>
    <row r="20" spans="1:14" x14ac:dyDescent="0.2">
      <c r="A20" s="42" t="s">
        <v>404</v>
      </c>
      <c r="B20" s="50">
        <v>5</v>
      </c>
      <c r="C20" s="50">
        <v>5</v>
      </c>
      <c r="D20" s="469">
        <v>10</v>
      </c>
      <c r="E20" s="37">
        <v>2</v>
      </c>
      <c r="F20" s="37">
        <f t="shared" si="0"/>
        <v>0</v>
      </c>
      <c r="G20" s="38">
        <v>10</v>
      </c>
      <c r="H20" s="38">
        <v>3</v>
      </c>
      <c r="I20" s="232">
        <f t="shared" si="4"/>
        <v>0</v>
      </c>
      <c r="J20" s="37">
        <v>8</v>
      </c>
      <c r="K20" s="37">
        <v>2</v>
      </c>
      <c r="L20" s="37">
        <f t="shared" si="5"/>
        <v>1</v>
      </c>
    </row>
    <row r="21" spans="1:14" x14ac:dyDescent="0.2">
      <c r="A21" s="42" t="s">
        <v>405</v>
      </c>
      <c r="B21" s="50">
        <v>3</v>
      </c>
      <c r="C21" s="50">
        <v>4</v>
      </c>
      <c r="D21" s="469">
        <v>5</v>
      </c>
      <c r="E21" s="37">
        <v>2</v>
      </c>
      <c r="F21" s="37">
        <f t="shared" si="0"/>
        <v>3</v>
      </c>
      <c r="G21" s="38">
        <v>5</v>
      </c>
      <c r="H21" s="38">
        <v>1</v>
      </c>
      <c r="I21" s="232">
        <f t="shared" si="4"/>
        <v>3</v>
      </c>
      <c r="J21" s="37">
        <v>10</v>
      </c>
      <c r="K21" s="37">
        <v>2</v>
      </c>
      <c r="L21" s="37">
        <f t="shared" si="5"/>
        <v>0</v>
      </c>
    </row>
    <row r="22" spans="1:14" x14ac:dyDescent="0.2">
      <c r="A22" s="42" t="s">
        <v>406</v>
      </c>
      <c r="B22" s="50">
        <v>17</v>
      </c>
      <c r="C22" s="50">
        <v>3</v>
      </c>
      <c r="D22" s="469">
        <v>10</v>
      </c>
      <c r="E22" s="37">
        <v>2</v>
      </c>
      <c r="F22" s="37">
        <f t="shared" si="0"/>
        <v>0</v>
      </c>
      <c r="G22" s="38">
        <v>5</v>
      </c>
      <c r="H22" s="38">
        <v>2</v>
      </c>
      <c r="I22" s="232">
        <f t="shared" si="4"/>
        <v>1</v>
      </c>
      <c r="J22" s="37">
        <v>2</v>
      </c>
      <c r="K22" s="37">
        <v>1</v>
      </c>
      <c r="L22" s="37">
        <f t="shared" si="5"/>
        <v>5</v>
      </c>
      <c r="N22" t="s">
        <v>1363</v>
      </c>
    </row>
    <row r="23" spans="1:14" ht="13.5" thickBot="1" x14ac:dyDescent="0.25">
      <c r="A23" s="45" t="s">
        <v>407</v>
      </c>
      <c r="B23" s="51">
        <v>9</v>
      </c>
      <c r="C23" s="51">
        <v>5</v>
      </c>
      <c r="D23" s="469">
        <v>10</v>
      </c>
      <c r="E23" s="46">
        <v>2</v>
      </c>
      <c r="F23" s="37">
        <f t="shared" si="0"/>
        <v>0</v>
      </c>
      <c r="G23" s="38">
        <v>8</v>
      </c>
      <c r="H23" s="47">
        <v>3</v>
      </c>
      <c r="I23" s="232">
        <f t="shared" si="4"/>
        <v>1</v>
      </c>
      <c r="J23" s="37">
        <v>10</v>
      </c>
      <c r="K23" s="46">
        <v>2</v>
      </c>
      <c r="L23" s="37">
        <f t="shared" si="5"/>
        <v>0</v>
      </c>
      <c r="M23" s="102"/>
    </row>
    <row r="24" spans="1:14" ht="13.5" thickBot="1" x14ac:dyDescent="0.25">
      <c r="A24" s="66" t="s">
        <v>413</v>
      </c>
      <c r="B24" s="63"/>
      <c r="C24" s="63">
        <f t="shared" ref="C24:L24" si="6">SUM(C15:C23)</f>
        <v>36</v>
      </c>
      <c r="D24" s="63">
        <f t="shared" si="6"/>
        <v>63</v>
      </c>
      <c r="E24" s="63">
        <f t="shared" si="6"/>
        <v>17</v>
      </c>
      <c r="F24" s="63">
        <f t="shared" si="6"/>
        <v>15</v>
      </c>
      <c r="G24" s="64">
        <f t="shared" si="6"/>
        <v>59</v>
      </c>
      <c r="H24" s="64">
        <f t="shared" si="6"/>
        <v>17</v>
      </c>
      <c r="I24" s="234">
        <f t="shared" si="6"/>
        <v>15</v>
      </c>
      <c r="J24" s="63">
        <f t="shared" si="6"/>
        <v>60</v>
      </c>
      <c r="K24" s="63">
        <f t="shared" si="6"/>
        <v>14</v>
      </c>
      <c r="L24" s="63">
        <f t="shared" si="6"/>
        <v>16</v>
      </c>
    </row>
    <row r="25" spans="1:14" ht="13.5" thickBot="1" x14ac:dyDescent="0.25">
      <c r="A25" s="70" t="s">
        <v>414</v>
      </c>
      <c r="B25" s="71"/>
      <c r="C25" s="71">
        <f t="shared" ref="C25:L25" si="7">C24+C14</f>
        <v>72</v>
      </c>
      <c r="D25" s="71">
        <f t="shared" si="7"/>
        <v>73</v>
      </c>
      <c r="E25" s="71">
        <f t="shared" si="7"/>
        <v>34</v>
      </c>
      <c r="F25" s="71">
        <f t="shared" si="7"/>
        <v>32</v>
      </c>
      <c r="G25" s="72">
        <f t="shared" si="7"/>
        <v>114</v>
      </c>
      <c r="H25" s="72">
        <f t="shared" si="7"/>
        <v>35</v>
      </c>
      <c r="I25" s="235">
        <f t="shared" si="7"/>
        <v>31</v>
      </c>
      <c r="J25" s="71">
        <f t="shared" si="7"/>
        <v>108</v>
      </c>
      <c r="K25" s="71">
        <f t="shared" si="7"/>
        <v>29</v>
      </c>
      <c r="L25" s="71">
        <f t="shared" si="7"/>
        <v>40</v>
      </c>
    </row>
    <row r="26" spans="1:14" x14ac:dyDescent="0.2">
      <c r="A26" s="67" t="s">
        <v>350</v>
      </c>
      <c r="B26" s="39"/>
      <c r="C26" s="39"/>
      <c r="D26" s="486">
        <v>3</v>
      </c>
      <c r="E26" s="487"/>
      <c r="F26" s="488"/>
      <c r="G26" s="489">
        <v>2</v>
      </c>
      <c r="H26" s="490"/>
      <c r="I26" s="491"/>
      <c r="J26" s="486">
        <v>1</v>
      </c>
      <c r="K26" s="487"/>
      <c r="L26" s="488"/>
    </row>
    <row r="27" spans="1:14" ht="13.5" thickBot="1" x14ac:dyDescent="0.25">
      <c r="A27" s="49" t="s">
        <v>415</v>
      </c>
      <c r="B27" s="46"/>
      <c r="C27" s="46"/>
      <c r="D27" s="492">
        <v>4</v>
      </c>
      <c r="E27" s="493"/>
      <c r="F27" s="494"/>
      <c r="G27" s="495">
        <v>7</v>
      </c>
      <c r="H27" s="496"/>
      <c r="I27" s="497"/>
      <c r="J27" s="492" t="s">
        <v>1288</v>
      </c>
      <c r="K27" s="493"/>
      <c r="L27" s="494"/>
    </row>
    <row r="29" spans="1:14" x14ac:dyDescent="0.2">
      <c r="A29" s="30"/>
      <c r="B29" s="30"/>
      <c r="C29" s="30"/>
      <c r="D29" s="30"/>
      <c r="E29" s="30"/>
      <c r="F29" s="30"/>
      <c r="G29" s="30"/>
      <c r="H29" s="30"/>
      <c r="I29" s="30"/>
      <c r="J29" s="30"/>
      <c r="K29" s="30"/>
      <c r="L29" s="30"/>
    </row>
    <row r="30" spans="1:14" x14ac:dyDescent="0.2">
      <c r="A30" s="92"/>
      <c r="B30" s="30" t="s">
        <v>450</v>
      </c>
      <c r="C30" s="30"/>
      <c r="D30" s="30"/>
      <c r="E30" s="30"/>
      <c r="F30" s="30"/>
      <c r="G30" s="30"/>
      <c r="H30" s="30"/>
      <c r="I30" s="30"/>
      <c r="J30" s="30"/>
      <c r="K30" s="30"/>
      <c r="L30" s="30"/>
    </row>
    <row r="31" spans="1:14" x14ac:dyDescent="0.2">
      <c r="A31" s="97"/>
      <c r="B31" s="30" t="s">
        <v>603</v>
      </c>
      <c r="C31" s="30"/>
      <c r="D31" s="30"/>
      <c r="E31" s="30"/>
      <c r="F31" s="30"/>
      <c r="G31" s="30"/>
      <c r="H31" s="30"/>
      <c r="I31" s="30"/>
      <c r="J31" s="30"/>
      <c r="K31" s="30"/>
      <c r="L31" s="30"/>
    </row>
  </sheetData>
  <mergeCells count="12">
    <mergeCell ref="D26:F26"/>
    <mergeCell ref="G26:I26"/>
    <mergeCell ref="J26:L26"/>
    <mergeCell ref="D27:F27"/>
    <mergeCell ref="G27:I27"/>
    <mergeCell ref="J27:L27"/>
    <mergeCell ref="D2:F2"/>
    <mergeCell ref="G2:I2"/>
    <mergeCell ref="J2:L2"/>
    <mergeCell ref="D3:F3"/>
    <mergeCell ref="G3:I3"/>
    <mergeCell ref="J3:L3"/>
  </mergeCells>
  <conditionalFormatting sqref="G15:G23 J5:J13 J15:J23 G5:G13">
    <cfRule type="cellIs" dxfId="525" priority="5" stopIfTrue="1" operator="equal">
      <formula>$C5</formula>
    </cfRule>
    <cfRule type="cellIs" dxfId="524" priority="6" stopIfTrue="1" operator="equal">
      <formula>$C5-1</formula>
    </cfRule>
  </conditionalFormatting>
  <conditionalFormatting sqref="D5:D13">
    <cfRule type="cellIs" dxfId="523" priority="3" stopIfTrue="1" operator="equal">
      <formula>$C5</formula>
    </cfRule>
    <cfRule type="cellIs" dxfId="522" priority="4" stopIfTrue="1" operator="equal">
      <formula>$C5-1</formula>
    </cfRule>
  </conditionalFormatting>
  <conditionalFormatting sqref="D15:D23">
    <cfRule type="cellIs" dxfId="521" priority="1" stopIfTrue="1" operator="equal">
      <formula>$C15</formula>
    </cfRule>
    <cfRule type="cellIs" dxfId="520" priority="2" stopIfTrue="1" operator="equal">
      <formula>$C15-1</formula>
    </cfRule>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B235"/>
  <sheetViews>
    <sheetView workbookViewId="0">
      <selection activeCell="AB45" sqref="AB45"/>
    </sheetView>
  </sheetViews>
  <sheetFormatPr defaultColWidth="8.85546875" defaultRowHeight="12.75" x14ac:dyDescent="0.2"/>
  <cols>
    <col min="1" max="13" width="7.5703125" customWidth="1"/>
    <col min="14" max="14" width="7.42578125" customWidth="1"/>
    <col min="15" max="17" width="7.5703125" customWidth="1"/>
    <col min="18" max="18" width="7.42578125" customWidth="1"/>
    <col min="19" max="19" width="5.140625" customWidth="1"/>
    <col min="20" max="22" width="7.42578125" customWidth="1"/>
    <col min="23" max="23" width="36.42578125" customWidth="1"/>
    <col min="24" max="24" width="20.42578125" customWidth="1"/>
    <col min="27" max="27" width="15.42578125" customWidth="1"/>
  </cols>
  <sheetData>
    <row r="1" spans="1:28" ht="13.5" thickBot="1" x14ac:dyDescent="0.25"/>
    <row r="2" spans="1:28" ht="13.5" thickBot="1" x14ac:dyDescent="0.25">
      <c r="A2" s="162" t="s">
        <v>330</v>
      </c>
      <c r="B2" s="163"/>
      <c r="C2" s="204">
        <v>2016</v>
      </c>
      <c r="D2" s="498" t="s">
        <v>933</v>
      </c>
      <c r="E2" s="499"/>
      <c r="F2" s="499"/>
      <c r="G2" s="499"/>
      <c r="H2" s="499"/>
      <c r="I2" s="499"/>
      <c r="J2" s="499"/>
      <c r="K2" s="499"/>
      <c r="L2" s="499"/>
      <c r="M2" s="499"/>
      <c r="N2" s="499"/>
      <c r="O2" s="499"/>
      <c r="P2" s="499"/>
      <c r="Q2" s="499"/>
      <c r="R2" s="500"/>
      <c r="V2" s="22" t="s">
        <v>467</v>
      </c>
      <c r="W2" s="24"/>
      <c r="Y2" s="383" t="s">
        <v>952</v>
      </c>
      <c r="Z2" s="383"/>
      <c r="AA2" s="383"/>
      <c r="AB2" s="383"/>
    </row>
    <row r="3" spans="1:28" ht="13.5" thickBot="1" x14ac:dyDescent="0.25">
      <c r="A3" s="42"/>
      <c r="B3" s="149"/>
      <c r="C3" s="205"/>
      <c r="D3" s="501" t="s">
        <v>475</v>
      </c>
      <c r="E3" s="475"/>
      <c r="F3" s="502"/>
      <c r="G3" s="503" t="s">
        <v>469</v>
      </c>
      <c r="H3" s="478"/>
      <c r="I3" s="504"/>
      <c r="J3" s="501" t="s">
        <v>352</v>
      </c>
      <c r="K3" s="475"/>
      <c r="L3" s="502"/>
      <c r="M3" s="503" t="s">
        <v>340</v>
      </c>
      <c r="N3" s="478"/>
      <c r="O3" s="504"/>
      <c r="P3" s="475" t="s">
        <v>472</v>
      </c>
      <c r="Q3" s="475"/>
      <c r="R3" s="502"/>
      <c r="V3" s="5" t="s">
        <v>350</v>
      </c>
      <c r="W3" s="7" t="s">
        <v>348</v>
      </c>
      <c r="Z3" t="s">
        <v>470</v>
      </c>
      <c r="AA3" t="s">
        <v>953</v>
      </c>
      <c r="AB3" t="s">
        <v>954</v>
      </c>
    </row>
    <row r="4" spans="1:28" x14ac:dyDescent="0.2">
      <c r="A4" s="167"/>
      <c r="B4" s="37"/>
      <c r="C4" s="44"/>
      <c r="D4" s="206" t="s">
        <v>409</v>
      </c>
      <c r="E4" s="35" t="s">
        <v>410</v>
      </c>
      <c r="F4" s="43" t="s">
        <v>363</v>
      </c>
      <c r="G4" s="207" t="s">
        <v>409</v>
      </c>
      <c r="H4" s="36" t="s">
        <v>410</v>
      </c>
      <c r="I4" s="123" t="s">
        <v>363</v>
      </c>
      <c r="J4" s="206" t="s">
        <v>409</v>
      </c>
      <c r="K4" s="35" t="s">
        <v>410</v>
      </c>
      <c r="L4" s="43" t="s">
        <v>363</v>
      </c>
      <c r="M4" s="207" t="s">
        <v>409</v>
      </c>
      <c r="N4" s="36" t="s">
        <v>410</v>
      </c>
      <c r="O4" s="123" t="s">
        <v>363</v>
      </c>
      <c r="P4" s="202" t="s">
        <v>409</v>
      </c>
      <c r="Q4" s="35" t="s">
        <v>410</v>
      </c>
      <c r="R4" s="43" t="s">
        <v>363</v>
      </c>
      <c r="V4" s="17">
        <v>1</v>
      </c>
      <c r="W4" s="11">
        <v>29</v>
      </c>
      <c r="Z4">
        <v>3</v>
      </c>
      <c r="AA4">
        <v>1.5</v>
      </c>
      <c r="AB4">
        <v>2.5</v>
      </c>
    </row>
    <row r="5" spans="1:28" x14ac:dyDescent="0.2">
      <c r="A5" s="272" t="s">
        <v>939</v>
      </c>
      <c r="B5" s="37"/>
      <c r="C5" s="44"/>
      <c r="D5" s="206">
        <v>94</v>
      </c>
      <c r="E5" s="35">
        <v>33</v>
      </c>
      <c r="F5" s="35">
        <v>32</v>
      </c>
      <c r="G5" s="207">
        <v>83</v>
      </c>
      <c r="H5" s="207">
        <v>28</v>
      </c>
      <c r="I5" s="207">
        <v>32</v>
      </c>
      <c r="J5" s="35">
        <v>123</v>
      </c>
      <c r="K5" s="35">
        <v>36</v>
      </c>
      <c r="L5" s="35">
        <v>21</v>
      </c>
      <c r="M5" s="207">
        <v>107</v>
      </c>
      <c r="N5" s="36">
        <v>36</v>
      </c>
      <c r="O5" s="123">
        <v>25</v>
      </c>
      <c r="P5" s="206">
        <v>103</v>
      </c>
      <c r="Q5" s="206">
        <v>32</v>
      </c>
      <c r="R5" s="206">
        <v>33</v>
      </c>
      <c r="V5" s="17">
        <v>2</v>
      </c>
      <c r="W5" s="13">
        <v>22</v>
      </c>
      <c r="Z5">
        <v>2</v>
      </c>
      <c r="AA5">
        <v>1</v>
      </c>
      <c r="AB5">
        <v>1</v>
      </c>
    </row>
    <row r="6" spans="1:28" x14ac:dyDescent="0.2">
      <c r="A6" s="272" t="s">
        <v>779</v>
      </c>
      <c r="B6" s="37"/>
      <c r="C6" s="44"/>
      <c r="D6" s="206">
        <v>115</v>
      </c>
      <c r="E6" s="35">
        <v>33</v>
      </c>
      <c r="F6" s="206">
        <v>16</v>
      </c>
      <c r="G6" s="207">
        <v>90</v>
      </c>
      <c r="H6" s="207">
        <v>33</v>
      </c>
      <c r="I6" s="207">
        <v>28</v>
      </c>
      <c r="J6" s="206">
        <v>114</v>
      </c>
      <c r="K6" s="206">
        <v>38</v>
      </c>
      <c r="L6" s="206">
        <v>22</v>
      </c>
      <c r="M6" s="207">
        <v>106</v>
      </c>
      <c r="N6" s="36">
        <v>37</v>
      </c>
      <c r="O6" s="123">
        <v>26</v>
      </c>
      <c r="P6" s="206">
        <v>122</v>
      </c>
      <c r="Q6" s="206">
        <v>29</v>
      </c>
      <c r="R6" s="206">
        <v>21</v>
      </c>
      <c r="V6" s="17">
        <v>3</v>
      </c>
      <c r="W6" s="13">
        <v>16</v>
      </c>
      <c r="Z6">
        <v>3</v>
      </c>
      <c r="AA6">
        <v>0.5</v>
      </c>
      <c r="AB6">
        <v>2</v>
      </c>
    </row>
    <row r="7" spans="1:28" x14ac:dyDescent="0.2">
      <c r="A7" s="272" t="s">
        <v>779</v>
      </c>
      <c r="B7" s="37"/>
      <c r="C7" s="44"/>
      <c r="D7" s="206">
        <v>100</v>
      </c>
      <c r="E7" s="35">
        <v>33</v>
      </c>
      <c r="F7" s="206">
        <v>32</v>
      </c>
      <c r="G7" s="207">
        <v>80</v>
      </c>
      <c r="H7" s="207">
        <v>26</v>
      </c>
      <c r="I7" s="207">
        <v>35</v>
      </c>
      <c r="J7" s="206">
        <v>99</v>
      </c>
      <c r="K7" s="206">
        <v>29</v>
      </c>
      <c r="L7" s="206">
        <v>34</v>
      </c>
      <c r="M7" s="207">
        <v>102</v>
      </c>
      <c r="N7" s="36">
        <v>38</v>
      </c>
      <c r="O7" s="123">
        <v>26</v>
      </c>
      <c r="P7" s="206">
        <v>106</v>
      </c>
      <c r="Q7" s="206">
        <v>33</v>
      </c>
      <c r="R7" s="206">
        <v>30</v>
      </c>
      <c r="V7" s="17">
        <v>4</v>
      </c>
      <c r="W7" s="13">
        <v>11</v>
      </c>
      <c r="Z7">
        <v>2</v>
      </c>
      <c r="AA7">
        <v>1.5</v>
      </c>
      <c r="AB7">
        <v>3</v>
      </c>
    </row>
    <row r="8" spans="1:28" ht="13.5" thickBot="1" x14ac:dyDescent="0.25">
      <c r="A8" s="272" t="s">
        <v>785</v>
      </c>
      <c r="B8" s="37"/>
      <c r="C8" s="44"/>
      <c r="D8" s="206">
        <v>114</v>
      </c>
      <c r="E8" s="35">
        <v>36</v>
      </c>
      <c r="F8" s="35">
        <v>20</v>
      </c>
      <c r="G8" s="207">
        <v>102</v>
      </c>
      <c r="H8" s="207">
        <v>35</v>
      </c>
      <c r="I8" s="207">
        <v>25</v>
      </c>
      <c r="J8" s="35">
        <v>105</v>
      </c>
      <c r="K8" s="35">
        <v>39</v>
      </c>
      <c r="L8" s="35">
        <v>30</v>
      </c>
      <c r="M8" s="207">
        <v>114</v>
      </c>
      <c r="N8" s="36">
        <v>39</v>
      </c>
      <c r="O8" s="123">
        <v>21</v>
      </c>
      <c r="P8" s="206">
        <v>122</v>
      </c>
      <c r="Q8" s="206">
        <v>36</v>
      </c>
      <c r="R8" s="206">
        <v>24</v>
      </c>
      <c r="V8" s="18">
        <v>5</v>
      </c>
      <c r="W8" s="16">
        <v>7</v>
      </c>
      <c r="Z8">
        <v>2</v>
      </c>
      <c r="AA8">
        <v>3</v>
      </c>
      <c r="AB8">
        <v>1</v>
      </c>
    </row>
    <row r="9" spans="1:28" x14ac:dyDescent="0.2">
      <c r="A9" s="168" t="s">
        <v>562</v>
      </c>
      <c r="B9" s="150"/>
      <c r="C9" s="44"/>
      <c r="D9" s="168">
        <f t="shared" ref="D9:R9" si="0">SUM(D5:D8)</f>
        <v>423</v>
      </c>
      <c r="E9" s="150">
        <f t="shared" si="0"/>
        <v>135</v>
      </c>
      <c r="F9" s="169">
        <f t="shared" si="0"/>
        <v>100</v>
      </c>
      <c r="G9" s="208">
        <f t="shared" si="0"/>
        <v>355</v>
      </c>
      <c r="H9" s="170">
        <f t="shared" si="0"/>
        <v>122</v>
      </c>
      <c r="I9" s="209">
        <f t="shared" si="0"/>
        <v>120</v>
      </c>
      <c r="J9" s="168">
        <f t="shared" si="0"/>
        <v>441</v>
      </c>
      <c r="K9" s="150">
        <f t="shared" si="0"/>
        <v>142</v>
      </c>
      <c r="L9" s="169">
        <f t="shared" si="0"/>
        <v>107</v>
      </c>
      <c r="M9" s="208">
        <f t="shared" si="0"/>
        <v>429</v>
      </c>
      <c r="N9" s="170">
        <f t="shared" si="0"/>
        <v>150</v>
      </c>
      <c r="O9" s="209">
        <f t="shared" si="0"/>
        <v>98</v>
      </c>
      <c r="P9" s="203">
        <f t="shared" si="0"/>
        <v>453</v>
      </c>
      <c r="Q9" s="150">
        <f t="shared" si="0"/>
        <v>130</v>
      </c>
      <c r="R9" s="169">
        <f t="shared" si="0"/>
        <v>108</v>
      </c>
      <c r="Z9">
        <v>3</v>
      </c>
      <c r="AA9">
        <v>1.5</v>
      </c>
      <c r="AB9">
        <v>1.5</v>
      </c>
    </row>
    <row r="10" spans="1:28" x14ac:dyDescent="0.2">
      <c r="A10" s="167" t="s">
        <v>350</v>
      </c>
      <c r="B10" s="37"/>
      <c r="C10" s="44"/>
      <c r="D10" s="509">
        <v>4</v>
      </c>
      <c r="E10" s="510"/>
      <c r="F10" s="511"/>
      <c r="G10" s="512">
        <v>1</v>
      </c>
      <c r="H10" s="513"/>
      <c r="I10" s="514"/>
      <c r="J10" s="509">
        <v>3</v>
      </c>
      <c r="K10" s="510"/>
      <c r="L10" s="511"/>
      <c r="M10" s="512">
        <v>5</v>
      </c>
      <c r="N10" s="513"/>
      <c r="O10" s="514"/>
      <c r="P10" s="524">
        <v>2</v>
      </c>
      <c r="Q10" s="510"/>
      <c r="R10" s="511"/>
      <c r="Z10">
        <v>2</v>
      </c>
      <c r="AA10">
        <v>2</v>
      </c>
      <c r="AB10">
        <v>1</v>
      </c>
    </row>
    <row r="11" spans="1:28" ht="13.5" thickBot="1" x14ac:dyDescent="0.25">
      <c r="A11" s="49" t="s">
        <v>415</v>
      </c>
      <c r="B11" s="46"/>
      <c r="C11" s="48"/>
      <c r="D11" s="505">
        <v>11</v>
      </c>
      <c r="E11" s="493"/>
      <c r="F11" s="506"/>
      <c r="G11" s="507">
        <v>29</v>
      </c>
      <c r="H11" s="496"/>
      <c r="I11" s="508"/>
      <c r="J11" s="505">
        <v>16</v>
      </c>
      <c r="K11" s="493"/>
      <c r="L11" s="506"/>
      <c r="M11" s="507">
        <v>7</v>
      </c>
      <c r="N11" s="496"/>
      <c r="O11" s="508"/>
      <c r="P11" s="493">
        <v>22</v>
      </c>
      <c r="Q11" s="493"/>
      <c r="R11" s="506"/>
      <c r="Z11">
        <v>2</v>
      </c>
      <c r="AA11">
        <v>1.5</v>
      </c>
      <c r="AB11">
        <v>1.5</v>
      </c>
    </row>
    <row r="12" spans="1:28" ht="13.5" thickBot="1" x14ac:dyDescent="0.25">
      <c r="A12" s="172"/>
      <c r="B12" s="172"/>
      <c r="C12" s="172"/>
      <c r="D12" s="172"/>
      <c r="E12" s="172"/>
      <c r="F12" s="172"/>
      <c r="G12" s="172"/>
      <c r="H12" s="172"/>
      <c r="I12" s="172"/>
      <c r="J12" s="172"/>
      <c r="K12" s="172"/>
      <c r="L12" s="172"/>
      <c r="M12" s="172"/>
      <c r="N12" s="172"/>
      <c r="O12" s="172"/>
      <c r="P12" s="173"/>
      <c r="Q12" s="173"/>
      <c r="R12" s="173"/>
      <c r="W12" t="s">
        <v>978</v>
      </c>
      <c r="Z12">
        <v>2</v>
      </c>
      <c r="AA12">
        <v>0.5</v>
      </c>
      <c r="AB12">
        <v>1</v>
      </c>
    </row>
    <row r="13" spans="1:28" ht="13.5" thickBot="1" x14ac:dyDescent="0.25">
      <c r="A13" s="162" t="s">
        <v>938</v>
      </c>
      <c r="B13" s="163"/>
      <c r="C13" s="163"/>
      <c r="D13" s="525" t="s">
        <v>934</v>
      </c>
      <c r="E13" s="499"/>
      <c r="F13" s="499"/>
      <c r="G13" s="499"/>
      <c r="H13" s="499"/>
      <c r="I13" s="499"/>
      <c r="J13" s="499"/>
      <c r="K13" s="499"/>
      <c r="L13" s="499"/>
      <c r="M13" s="499"/>
      <c r="N13" s="499"/>
      <c r="O13" s="499"/>
      <c r="P13" s="499"/>
      <c r="Q13" s="499"/>
      <c r="R13" s="500"/>
      <c r="T13">
        <f>W13+W14+W15+W18+W26+W27</f>
        <v>696</v>
      </c>
      <c r="U13" t="s">
        <v>474</v>
      </c>
      <c r="V13" s="171"/>
      <c r="W13">
        <v>11.05</v>
      </c>
      <c r="X13" t="s">
        <v>971</v>
      </c>
      <c r="Z13">
        <v>3</v>
      </c>
      <c r="AA13">
        <v>2</v>
      </c>
      <c r="AB13">
        <v>1</v>
      </c>
    </row>
    <row r="14" spans="1:28" x14ac:dyDescent="0.2">
      <c r="A14" s="42"/>
      <c r="B14" s="149"/>
      <c r="C14" s="149"/>
      <c r="D14" s="474" t="s">
        <v>475</v>
      </c>
      <c r="E14" s="475"/>
      <c r="F14" s="476"/>
      <c r="G14" s="477" t="s">
        <v>469</v>
      </c>
      <c r="H14" s="478"/>
      <c r="I14" s="479"/>
      <c r="J14" s="474" t="s">
        <v>352</v>
      </c>
      <c r="K14" s="475"/>
      <c r="L14" s="476"/>
      <c r="M14" s="477" t="s">
        <v>340</v>
      </c>
      <c r="N14" s="478"/>
      <c r="O14" s="479"/>
      <c r="P14" s="474" t="s">
        <v>472</v>
      </c>
      <c r="Q14" s="475"/>
      <c r="R14" s="502"/>
      <c r="U14" t="s">
        <v>474</v>
      </c>
      <c r="V14" s="171"/>
      <c r="W14">
        <v>8.4499999999999993</v>
      </c>
      <c r="X14" t="s">
        <v>971</v>
      </c>
      <c r="Z14">
        <v>2</v>
      </c>
      <c r="AA14">
        <v>1</v>
      </c>
      <c r="AB14">
        <v>1.5</v>
      </c>
    </row>
    <row r="15" spans="1:28" x14ac:dyDescent="0.2">
      <c r="A15" s="167"/>
      <c r="B15" s="37"/>
      <c r="C15" s="37"/>
      <c r="D15" s="35" t="s">
        <v>409</v>
      </c>
      <c r="E15" s="35" t="s">
        <v>410</v>
      </c>
      <c r="F15" s="35" t="s">
        <v>363</v>
      </c>
      <c r="G15" s="36" t="s">
        <v>409</v>
      </c>
      <c r="H15" s="36" t="s">
        <v>410</v>
      </c>
      <c r="I15" s="36" t="s">
        <v>363</v>
      </c>
      <c r="J15" s="35" t="s">
        <v>409</v>
      </c>
      <c r="K15" s="35" t="s">
        <v>410</v>
      </c>
      <c r="L15" s="35" t="s">
        <v>363</v>
      </c>
      <c r="M15" s="36" t="s">
        <v>409</v>
      </c>
      <c r="N15" s="36" t="s">
        <v>410</v>
      </c>
      <c r="O15" s="36" t="s">
        <v>363</v>
      </c>
      <c r="P15" s="35" t="s">
        <v>409</v>
      </c>
      <c r="Q15" s="35" t="s">
        <v>410</v>
      </c>
      <c r="R15" s="43" t="s">
        <v>363</v>
      </c>
      <c r="U15" s="108" t="s">
        <v>474</v>
      </c>
      <c r="V15" s="171"/>
      <c r="W15">
        <v>12</v>
      </c>
      <c r="X15" t="s">
        <v>958</v>
      </c>
      <c r="Z15">
        <v>0</v>
      </c>
      <c r="AA15">
        <v>1</v>
      </c>
      <c r="AB15">
        <v>1</v>
      </c>
    </row>
    <row r="16" spans="1:28" x14ac:dyDescent="0.2">
      <c r="A16" s="167" t="s">
        <v>783</v>
      </c>
      <c r="B16" s="37"/>
      <c r="C16" s="37"/>
      <c r="D16" s="35">
        <v>109</v>
      </c>
      <c r="E16" s="35">
        <v>36</v>
      </c>
      <c r="F16" s="35">
        <v>25</v>
      </c>
      <c r="G16" s="36">
        <v>91</v>
      </c>
      <c r="H16" s="36">
        <v>34</v>
      </c>
      <c r="I16" s="36">
        <v>25</v>
      </c>
      <c r="J16" s="35">
        <v>112</v>
      </c>
      <c r="K16" s="35">
        <v>36</v>
      </c>
      <c r="L16" s="35">
        <v>24</v>
      </c>
      <c r="M16" s="36">
        <v>107</v>
      </c>
      <c r="N16" s="36">
        <v>36</v>
      </c>
      <c r="O16" s="36">
        <v>22</v>
      </c>
      <c r="P16" s="35">
        <v>101</v>
      </c>
      <c r="Q16" s="35">
        <v>35</v>
      </c>
      <c r="R16" s="35">
        <v>30</v>
      </c>
      <c r="U16" t="s">
        <v>474</v>
      </c>
      <c r="W16">
        <v>65</v>
      </c>
      <c r="X16" t="s">
        <v>959</v>
      </c>
      <c r="Z16">
        <v>1</v>
      </c>
      <c r="AA16">
        <v>2</v>
      </c>
      <c r="AB16">
        <v>2</v>
      </c>
    </row>
    <row r="17" spans="1:28" x14ac:dyDescent="0.2">
      <c r="A17" s="167" t="s">
        <v>784</v>
      </c>
      <c r="B17" s="37"/>
      <c r="C17" s="37"/>
      <c r="D17" s="35">
        <v>118</v>
      </c>
      <c r="E17" s="35">
        <v>36</v>
      </c>
      <c r="F17" s="35">
        <v>15</v>
      </c>
      <c r="G17" s="36">
        <v>109</v>
      </c>
      <c r="H17" s="36">
        <v>37</v>
      </c>
      <c r="I17" s="36">
        <v>20</v>
      </c>
      <c r="J17" s="35">
        <v>131</v>
      </c>
      <c r="K17" s="35">
        <v>36</v>
      </c>
      <c r="L17" s="35">
        <v>16</v>
      </c>
      <c r="M17" s="36">
        <v>103</v>
      </c>
      <c r="N17" s="36">
        <v>41</v>
      </c>
      <c r="O17" s="36">
        <v>22</v>
      </c>
      <c r="P17" s="35">
        <v>122</v>
      </c>
      <c r="Q17" s="35">
        <v>34</v>
      </c>
      <c r="R17" s="35">
        <v>20</v>
      </c>
      <c r="T17">
        <f>W17+W21+W34</f>
        <v>267</v>
      </c>
      <c r="U17" t="s">
        <v>615</v>
      </c>
      <c r="V17" s="171"/>
      <c r="W17">
        <v>70</v>
      </c>
      <c r="X17" t="s">
        <v>970</v>
      </c>
      <c r="Z17">
        <v>1</v>
      </c>
      <c r="AA17">
        <v>1.5</v>
      </c>
      <c r="AB17">
        <v>2.5</v>
      </c>
    </row>
    <row r="18" spans="1:28" x14ac:dyDescent="0.2">
      <c r="A18" s="168" t="s">
        <v>562</v>
      </c>
      <c r="B18" s="150"/>
      <c r="C18" s="37">
        <f t="shared" ref="C18:R18" si="1">SUM(C16:C17)</f>
        <v>0</v>
      </c>
      <c r="D18" s="150">
        <f t="shared" si="1"/>
        <v>227</v>
      </c>
      <c r="E18" s="150">
        <f>SUM(E16:E17)</f>
        <v>72</v>
      </c>
      <c r="F18" s="150">
        <f t="shared" si="1"/>
        <v>40</v>
      </c>
      <c r="G18" s="170">
        <f t="shared" si="1"/>
        <v>200</v>
      </c>
      <c r="H18" s="170">
        <f t="shared" si="1"/>
        <v>71</v>
      </c>
      <c r="I18" s="170">
        <f t="shared" si="1"/>
        <v>45</v>
      </c>
      <c r="J18" s="150">
        <f t="shared" si="1"/>
        <v>243</v>
      </c>
      <c r="K18" s="150">
        <f t="shared" si="1"/>
        <v>72</v>
      </c>
      <c r="L18" s="150">
        <f t="shared" si="1"/>
        <v>40</v>
      </c>
      <c r="M18" s="170">
        <f t="shared" si="1"/>
        <v>210</v>
      </c>
      <c r="N18" s="170">
        <f t="shared" si="1"/>
        <v>77</v>
      </c>
      <c r="O18" s="170">
        <f t="shared" si="1"/>
        <v>44</v>
      </c>
      <c r="P18" s="150">
        <f t="shared" si="1"/>
        <v>223</v>
      </c>
      <c r="Q18" s="150">
        <f t="shared" si="1"/>
        <v>69</v>
      </c>
      <c r="R18" s="169">
        <f t="shared" si="1"/>
        <v>50</v>
      </c>
      <c r="U18" t="s">
        <v>474</v>
      </c>
      <c r="V18" s="171"/>
      <c r="W18">
        <v>69</v>
      </c>
      <c r="X18" t="s">
        <v>961</v>
      </c>
      <c r="Z18">
        <v>3</v>
      </c>
      <c r="AA18">
        <v>3</v>
      </c>
      <c r="AB18">
        <v>2</v>
      </c>
    </row>
    <row r="19" spans="1:28" ht="13.5" thickBot="1" x14ac:dyDescent="0.25">
      <c r="A19" s="49" t="s">
        <v>350</v>
      </c>
      <c r="B19" s="46"/>
      <c r="C19" s="46"/>
      <c r="D19" s="526">
        <v>5</v>
      </c>
      <c r="E19" s="526"/>
      <c r="F19" s="526"/>
      <c r="G19" s="527">
        <v>2</v>
      </c>
      <c r="H19" s="527"/>
      <c r="I19" s="527"/>
      <c r="J19" s="526">
        <v>4</v>
      </c>
      <c r="K19" s="526"/>
      <c r="L19" s="526"/>
      <c r="M19" s="527">
        <v>3</v>
      </c>
      <c r="N19" s="527"/>
      <c r="O19" s="527"/>
      <c r="P19" s="526">
        <v>1</v>
      </c>
      <c r="Q19" s="526"/>
      <c r="R19" s="528"/>
      <c r="T19">
        <f>W19+W20</f>
        <v>170</v>
      </c>
      <c r="U19" t="s">
        <v>470</v>
      </c>
      <c r="W19">
        <v>105</v>
      </c>
      <c r="X19" t="s">
        <v>962</v>
      </c>
      <c r="Z19">
        <v>0</v>
      </c>
      <c r="AA19">
        <v>1</v>
      </c>
      <c r="AB19">
        <v>2.5</v>
      </c>
    </row>
    <row r="20" spans="1:28" x14ac:dyDescent="0.2">
      <c r="A20" s="30"/>
      <c r="B20" s="30"/>
      <c r="C20" s="30"/>
      <c r="D20" s="30"/>
      <c r="E20" s="30"/>
      <c r="F20" s="30"/>
      <c r="G20" s="30"/>
      <c r="H20" s="30"/>
      <c r="I20" s="30"/>
      <c r="J20" s="30"/>
      <c r="K20" s="30"/>
      <c r="L20" s="30"/>
      <c r="M20" s="30"/>
      <c r="N20" s="30"/>
      <c r="O20" s="30"/>
      <c r="U20" t="s">
        <v>470</v>
      </c>
      <c r="W20">
        <v>65</v>
      </c>
      <c r="X20" t="s">
        <v>963</v>
      </c>
      <c r="Z20">
        <v>1</v>
      </c>
      <c r="AA20">
        <v>1</v>
      </c>
      <c r="AB20">
        <v>2</v>
      </c>
    </row>
    <row r="21" spans="1:28" ht="13.5" thickBot="1" x14ac:dyDescent="0.25">
      <c r="A21" s="30"/>
      <c r="B21" s="30"/>
      <c r="C21" s="30"/>
      <c r="D21" s="30"/>
      <c r="E21" s="30"/>
      <c r="F21" s="30"/>
      <c r="G21" s="30"/>
      <c r="H21" s="30"/>
      <c r="I21" s="30"/>
      <c r="J21" s="30"/>
      <c r="K21" s="30"/>
      <c r="L21" s="30"/>
      <c r="M21" s="30"/>
      <c r="N21" s="30"/>
      <c r="O21" s="30"/>
      <c r="U21" t="s">
        <v>469</v>
      </c>
      <c r="W21">
        <v>100</v>
      </c>
      <c r="X21" t="s">
        <v>964</v>
      </c>
      <c r="Z21">
        <v>2</v>
      </c>
      <c r="AA21">
        <v>1.5</v>
      </c>
      <c r="AB21">
        <v>2.5</v>
      </c>
    </row>
    <row r="22" spans="1:28" ht="13.5" thickBot="1" x14ac:dyDescent="0.25">
      <c r="A22" s="31"/>
      <c r="B22" s="32"/>
      <c r="C22" s="32"/>
      <c r="D22" s="32" t="s">
        <v>940</v>
      </c>
      <c r="E22" s="32"/>
      <c r="F22" s="32"/>
      <c r="G22" s="32"/>
      <c r="H22" s="32"/>
      <c r="I22" s="32"/>
      <c r="J22" s="32"/>
      <c r="K22" s="32"/>
      <c r="L22" s="32"/>
      <c r="M22" s="32"/>
      <c r="N22" s="32"/>
      <c r="O22" s="32"/>
      <c r="P22" s="32"/>
      <c r="Q22" s="32"/>
      <c r="R22" s="32"/>
      <c r="T22">
        <f>W22+W24</f>
        <v>213</v>
      </c>
      <c r="U22" t="s">
        <v>473</v>
      </c>
      <c r="W22">
        <v>114</v>
      </c>
      <c r="X22" t="s">
        <v>966</v>
      </c>
      <c r="Z22">
        <v>2</v>
      </c>
      <c r="AA22">
        <v>0.5</v>
      </c>
      <c r="AB22">
        <v>1.5</v>
      </c>
    </row>
    <row r="23" spans="1:28" x14ac:dyDescent="0.2">
      <c r="A23" s="40"/>
      <c r="B23" s="41"/>
      <c r="C23" s="41"/>
      <c r="D23" s="474" t="s">
        <v>475</v>
      </c>
      <c r="E23" s="475"/>
      <c r="F23" s="476"/>
      <c r="G23" s="477" t="s">
        <v>352</v>
      </c>
      <c r="H23" s="478"/>
      <c r="I23" s="479"/>
      <c r="J23" s="474" t="s">
        <v>340</v>
      </c>
      <c r="K23" s="475"/>
      <c r="L23" s="476"/>
      <c r="M23" s="477" t="s">
        <v>472</v>
      </c>
      <c r="N23" s="478"/>
      <c r="O23" s="479"/>
      <c r="P23" s="474" t="s">
        <v>469</v>
      </c>
      <c r="Q23" s="475"/>
      <c r="R23" s="476"/>
      <c r="T23">
        <f>W23+W25</f>
        <v>212.5</v>
      </c>
      <c r="U23" t="s">
        <v>471</v>
      </c>
      <c r="W23">
        <v>155</v>
      </c>
      <c r="X23" t="s">
        <v>965</v>
      </c>
      <c r="Z23">
        <v>0</v>
      </c>
      <c r="AA23">
        <v>3.5</v>
      </c>
      <c r="AB23">
        <v>1.5</v>
      </c>
    </row>
    <row r="24" spans="1:28" x14ac:dyDescent="0.2">
      <c r="A24" s="57"/>
      <c r="B24" s="69"/>
      <c r="C24" s="69" t="s">
        <v>538</v>
      </c>
      <c r="D24" s="480">
        <v>16</v>
      </c>
      <c r="E24" s="481"/>
      <c r="F24" s="482"/>
      <c r="G24" s="483">
        <v>23</v>
      </c>
      <c r="H24" s="484"/>
      <c r="I24" s="485"/>
      <c r="J24" s="480">
        <v>19</v>
      </c>
      <c r="K24" s="481"/>
      <c r="L24" s="482"/>
      <c r="M24" s="483">
        <v>25</v>
      </c>
      <c r="N24" s="484"/>
      <c r="O24" s="485"/>
      <c r="P24" s="480">
        <v>6</v>
      </c>
      <c r="Q24" s="481"/>
      <c r="R24" s="482"/>
      <c r="U24" t="s">
        <v>473</v>
      </c>
      <c r="W24">
        <v>99</v>
      </c>
      <c r="X24" t="s">
        <v>967</v>
      </c>
      <c r="Z24">
        <v>2</v>
      </c>
      <c r="AA24">
        <v>2</v>
      </c>
      <c r="AB24">
        <v>1</v>
      </c>
    </row>
    <row r="25" spans="1:28" x14ac:dyDescent="0.2">
      <c r="A25" s="42"/>
      <c r="B25" s="34" t="s">
        <v>355</v>
      </c>
      <c r="C25" s="34" t="s">
        <v>408</v>
      </c>
      <c r="D25" s="35" t="s">
        <v>409</v>
      </c>
      <c r="E25" s="35" t="s">
        <v>410</v>
      </c>
      <c r="F25" s="35" t="s">
        <v>363</v>
      </c>
      <c r="G25" s="36" t="s">
        <v>409</v>
      </c>
      <c r="H25" s="36" t="s">
        <v>410</v>
      </c>
      <c r="I25" s="36" t="s">
        <v>363</v>
      </c>
      <c r="J25" s="35" t="s">
        <v>409</v>
      </c>
      <c r="K25" s="35" t="s">
        <v>410</v>
      </c>
      <c r="L25" s="35" t="s">
        <v>363</v>
      </c>
      <c r="M25" s="36" t="s">
        <v>409</v>
      </c>
      <c r="N25" s="36" t="s">
        <v>410</v>
      </c>
      <c r="O25" s="36" t="s">
        <v>363</v>
      </c>
      <c r="P25" s="35" t="s">
        <v>409</v>
      </c>
      <c r="Q25" s="35" t="s">
        <v>410</v>
      </c>
      <c r="R25" s="35" t="s">
        <v>363</v>
      </c>
      <c r="U25" s="108" t="s">
        <v>471</v>
      </c>
      <c r="W25">
        <v>57.5</v>
      </c>
      <c r="X25" t="s">
        <v>968</v>
      </c>
      <c r="Z25">
        <v>0</v>
      </c>
      <c r="AA25">
        <v>1.5</v>
      </c>
      <c r="AB25">
        <v>2</v>
      </c>
    </row>
    <row r="26" spans="1:28" x14ac:dyDescent="0.2">
      <c r="A26" s="42" t="s">
        <v>390</v>
      </c>
      <c r="B26" s="50">
        <v>8</v>
      </c>
      <c r="C26" s="50">
        <v>4</v>
      </c>
      <c r="D26" s="37">
        <v>6</v>
      </c>
      <c r="E26" s="37">
        <v>2</v>
      </c>
      <c r="F26" s="37">
        <f>IF(($C26+INT(D$24/18)+IF(((D$24-INT(D$24/18)*18)-$B26)&gt;=0,1,0)-D26+2)&lt;0, 0, $C26+INT(D$24/18)+IF(((D$24-INT(D$24/18)*18)-$B26)&gt;=0,1,0)-D26+2)</f>
        <v>1</v>
      </c>
      <c r="G26" s="38">
        <v>7</v>
      </c>
      <c r="H26" s="38">
        <v>2</v>
      </c>
      <c r="I26" s="38">
        <f>IF(($C26+INT(G$24/18)+IF(((G$24-INT(G$24/18)*18)-$B26)&gt;=0,1,0)-G26+2)&lt;0, 0, $C26+INT(G$24/18)+IF(((G$24-INT(G$24/18)*18)-$B26)&gt;=0,1,0)-G26+2)</f>
        <v>0</v>
      </c>
      <c r="J26" s="37">
        <v>6</v>
      </c>
      <c r="K26" s="37">
        <v>3</v>
      </c>
      <c r="L26" s="37">
        <f>IF(($C26+INT(J$24/18)+IF(((J$24-INT(J$24/18)*18)-$B26)&gt;=0,1,0)-J26+2)&lt;0, 0, $C26+INT(J$24/18)+IF(((J$24-INT(J$24/18)*18)-$B26)&gt;=0,1,0)-J26+2)</f>
        <v>1</v>
      </c>
      <c r="M26" s="38">
        <v>4</v>
      </c>
      <c r="N26" s="38">
        <v>1</v>
      </c>
      <c r="O26" s="38">
        <f>IF(($C26+INT(M$24/18)+IF(((M$24-INT(M$24/18)*18)-$B26)&gt;=0,1,0)-M26+2)&lt;0, 0, $C26+INT(M$24/18)+IF(((M$24-INT(M$24/18)*18)-$B26)&gt;=0,1,0)-M26+2)</f>
        <v>3</v>
      </c>
      <c r="P26" s="37">
        <v>5</v>
      </c>
      <c r="Q26" s="37">
        <v>2</v>
      </c>
      <c r="R26" s="37">
        <f>IF(($C26+INT(P$24/18)+IF(((P$24-INT(P$24/18)*18)-$B26)&gt;=0,1,0)-P26+2)&lt;0, 0, $C26+INT(P$24/18)+IF(((P$24-INT(P$24/18)*18)-$B26)&gt;=0,1,0)-P26+2)</f>
        <v>1</v>
      </c>
      <c r="U26" t="s">
        <v>474</v>
      </c>
      <c r="W26">
        <v>127</v>
      </c>
      <c r="X26" t="s">
        <v>972</v>
      </c>
      <c r="Z26">
        <v>2</v>
      </c>
      <c r="AA26">
        <v>1.5</v>
      </c>
      <c r="AB26">
        <v>1</v>
      </c>
    </row>
    <row r="27" spans="1:28" x14ac:dyDescent="0.2">
      <c r="A27" s="42" t="s">
        <v>391</v>
      </c>
      <c r="B27" s="50">
        <v>14</v>
      </c>
      <c r="C27" s="50">
        <v>5</v>
      </c>
      <c r="D27" s="37">
        <v>7</v>
      </c>
      <c r="E27" s="37">
        <v>2</v>
      </c>
      <c r="F27" s="37">
        <f t="shared" ref="F27:F34" si="2">IF(($C27+INT(D$24/18)+IF(((D$143-INT(D$24/18)*18)-$B27)&gt;=0,1,0)-D27+2)&lt;0, 0, $C27+INT(D$24/18)+IF(((D$24-INT(D$24/18)*18)-$B27)&gt;=0,1,0)-D27+2)</f>
        <v>1</v>
      </c>
      <c r="G27" s="38">
        <v>8</v>
      </c>
      <c r="H27" s="38">
        <v>2</v>
      </c>
      <c r="I27" s="38">
        <f t="shared" ref="I27:I34" si="3">IF(($C27+INT(G$24/18)+IF(((G$24-INT(G$24/18)*18)-$B27)&gt;=0,1,0)-G27+2)&lt;0, 0, $C27+INT(G$24/18)+IF(((G$24-INT(G$24/18)*18)-$B27)&gt;=0,1,0)-G27+2)</f>
        <v>0</v>
      </c>
      <c r="J27" s="37">
        <v>6</v>
      </c>
      <c r="K27" s="37">
        <v>2</v>
      </c>
      <c r="L27" s="37">
        <f t="shared" ref="L27:L34" si="4">IF(($C27+INT(J$24/18)+IF(((J$143-INT(J$24/18)*18)-$B27)&gt;=0,1,0)-J27+2)&lt;0, 0, $C27+INT(J$24/18)+IF(((J$24-INT(J$24/18)*18)-$B27)&gt;=0,1,0)-J27+2)</f>
        <v>2</v>
      </c>
      <c r="M27" s="38">
        <v>9</v>
      </c>
      <c r="N27" s="38">
        <v>2</v>
      </c>
      <c r="O27" s="38">
        <f t="shared" ref="O27:O34" si="5">IF(($C27+INT(M$24/18)+IF(((M$24-INT(M$24/18)*18)-$B27)&gt;=0,1,0)-M27+2)&lt;0, 0, $C27+INT(M$24/18)+IF(((M$24-INT(M$24/18)*18)-$B27)&gt;=0,1,0)-M27+2)</f>
        <v>0</v>
      </c>
      <c r="P27" s="37">
        <v>4</v>
      </c>
      <c r="Q27" s="37">
        <v>1</v>
      </c>
      <c r="R27" s="37">
        <f t="shared" ref="R27:R34" si="6">IF(($C27+INT(P$24/18)+IF(((P$143-INT(P$24/18)*18)-$B27)&gt;=0,1,0)-P27+2)&lt;0, 0, $C27+INT(P$24/18)+IF(((P$24-INT(P$24/18)*18)-$B27)&gt;=0,1,0)-P27+2)</f>
        <v>3</v>
      </c>
      <c r="U27" t="s">
        <v>474</v>
      </c>
      <c r="W27">
        <v>468.5</v>
      </c>
      <c r="X27" t="s">
        <v>973</v>
      </c>
      <c r="Z27">
        <v>1</v>
      </c>
      <c r="AA27">
        <v>1.5</v>
      </c>
      <c r="AB27">
        <v>1.5</v>
      </c>
    </row>
    <row r="28" spans="1:28" x14ac:dyDescent="0.2">
      <c r="A28" s="42" t="s">
        <v>392</v>
      </c>
      <c r="B28" s="50">
        <v>18</v>
      </c>
      <c r="C28" s="50">
        <v>3</v>
      </c>
      <c r="D28" s="37">
        <v>3</v>
      </c>
      <c r="E28" s="37">
        <v>1</v>
      </c>
      <c r="F28" s="37">
        <f t="shared" si="2"/>
        <v>2</v>
      </c>
      <c r="G28" s="38">
        <v>3</v>
      </c>
      <c r="H28" s="38">
        <v>2</v>
      </c>
      <c r="I28" s="38">
        <f t="shared" si="3"/>
        <v>3</v>
      </c>
      <c r="J28" s="37">
        <v>3</v>
      </c>
      <c r="K28" s="37">
        <v>1</v>
      </c>
      <c r="L28" s="37">
        <f t="shared" si="4"/>
        <v>3</v>
      </c>
      <c r="M28" s="38">
        <v>5</v>
      </c>
      <c r="N28" s="38">
        <v>2</v>
      </c>
      <c r="O28" s="38">
        <f t="shared" si="5"/>
        <v>1</v>
      </c>
      <c r="P28" s="37">
        <v>3</v>
      </c>
      <c r="Q28" s="37">
        <v>2</v>
      </c>
      <c r="R28" s="37">
        <f t="shared" si="6"/>
        <v>2</v>
      </c>
      <c r="Z28">
        <v>1</v>
      </c>
      <c r="AA28">
        <v>1.5</v>
      </c>
      <c r="AB28">
        <v>1</v>
      </c>
    </row>
    <row r="29" spans="1:28" x14ac:dyDescent="0.2">
      <c r="A29" s="42" t="s">
        <v>393</v>
      </c>
      <c r="B29" s="50">
        <v>12</v>
      </c>
      <c r="C29" s="50">
        <v>4</v>
      </c>
      <c r="D29" s="37">
        <v>6</v>
      </c>
      <c r="E29" s="37">
        <v>1</v>
      </c>
      <c r="F29" s="37">
        <f t="shared" si="2"/>
        <v>1</v>
      </c>
      <c r="G29" s="38">
        <v>7</v>
      </c>
      <c r="H29" s="38">
        <v>2</v>
      </c>
      <c r="I29" s="38">
        <f t="shared" si="3"/>
        <v>0</v>
      </c>
      <c r="J29" s="37">
        <v>4</v>
      </c>
      <c r="K29" s="37">
        <v>2</v>
      </c>
      <c r="L29" s="37">
        <f t="shared" si="4"/>
        <v>3</v>
      </c>
      <c r="M29" s="38">
        <v>5</v>
      </c>
      <c r="N29" s="38">
        <v>1</v>
      </c>
      <c r="O29" s="38">
        <f t="shared" si="5"/>
        <v>2</v>
      </c>
      <c r="P29" s="37">
        <v>4</v>
      </c>
      <c r="Q29" s="37">
        <v>2</v>
      </c>
      <c r="R29" s="37">
        <f t="shared" si="6"/>
        <v>2</v>
      </c>
      <c r="Z29">
        <v>2</v>
      </c>
      <c r="AA29">
        <v>1</v>
      </c>
      <c r="AB29">
        <v>0.5</v>
      </c>
    </row>
    <row r="30" spans="1:28" x14ac:dyDescent="0.2">
      <c r="A30" s="42" t="s">
        <v>394</v>
      </c>
      <c r="B30" s="50">
        <v>2</v>
      </c>
      <c r="C30" s="50">
        <v>4</v>
      </c>
      <c r="D30" s="37">
        <v>4</v>
      </c>
      <c r="E30" s="37">
        <v>1</v>
      </c>
      <c r="F30" s="37">
        <f t="shared" si="2"/>
        <v>3</v>
      </c>
      <c r="G30" s="38">
        <v>7</v>
      </c>
      <c r="H30" s="38">
        <v>2</v>
      </c>
      <c r="I30" s="38">
        <f t="shared" si="3"/>
        <v>1</v>
      </c>
      <c r="J30" s="37">
        <v>6</v>
      </c>
      <c r="K30" s="37">
        <v>2</v>
      </c>
      <c r="L30" s="37">
        <f t="shared" si="4"/>
        <v>1</v>
      </c>
      <c r="M30" s="38">
        <v>8</v>
      </c>
      <c r="N30" s="38">
        <v>2</v>
      </c>
      <c r="O30" s="38">
        <f t="shared" si="5"/>
        <v>0</v>
      </c>
      <c r="P30" s="37">
        <v>4</v>
      </c>
      <c r="Q30" s="37">
        <v>2</v>
      </c>
      <c r="R30" s="37">
        <f t="shared" si="6"/>
        <v>3</v>
      </c>
      <c r="Z30">
        <v>2</v>
      </c>
      <c r="AA30">
        <v>0.5</v>
      </c>
      <c r="AB30">
        <v>0.5</v>
      </c>
    </row>
    <row r="31" spans="1:28" x14ac:dyDescent="0.2">
      <c r="A31" s="42" t="s">
        <v>395</v>
      </c>
      <c r="B31" s="50">
        <v>6</v>
      </c>
      <c r="C31" s="50">
        <v>4</v>
      </c>
      <c r="D31" s="37">
        <v>6</v>
      </c>
      <c r="E31" s="37">
        <v>3</v>
      </c>
      <c r="F31" s="37">
        <f t="shared" si="2"/>
        <v>1</v>
      </c>
      <c r="G31" s="38">
        <v>6</v>
      </c>
      <c r="H31" s="38">
        <v>2</v>
      </c>
      <c r="I31" s="38">
        <f t="shared" si="3"/>
        <v>1</v>
      </c>
      <c r="J31" s="37">
        <v>5</v>
      </c>
      <c r="K31" s="37">
        <v>2</v>
      </c>
      <c r="L31" s="37">
        <f t="shared" si="4"/>
        <v>2</v>
      </c>
      <c r="M31" s="38">
        <v>7</v>
      </c>
      <c r="N31" s="38">
        <v>3</v>
      </c>
      <c r="O31" s="38">
        <f t="shared" si="5"/>
        <v>1</v>
      </c>
      <c r="P31" s="37">
        <v>4</v>
      </c>
      <c r="Q31" s="37">
        <v>2</v>
      </c>
      <c r="R31" s="37">
        <f t="shared" si="6"/>
        <v>3</v>
      </c>
      <c r="Z31">
        <v>0</v>
      </c>
      <c r="AA31">
        <v>3</v>
      </c>
      <c r="AB31">
        <v>0.5</v>
      </c>
    </row>
    <row r="32" spans="1:28" x14ac:dyDescent="0.2">
      <c r="A32" s="42" t="s">
        <v>396</v>
      </c>
      <c r="B32" s="50">
        <v>10</v>
      </c>
      <c r="C32" s="50">
        <v>5</v>
      </c>
      <c r="D32" s="37">
        <v>6</v>
      </c>
      <c r="E32" s="37">
        <v>2</v>
      </c>
      <c r="F32" s="37">
        <f t="shared" si="2"/>
        <v>2</v>
      </c>
      <c r="G32" s="38">
        <v>8</v>
      </c>
      <c r="H32" s="38">
        <v>2</v>
      </c>
      <c r="I32" s="38">
        <f t="shared" si="3"/>
        <v>0</v>
      </c>
      <c r="J32" s="37">
        <v>6</v>
      </c>
      <c r="K32" s="37">
        <v>2</v>
      </c>
      <c r="L32" s="37">
        <f t="shared" si="4"/>
        <v>2</v>
      </c>
      <c r="M32" s="38">
        <v>7</v>
      </c>
      <c r="N32" s="38">
        <v>2</v>
      </c>
      <c r="O32" s="38">
        <f t="shared" si="5"/>
        <v>1</v>
      </c>
      <c r="P32" s="37">
        <v>5</v>
      </c>
      <c r="Q32" s="37">
        <v>2</v>
      </c>
      <c r="R32" s="37">
        <f t="shared" si="6"/>
        <v>2</v>
      </c>
      <c r="Z32">
        <v>1</v>
      </c>
      <c r="AA32">
        <v>2</v>
      </c>
      <c r="AB32">
        <v>1</v>
      </c>
    </row>
    <row r="33" spans="1:28" x14ac:dyDescent="0.2">
      <c r="A33" s="42" t="s">
        <v>397</v>
      </c>
      <c r="B33" s="50">
        <v>16</v>
      </c>
      <c r="C33" s="50">
        <v>3</v>
      </c>
      <c r="D33" s="37">
        <v>5</v>
      </c>
      <c r="E33" s="37">
        <v>2</v>
      </c>
      <c r="F33" s="37">
        <f t="shared" si="2"/>
        <v>1</v>
      </c>
      <c r="G33" s="38">
        <v>5</v>
      </c>
      <c r="H33" s="38">
        <v>1</v>
      </c>
      <c r="I33" s="38">
        <f t="shared" si="3"/>
        <v>1</v>
      </c>
      <c r="J33" s="37">
        <v>4</v>
      </c>
      <c r="K33" s="37">
        <v>2</v>
      </c>
      <c r="L33" s="37">
        <f t="shared" si="4"/>
        <v>2</v>
      </c>
      <c r="M33" s="38">
        <v>4</v>
      </c>
      <c r="N33" s="38">
        <v>2</v>
      </c>
      <c r="O33" s="38">
        <f t="shared" si="5"/>
        <v>2</v>
      </c>
      <c r="P33" s="37">
        <v>5</v>
      </c>
      <c r="Q33" s="37">
        <v>3</v>
      </c>
      <c r="R33" s="37">
        <f t="shared" si="6"/>
        <v>0</v>
      </c>
      <c r="Z33">
        <v>1</v>
      </c>
      <c r="AA33">
        <v>3</v>
      </c>
      <c r="AB33">
        <v>3</v>
      </c>
    </row>
    <row r="34" spans="1:28" ht="13.5" thickBot="1" x14ac:dyDescent="0.25">
      <c r="A34" s="52" t="s">
        <v>398</v>
      </c>
      <c r="B34" s="53">
        <v>4</v>
      </c>
      <c r="C34" s="53">
        <v>4</v>
      </c>
      <c r="D34" s="37">
        <v>6</v>
      </c>
      <c r="E34" s="54">
        <v>2</v>
      </c>
      <c r="F34" s="37">
        <f t="shared" si="2"/>
        <v>1</v>
      </c>
      <c r="G34" s="38">
        <v>5</v>
      </c>
      <c r="H34" s="55">
        <v>2</v>
      </c>
      <c r="I34" s="38">
        <f t="shared" si="3"/>
        <v>3</v>
      </c>
      <c r="J34" s="37">
        <v>5</v>
      </c>
      <c r="K34" s="54">
        <v>1</v>
      </c>
      <c r="L34" s="37">
        <f t="shared" si="4"/>
        <v>2</v>
      </c>
      <c r="M34" s="38">
        <v>4</v>
      </c>
      <c r="N34" s="55">
        <v>1</v>
      </c>
      <c r="O34" s="38">
        <f t="shared" si="5"/>
        <v>4</v>
      </c>
      <c r="P34" s="37">
        <v>4</v>
      </c>
      <c r="Q34" s="54">
        <v>1</v>
      </c>
      <c r="R34" s="37">
        <f t="shared" si="6"/>
        <v>3</v>
      </c>
      <c r="U34" t="s">
        <v>615</v>
      </c>
      <c r="W34">
        <v>97</v>
      </c>
      <c r="X34" t="s">
        <v>969</v>
      </c>
      <c r="Z34">
        <v>3</v>
      </c>
      <c r="AA34">
        <v>0.5</v>
      </c>
      <c r="AB34">
        <v>1</v>
      </c>
    </row>
    <row r="35" spans="1:28" ht="13.5" thickBot="1" x14ac:dyDescent="0.25">
      <c r="A35" s="61" t="s">
        <v>412</v>
      </c>
      <c r="B35" s="62"/>
      <c r="C35" s="74">
        <f t="shared" ref="C35:O35" si="7">SUM(C26:C34)</f>
        <v>36</v>
      </c>
      <c r="D35" s="63">
        <f t="shared" si="7"/>
        <v>49</v>
      </c>
      <c r="E35" s="63">
        <f t="shared" si="7"/>
        <v>16</v>
      </c>
      <c r="F35" s="63">
        <f t="shared" si="7"/>
        <v>13</v>
      </c>
      <c r="G35" s="64">
        <f t="shared" si="7"/>
        <v>56</v>
      </c>
      <c r="H35" s="64">
        <f t="shared" si="7"/>
        <v>17</v>
      </c>
      <c r="I35" s="89">
        <f t="shared" si="7"/>
        <v>9</v>
      </c>
      <c r="J35" s="63">
        <f t="shared" si="7"/>
        <v>45</v>
      </c>
      <c r="K35" s="63">
        <f t="shared" si="7"/>
        <v>17</v>
      </c>
      <c r="L35" s="88">
        <f t="shared" si="7"/>
        <v>18</v>
      </c>
      <c r="M35" s="64">
        <f t="shared" si="7"/>
        <v>53</v>
      </c>
      <c r="N35" s="64">
        <f t="shared" si="7"/>
        <v>16</v>
      </c>
      <c r="O35" s="89">
        <f t="shared" si="7"/>
        <v>14</v>
      </c>
      <c r="P35" s="63">
        <f>SUM(P26:P34)</f>
        <v>38</v>
      </c>
      <c r="Q35" s="63">
        <f>SUM(Q26:Q34)</f>
        <v>17</v>
      </c>
      <c r="R35" s="88">
        <f>SUM(R26:R34)</f>
        <v>19</v>
      </c>
      <c r="Z35">
        <v>2</v>
      </c>
      <c r="AA35">
        <v>2.5</v>
      </c>
      <c r="AB35">
        <v>1</v>
      </c>
    </row>
    <row r="36" spans="1:28" x14ac:dyDescent="0.2">
      <c r="A36" s="57" t="s">
        <v>399</v>
      </c>
      <c r="B36" s="58">
        <v>7</v>
      </c>
      <c r="C36" s="58">
        <v>5</v>
      </c>
      <c r="D36" s="37">
        <v>5</v>
      </c>
      <c r="E36" s="39">
        <v>2</v>
      </c>
      <c r="F36" s="37">
        <f t="shared" ref="F36:F44" si="8">IF(($C36+INT(D$24/18)+IF(((D$143-INT(D$24/18)*18)-$B36)&gt;=0,1,0)-D36+2)&lt;0, 0, $C36+INT(D$24/18)+IF(((D$24-INT(D$24/18)*18)-$B36)&gt;=0,1,0)-D36+2)</f>
        <v>3</v>
      </c>
      <c r="G36" s="38">
        <v>9</v>
      </c>
      <c r="H36" s="59">
        <v>5</v>
      </c>
      <c r="I36" s="38">
        <f>IF(($C36+INT(G$24/18)+IF(((G$24-INT(G$24/18)*18)-$B36)&gt;=0,1,0)-G36+2)&lt;0, 0, $C36+INT(G$24/18)+IF(((G$24-INT(G$24/18)*18)-$B36)&gt;=0,1,0)-G36+2)</f>
        <v>0</v>
      </c>
      <c r="J36" s="37">
        <v>6</v>
      </c>
      <c r="K36" s="39">
        <v>2</v>
      </c>
      <c r="L36" s="37">
        <f>IF(($C36+INT(J$24/18)+IF(((J$24-INT(J$24/18)*18)-$B36)&gt;=0,1,0)-J36+2)&lt;0, 0, $C36+INT(J$24/18)+IF(((J$24-INT(J$24/18)*18)-$B36)&gt;=0,1,0)-J36+2)</f>
        <v>2</v>
      </c>
      <c r="M36" s="38">
        <v>7</v>
      </c>
      <c r="N36" s="59">
        <v>2</v>
      </c>
      <c r="O36" s="38">
        <f>IF(($C36+INT(M$24/18)+IF(((M$24-INT(M$24/18)*18)-$B36)&gt;=0,1,0)-M36+2)&lt;0, 0, $C36+INT(M$24/18)+IF(((M$24-INT(M$24/18)*18)-$B36)&gt;=0,1,0)-M36+2)</f>
        <v>2</v>
      </c>
      <c r="P36" s="37">
        <v>4</v>
      </c>
      <c r="Q36" s="39">
        <v>1</v>
      </c>
      <c r="R36" s="37">
        <f>IF(($C36+INT(P$24/18)+IF(((P$24-INT(P$24/18)*18)-$B36)&gt;=0,1,0)-P36+2)&lt;0, 0, $C36+INT(P$24/18)+IF(((P$24-INT(P$24/18)*18)-$B36)&gt;=0,1,0)-P36+2)</f>
        <v>3</v>
      </c>
      <c r="Z36">
        <f>SUM(Z4:Z35)</f>
        <v>53</v>
      </c>
      <c r="AA36">
        <f>SUM(AA4:AA35)</f>
        <v>51.5</v>
      </c>
      <c r="AB36">
        <f>SUM(AB4:AB35)</f>
        <v>48.5</v>
      </c>
    </row>
    <row r="37" spans="1:28" x14ac:dyDescent="0.2">
      <c r="A37" s="42" t="s">
        <v>400</v>
      </c>
      <c r="B37" s="50">
        <v>13</v>
      </c>
      <c r="C37" s="50">
        <v>3</v>
      </c>
      <c r="D37" s="37">
        <v>5</v>
      </c>
      <c r="E37" s="37">
        <v>2</v>
      </c>
      <c r="F37" s="37">
        <f t="shared" si="8"/>
        <v>1</v>
      </c>
      <c r="G37" s="38">
        <v>3</v>
      </c>
      <c r="H37" s="38">
        <v>2</v>
      </c>
      <c r="I37" s="38">
        <f t="shared" ref="I37:I44" si="9">IF(($C37+INT(G$24/18)+IF(((G$24-INT(G$24/18)*18)-$B37)&gt;=0,1,0)-G37+2)&lt;0, 0, $C37+INT(G$24/18)+IF(((G$24-INT(G$24/18)*18)-$B37)&gt;=0,1,0)-G37+2)</f>
        <v>3</v>
      </c>
      <c r="J37" s="37">
        <v>3</v>
      </c>
      <c r="K37" s="37">
        <v>1</v>
      </c>
      <c r="L37" s="37">
        <f t="shared" ref="L37:L44" si="10">IF(($C37+INT(J$24/18)+IF(((J$143-INT(J$24/18)*18)-$B37)&gt;=0,1,0)-J37+2)&lt;0, 0, $C37+INT(J$24/18)+IF(((J$24-INT(J$24/18)*18)-$B37)&gt;=0,1,0)-J37+2)</f>
        <v>3</v>
      </c>
      <c r="M37" s="38">
        <v>10</v>
      </c>
      <c r="N37" s="38">
        <v>2</v>
      </c>
      <c r="O37" s="38">
        <f t="shared" ref="O37:O44" si="11">IF(($C37+INT(M$24/18)+IF(((M$24-INT(M$24/18)*18)-$B37)&gt;=0,1,0)-M37+2)&lt;0, 0, $C37+INT(M$24/18)+IF(((M$24-INT(M$24/18)*18)-$B37)&gt;=0,1,0)-M37+2)</f>
        <v>0</v>
      </c>
      <c r="P37" s="37">
        <v>4</v>
      </c>
      <c r="Q37" s="37">
        <v>1</v>
      </c>
      <c r="R37" s="37">
        <f t="shared" ref="R37:R44" si="12">IF(($C37+INT(P$24/18)+IF(((P$143-INT(P$24/18)*18)-$B37)&gt;=0,1,0)-P37+2)&lt;0, 0, $C37+INT(P$24/18)+IF(((P$24-INT(P$24/18)*18)-$B37)&gt;=0,1,0)-P37+2)</f>
        <v>1</v>
      </c>
      <c r="Z37">
        <f>Z36/32</f>
        <v>1.65625</v>
      </c>
      <c r="AA37">
        <f>AA36/32</f>
        <v>1.609375</v>
      </c>
      <c r="AB37">
        <f>AB36/32</f>
        <v>1.515625</v>
      </c>
    </row>
    <row r="38" spans="1:28" x14ac:dyDescent="0.2">
      <c r="A38" s="42" t="s">
        <v>401</v>
      </c>
      <c r="B38" s="50">
        <v>11</v>
      </c>
      <c r="C38" s="50">
        <v>5</v>
      </c>
      <c r="D38" s="37">
        <v>10</v>
      </c>
      <c r="E38" s="37">
        <v>2</v>
      </c>
      <c r="F38" s="37">
        <f t="shared" si="8"/>
        <v>0</v>
      </c>
      <c r="G38" s="38">
        <v>6</v>
      </c>
      <c r="H38" s="38">
        <v>2</v>
      </c>
      <c r="I38" s="38">
        <f t="shared" si="9"/>
        <v>2</v>
      </c>
      <c r="J38" s="37">
        <v>6</v>
      </c>
      <c r="K38" s="37">
        <v>1</v>
      </c>
      <c r="L38" s="37">
        <f t="shared" si="10"/>
        <v>2</v>
      </c>
      <c r="M38" s="38">
        <v>6</v>
      </c>
      <c r="N38" s="38">
        <v>2</v>
      </c>
      <c r="O38" s="38">
        <f t="shared" si="11"/>
        <v>2</v>
      </c>
      <c r="P38" s="37">
        <v>4</v>
      </c>
      <c r="Q38" s="37">
        <v>1</v>
      </c>
      <c r="R38" s="37">
        <f t="shared" si="12"/>
        <v>3</v>
      </c>
    </row>
    <row r="39" spans="1:28" x14ac:dyDescent="0.2">
      <c r="A39" s="42" t="s">
        <v>402</v>
      </c>
      <c r="B39" s="50">
        <v>15</v>
      </c>
      <c r="C39" s="50">
        <v>4</v>
      </c>
      <c r="D39" s="37">
        <v>4</v>
      </c>
      <c r="E39" s="37">
        <v>2</v>
      </c>
      <c r="F39" s="37">
        <f t="shared" si="8"/>
        <v>3</v>
      </c>
      <c r="G39" s="38">
        <v>5</v>
      </c>
      <c r="H39" s="38">
        <v>2</v>
      </c>
      <c r="I39" s="38">
        <f t="shared" si="9"/>
        <v>2</v>
      </c>
      <c r="J39" s="37">
        <v>10</v>
      </c>
      <c r="K39" s="37">
        <v>2</v>
      </c>
      <c r="L39" s="37">
        <f t="shared" si="10"/>
        <v>0</v>
      </c>
      <c r="M39" s="38">
        <v>5</v>
      </c>
      <c r="N39" s="38">
        <v>1</v>
      </c>
      <c r="O39" s="38">
        <f t="shared" si="11"/>
        <v>2</v>
      </c>
      <c r="P39" s="37">
        <v>3</v>
      </c>
      <c r="Q39" s="37">
        <v>1</v>
      </c>
      <c r="R39" s="37">
        <f t="shared" si="12"/>
        <v>3</v>
      </c>
    </row>
    <row r="40" spans="1:28" x14ac:dyDescent="0.2">
      <c r="A40" s="42" t="s">
        <v>403</v>
      </c>
      <c r="B40" s="50">
        <v>17</v>
      </c>
      <c r="C40" s="50">
        <v>3</v>
      </c>
      <c r="D40" s="37">
        <v>3</v>
      </c>
      <c r="E40" s="37">
        <v>2</v>
      </c>
      <c r="F40" s="37">
        <f t="shared" si="8"/>
        <v>2</v>
      </c>
      <c r="G40" s="38">
        <v>2</v>
      </c>
      <c r="H40" s="38">
        <v>1</v>
      </c>
      <c r="I40" s="38">
        <f t="shared" si="9"/>
        <v>4</v>
      </c>
      <c r="J40" s="37">
        <v>4</v>
      </c>
      <c r="K40" s="37">
        <v>2</v>
      </c>
      <c r="L40" s="37">
        <f t="shared" si="10"/>
        <v>2</v>
      </c>
      <c r="M40" s="38">
        <v>4</v>
      </c>
      <c r="N40" s="38">
        <v>3</v>
      </c>
      <c r="O40" s="38">
        <f t="shared" si="11"/>
        <v>2</v>
      </c>
      <c r="P40" s="37">
        <v>4</v>
      </c>
      <c r="Q40" s="37">
        <v>2</v>
      </c>
      <c r="R40" s="37">
        <f t="shared" si="12"/>
        <v>1</v>
      </c>
    </row>
    <row r="41" spans="1:28" x14ac:dyDescent="0.2">
      <c r="A41" s="42" t="s">
        <v>404</v>
      </c>
      <c r="B41" s="50">
        <v>3</v>
      </c>
      <c r="C41" s="50">
        <v>4</v>
      </c>
      <c r="D41" s="37">
        <v>7</v>
      </c>
      <c r="E41" s="37">
        <v>3</v>
      </c>
      <c r="F41" s="37">
        <f t="shared" si="8"/>
        <v>0</v>
      </c>
      <c r="G41" s="38">
        <v>10</v>
      </c>
      <c r="H41" s="38">
        <v>2</v>
      </c>
      <c r="I41" s="38">
        <f t="shared" si="9"/>
        <v>0</v>
      </c>
      <c r="J41" s="37">
        <v>8</v>
      </c>
      <c r="K41" s="37">
        <v>4</v>
      </c>
      <c r="L41" s="37">
        <f t="shared" si="10"/>
        <v>0</v>
      </c>
      <c r="M41" s="38">
        <v>6</v>
      </c>
      <c r="N41" s="38">
        <v>2</v>
      </c>
      <c r="O41" s="38">
        <f t="shared" si="11"/>
        <v>2</v>
      </c>
      <c r="P41" s="37">
        <v>4</v>
      </c>
      <c r="Q41" s="37">
        <v>2</v>
      </c>
      <c r="R41" s="37">
        <f t="shared" si="12"/>
        <v>3</v>
      </c>
      <c r="W41" t="s">
        <v>980</v>
      </c>
      <c r="X41" t="s">
        <v>979</v>
      </c>
    </row>
    <row r="42" spans="1:28" x14ac:dyDescent="0.2">
      <c r="A42" s="42" t="s">
        <v>405</v>
      </c>
      <c r="B42" s="50">
        <v>5</v>
      </c>
      <c r="C42" s="50">
        <v>4</v>
      </c>
      <c r="D42" s="37">
        <v>5</v>
      </c>
      <c r="E42" s="37">
        <v>2</v>
      </c>
      <c r="F42" s="37">
        <f t="shared" si="8"/>
        <v>2</v>
      </c>
      <c r="G42" s="38">
        <v>5</v>
      </c>
      <c r="H42" s="38">
        <v>2</v>
      </c>
      <c r="I42" s="38">
        <f t="shared" si="9"/>
        <v>3</v>
      </c>
      <c r="J42" s="37">
        <v>6</v>
      </c>
      <c r="K42" s="37">
        <v>2</v>
      </c>
      <c r="L42" s="37">
        <f t="shared" si="10"/>
        <v>1</v>
      </c>
      <c r="M42" s="38">
        <v>5</v>
      </c>
      <c r="N42" s="38">
        <v>1</v>
      </c>
      <c r="O42" s="38">
        <f t="shared" si="11"/>
        <v>3</v>
      </c>
      <c r="P42" s="37">
        <v>4</v>
      </c>
      <c r="Q42" s="37">
        <v>2</v>
      </c>
      <c r="R42" s="37">
        <f t="shared" si="12"/>
        <v>3</v>
      </c>
      <c r="W42">
        <f>7.5*T23</f>
        <v>1593.75</v>
      </c>
      <c r="X42" t="s">
        <v>471</v>
      </c>
      <c r="Y42">
        <v>-126</v>
      </c>
    </row>
    <row r="43" spans="1:28" x14ac:dyDescent="0.2">
      <c r="A43" s="42" t="s">
        <v>406</v>
      </c>
      <c r="B43" s="50">
        <v>1</v>
      </c>
      <c r="C43" s="50">
        <v>5</v>
      </c>
      <c r="D43" s="37">
        <v>10</v>
      </c>
      <c r="E43" s="37">
        <v>2</v>
      </c>
      <c r="F43" s="37">
        <f t="shared" si="8"/>
        <v>0</v>
      </c>
      <c r="G43" s="38">
        <v>10</v>
      </c>
      <c r="H43" s="38">
        <v>2</v>
      </c>
      <c r="I43" s="38">
        <f t="shared" si="9"/>
        <v>0</v>
      </c>
      <c r="J43" s="37">
        <v>8</v>
      </c>
      <c r="K43" s="37">
        <v>2</v>
      </c>
      <c r="L43" s="37">
        <f t="shared" si="10"/>
        <v>1</v>
      </c>
      <c r="M43" s="38">
        <v>6</v>
      </c>
      <c r="N43" s="38">
        <v>2</v>
      </c>
      <c r="O43" s="38">
        <f t="shared" si="11"/>
        <v>3</v>
      </c>
      <c r="P43" s="37">
        <v>6</v>
      </c>
      <c r="Q43" s="37">
        <v>1</v>
      </c>
      <c r="R43" s="37">
        <f t="shared" si="12"/>
        <v>2</v>
      </c>
      <c r="W43">
        <f>7.5*T17</f>
        <v>2002.5</v>
      </c>
      <c r="X43" t="s">
        <v>615</v>
      </c>
      <c r="Y43">
        <v>53</v>
      </c>
    </row>
    <row r="44" spans="1:28" ht="13.5" thickBot="1" x14ac:dyDescent="0.25">
      <c r="A44" s="45" t="s">
        <v>407</v>
      </c>
      <c r="B44" s="51">
        <v>9</v>
      </c>
      <c r="C44" s="51">
        <v>4</v>
      </c>
      <c r="D44" s="37">
        <v>4</v>
      </c>
      <c r="E44" s="46">
        <v>2</v>
      </c>
      <c r="F44" s="37">
        <f t="shared" si="8"/>
        <v>3</v>
      </c>
      <c r="G44" s="38">
        <v>7</v>
      </c>
      <c r="H44" s="47">
        <v>2</v>
      </c>
      <c r="I44" s="38">
        <f t="shared" si="9"/>
        <v>0</v>
      </c>
      <c r="J44" s="37">
        <v>5</v>
      </c>
      <c r="K44" s="46">
        <v>1</v>
      </c>
      <c r="L44" s="37">
        <f t="shared" si="10"/>
        <v>2</v>
      </c>
      <c r="M44" s="38">
        <v>5</v>
      </c>
      <c r="N44" s="47">
        <v>2</v>
      </c>
      <c r="O44" s="38">
        <f t="shared" si="11"/>
        <v>2</v>
      </c>
      <c r="P44" s="37">
        <v>3</v>
      </c>
      <c r="Q44" s="46">
        <v>1</v>
      </c>
      <c r="R44" s="37">
        <f t="shared" si="12"/>
        <v>3</v>
      </c>
      <c r="W44">
        <f>7.5*T19</f>
        <v>1275</v>
      </c>
      <c r="X44" t="s">
        <v>470</v>
      </c>
      <c r="Y44">
        <v>-215</v>
      </c>
    </row>
    <row r="45" spans="1:28" ht="13.5" thickBot="1" x14ac:dyDescent="0.25">
      <c r="A45" s="66" t="s">
        <v>413</v>
      </c>
      <c r="B45" s="63"/>
      <c r="C45" s="63">
        <f t="shared" ref="C45:O45" si="13">SUM(C36:C44)</f>
        <v>37</v>
      </c>
      <c r="D45" s="63">
        <f t="shared" si="13"/>
        <v>53</v>
      </c>
      <c r="E45" s="63">
        <f t="shared" si="13"/>
        <v>19</v>
      </c>
      <c r="F45" s="63">
        <f t="shared" si="13"/>
        <v>14</v>
      </c>
      <c r="G45" s="64">
        <f t="shared" si="13"/>
        <v>57</v>
      </c>
      <c r="H45" s="64">
        <f t="shared" si="13"/>
        <v>20</v>
      </c>
      <c r="I45" s="64">
        <f t="shared" si="13"/>
        <v>14</v>
      </c>
      <c r="J45" s="63">
        <f t="shared" si="13"/>
        <v>56</v>
      </c>
      <c r="K45" s="63">
        <f t="shared" si="13"/>
        <v>17</v>
      </c>
      <c r="L45" s="63">
        <f t="shared" si="13"/>
        <v>13</v>
      </c>
      <c r="M45" s="64">
        <f t="shared" si="13"/>
        <v>54</v>
      </c>
      <c r="N45" s="64">
        <f t="shared" si="13"/>
        <v>17</v>
      </c>
      <c r="O45" s="64">
        <f t="shared" si="13"/>
        <v>18</v>
      </c>
      <c r="P45" s="63">
        <f>SUM(P36:P44)</f>
        <v>36</v>
      </c>
      <c r="Q45" s="63">
        <f>SUM(Q36:Q44)</f>
        <v>12</v>
      </c>
      <c r="R45" s="63">
        <f>SUM(R36:R44)</f>
        <v>22</v>
      </c>
      <c r="W45">
        <f>7.5*T22</f>
        <v>1597.5</v>
      </c>
      <c r="X45" t="s">
        <v>473</v>
      </c>
      <c r="Y45">
        <v>-71</v>
      </c>
    </row>
    <row r="46" spans="1:28" ht="13.5" thickBot="1" x14ac:dyDescent="0.25">
      <c r="A46" s="70" t="s">
        <v>414</v>
      </c>
      <c r="B46" s="71"/>
      <c r="C46" s="71">
        <f t="shared" ref="C46:O46" si="14">C45+C35</f>
        <v>73</v>
      </c>
      <c r="D46" s="71">
        <f t="shared" si="14"/>
        <v>102</v>
      </c>
      <c r="E46" s="71">
        <f t="shared" si="14"/>
        <v>35</v>
      </c>
      <c r="F46" s="71">
        <f t="shared" si="14"/>
        <v>27</v>
      </c>
      <c r="G46" s="72">
        <f t="shared" si="14"/>
        <v>113</v>
      </c>
      <c r="H46" s="72">
        <f t="shared" si="14"/>
        <v>37</v>
      </c>
      <c r="I46" s="72">
        <f t="shared" si="14"/>
        <v>23</v>
      </c>
      <c r="J46" s="71">
        <f t="shared" si="14"/>
        <v>101</v>
      </c>
      <c r="K46" s="71">
        <f t="shared" si="14"/>
        <v>34</v>
      </c>
      <c r="L46" s="71">
        <f t="shared" si="14"/>
        <v>31</v>
      </c>
      <c r="M46" s="72">
        <f t="shared" si="14"/>
        <v>107</v>
      </c>
      <c r="N46" s="72">
        <f t="shared" si="14"/>
        <v>33</v>
      </c>
      <c r="O46" s="72">
        <f t="shared" si="14"/>
        <v>32</v>
      </c>
      <c r="P46" s="71">
        <f>P45+P35</f>
        <v>74</v>
      </c>
      <c r="Q46" s="71">
        <f>Q45+Q35</f>
        <v>29</v>
      </c>
      <c r="R46" s="71">
        <f>R45+R35</f>
        <v>41</v>
      </c>
      <c r="W46">
        <f>7.5*T13</f>
        <v>5220</v>
      </c>
      <c r="X46" t="s">
        <v>474</v>
      </c>
      <c r="Y46">
        <v>359</v>
      </c>
    </row>
    <row r="47" spans="1:28" x14ac:dyDescent="0.2">
      <c r="A47" s="30"/>
      <c r="B47" s="30"/>
      <c r="C47" s="30"/>
      <c r="D47" s="30"/>
      <c r="E47" s="30"/>
      <c r="F47" s="30"/>
      <c r="G47" s="30"/>
      <c r="H47" s="30"/>
      <c r="I47" s="30"/>
      <c r="J47" s="30"/>
      <c r="K47" s="30"/>
      <c r="L47" s="30"/>
      <c r="M47" s="30"/>
      <c r="N47" s="30"/>
      <c r="O47" s="30"/>
      <c r="V47" t="s">
        <v>505</v>
      </c>
      <c r="W47">
        <f>SUM(W42:W46)</f>
        <v>11688.75</v>
      </c>
      <c r="Y47">
        <f>SUM(Y42:Y46)</f>
        <v>0</v>
      </c>
    </row>
    <row r="48" spans="1:28" x14ac:dyDescent="0.2">
      <c r="A48" s="30"/>
      <c r="B48" s="30"/>
      <c r="C48" s="30"/>
      <c r="D48" s="30"/>
      <c r="E48" s="30"/>
      <c r="F48" s="30"/>
      <c r="G48" s="30"/>
      <c r="H48" s="30"/>
      <c r="I48" s="30"/>
      <c r="J48" s="30"/>
      <c r="K48" s="30"/>
      <c r="L48" s="30"/>
      <c r="M48" s="30"/>
      <c r="N48" s="30"/>
      <c r="O48" s="30"/>
      <c r="V48" t="s">
        <v>981</v>
      </c>
      <c r="W48">
        <f>W47/5</f>
        <v>2337.75</v>
      </c>
    </row>
    <row r="49" spans="1:24" ht="13.5" thickBot="1" x14ac:dyDescent="0.25">
      <c r="A49" s="30"/>
      <c r="B49" s="30"/>
      <c r="C49" s="30"/>
      <c r="D49" s="30"/>
      <c r="E49" s="30"/>
      <c r="F49" s="30"/>
      <c r="G49" s="30"/>
      <c r="H49" s="30"/>
      <c r="I49" s="30"/>
      <c r="J49" s="30"/>
      <c r="K49" s="30"/>
      <c r="L49" s="30"/>
      <c r="M49" s="30"/>
      <c r="N49" s="30"/>
      <c r="O49" s="30"/>
    </row>
    <row r="50" spans="1:24" ht="13.5" thickBot="1" x14ac:dyDescent="0.25">
      <c r="A50" s="31"/>
      <c r="B50" s="32"/>
      <c r="C50" s="32"/>
      <c r="D50" s="32" t="s">
        <v>941</v>
      </c>
      <c r="E50" s="32"/>
      <c r="F50" s="32"/>
      <c r="G50" s="32"/>
      <c r="H50" s="32"/>
      <c r="I50" s="32"/>
      <c r="J50" s="32"/>
      <c r="K50" s="32"/>
      <c r="L50" s="32"/>
      <c r="M50" s="32"/>
      <c r="N50" s="32"/>
      <c r="O50" s="32"/>
      <c r="P50" s="32"/>
      <c r="Q50" s="32"/>
      <c r="R50" s="32"/>
      <c r="W50" t="s">
        <v>982</v>
      </c>
    </row>
    <row r="51" spans="1:24" x14ac:dyDescent="0.2">
      <c r="A51" s="40"/>
      <c r="B51" s="41"/>
      <c r="C51" s="41"/>
      <c r="D51" s="474" t="s">
        <v>475</v>
      </c>
      <c r="E51" s="475"/>
      <c r="F51" s="476"/>
      <c r="G51" s="477" t="s">
        <v>352</v>
      </c>
      <c r="H51" s="478"/>
      <c r="I51" s="479"/>
      <c r="J51" s="474" t="s">
        <v>340</v>
      </c>
      <c r="K51" s="475"/>
      <c r="L51" s="476"/>
      <c r="M51" s="477" t="s">
        <v>472</v>
      </c>
      <c r="N51" s="478"/>
      <c r="O51" s="479"/>
      <c r="P51" s="474" t="s">
        <v>469</v>
      </c>
      <c r="Q51" s="475"/>
      <c r="R51" s="476"/>
      <c r="W51">
        <f>W42-W48</f>
        <v>-744</v>
      </c>
      <c r="X51" t="s">
        <v>471</v>
      </c>
    </row>
    <row r="52" spans="1:24" x14ac:dyDescent="0.2">
      <c r="A52" s="57"/>
      <c r="B52" s="69"/>
      <c r="C52" s="69" t="s">
        <v>538</v>
      </c>
      <c r="D52" s="480">
        <v>16</v>
      </c>
      <c r="E52" s="481"/>
      <c r="F52" s="482"/>
      <c r="G52" s="483">
        <v>23</v>
      </c>
      <c r="H52" s="484"/>
      <c r="I52" s="485"/>
      <c r="J52" s="480">
        <v>19</v>
      </c>
      <c r="K52" s="481"/>
      <c r="L52" s="482"/>
      <c r="M52" s="483">
        <v>25</v>
      </c>
      <c r="N52" s="484"/>
      <c r="O52" s="485"/>
      <c r="P52" s="480">
        <v>6</v>
      </c>
      <c r="Q52" s="481"/>
      <c r="R52" s="482"/>
      <c r="W52">
        <f>W43-W48</f>
        <v>-335.25</v>
      </c>
      <c r="X52" t="s">
        <v>615</v>
      </c>
    </row>
    <row r="53" spans="1:24" x14ac:dyDescent="0.2">
      <c r="A53" s="42"/>
      <c r="B53" s="34" t="s">
        <v>355</v>
      </c>
      <c r="C53" s="34" t="s">
        <v>408</v>
      </c>
      <c r="D53" s="35" t="s">
        <v>409</v>
      </c>
      <c r="E53" s="35" t="s">
        <v>410</v>
      </c>
      <c r="F53" s="35" t="s">
        <v>363</v>
      </c>
      <c r="G53" s="36" t="s">
        <v>409</v>
      </c>
      <c r="H53" s="36" t="s">
        <v>410</v>
      </c>
      <c r="I53" s="36" t="s">
        <v>363</v>
      </c>
      <c r="J53" s="35" t="s">
        <v>409</v>
      </c>
      <c r="K53" s="35" t="s">
        <v>410</v>
      </c>
      <c r="L53" s="35" t="s">
        <v>363</v>
      </c>
      <c r="M53" s="36" t="s">
        <v>409</v>
      </c>
      <c r="N53" s="36" t="s">
        <v>410</v>
      </c>
      <c r="O53" s="36" t="s">
        <v>363</v>
      </c>
      <c r="P53" s="35" t="s">
        <v>409</v>
      </c>
      <c r="Q53" s="35" t="s">
        <v>410</v>
      </c>
      <c r="R53" s="35" t="s">
        <v>363</v>
      </c>
      <c r="W53">
        <f>W44-W48</f>
        <v>-1062.75</v>
      </c>
      <c r="X53" t="s">
        <v>470</v>
      </c>
    </row>
    <row r="54" spans="1:24" x14ac:dyDescent="0.2">
      <c r="A54" s="42" t="s">
        <v>390</v>
      </c>
      <c r="B54" s="50">
        <v>8</v>
      </c>
      <c r="C54" s="50">
        <v>4</v>
      </c>
      <c r="D54" s="37">
        <v>5</v>
      </c>
      <c r="E54" s="37">
        <v>2</v>
      </c>
      <c r="F54" s="37">
        <f>IF(($C54+INT(D$52/18)+IF(((D$52-INT(D$52/18)*18)-$B54)&gt;=0,1,0)-D54+2)&lt;0, 0, $C54+INT(D$52/18)+IF(((D$52-INT(D$52/18)*18)-$B54)&gt;=0,1,0)-D54+2)</f>
        <v>2</v>
      </c>
      <c r="G54" s="38">
        <v>10</v>
      </c>
      <c r="H54" s="38">
        <v>2</v>
      </c>
      <c r="I54" s="38">
        <f>IF(($C54+INT(G$52/18)+IF(((G$52-INT(G$52/18)*18)-$B54)&gt;=0,1,0)-G54+2)&lt;0, 0, $C54+INT(G$52/18)+IF(((G$52-INT(G$52/18)*18)-$B54)&gt;=0,1,0)-G54+2)</f>
        <v>0</v>
      </c>
      <c r="J54" s="37">
        <v>5</v>
      </c>
      <c r="K54" s="37">
        <v>2</v>
      </c>
      <c r="L54" s="37">
        <f>IF(($C54+INT(J$52/18)+IF(((J$52-INT(J$52/18)*18)-$B54)&gt;=0,1,0)-J54+2)&lt;0, 0, $C54+INT(J$52/18)+IF(((J$52-INT(J$52/18)*18)-$B54)&gt;=0,1,0)-J54+2)</f>
        <v>2</v>
      </c>
      <c r="M54" s="38">
        <v>4</v>
      </c>
      <c r="N54" s="38">
        <v>1</v>
      </c>
      <c r="O54" s="38">
        <f>IF(($C54+INT(M$52/18)+IF(((M$52-INT(M$52/18)*18)-$B54)&gt;=0,1,0)-M54+2)&lt;0, 0, $C54+INT(M$52/18)+IF(((M$52-INT(M$52/18)*18)-$B54)&gt;=0,1,0)-M54+2)</f>
        <v>3</v>
      </c>
      <c r="P54" s="37">
        <v>4</v>
      </c>
      <c r="Q54" s="37">
        <v>1</v>
      </c>
      <c r="R54" s="37">
        <f>IF(($C54+INT(P$52/18)+IF(((P$52-INT(P$52/18)*18)-$B54)&gt;=0,1,0)-P54+2)&lt;0, 0, $C54+INT(P$52/18)+IF(((P$52-INT(P$52/18)*18)-$B54)&gt;=0,1,0)-P54+2)</f>
        <v>2</v>
      </c>
      <c r="W54">
        <f>W45-W48</f>
        <v>-740.25</v>
      </c>
      <c r="X54" t="s">
        <v>473</v>
      </c>
    </row>
    <row r="55" spans="1:24" x14ac:dyDescent="0.2">
      <c r="A55" s="42" t="s">
        <v>391</v>
      </c>
      <c r="B55" s="50">
        <v>14</v>
      </c>
      <c r="C55" s="50">
        <v>5</v>
      </c>
      <c r="D55" s="37">
        <v>6</v>
      </c>
      <c r="E55" s="37">
        <v>2</v>
      </c>
      <c r="F55" s="37">
        <f t="shared" ref="F55:F62" si="15">IF(($C55+INT(D$52/18)+IF(((D$52-INT(D$52/18)*18)-$B55)&gt;=0,1,0)-D55+2)&lt;0, 0, $C55+INT(D$52/18)+IF(((D$52-INT(D$52/18)*18)-$B55)&gt;=0,1,0)-D55+2)</f>
        <v>2</v>
      </c>
      <c r="G55" s="38">
        <v>8</v>
      </c>
      <c r="H55" s="38">
        <v>1</v>
      </c>
      <c r="I55" s="38">
        <f t="shared" ref="I55:I62" si="16">IF(($C55+INT(G$52/18)+IF(((G$52-INT(G$52/18)*18)-$B55)&gt;=0,1,0)-G55+2)&lt;0, 0, $C55+INT(G$52/18)+IF(((G$52-INT(G$52/18)*18)-$B55)&gt;=0,1,0)-G55+2)</f>
        <v>0</v>
      </c>
      <c r="J55" s="37">
        <v>7</v>
      </c>
      <c r="K55" s="37">
        <v>3</v>
      </c>
      <c r="L55" s="37">
        <f t="shared" ref="L55:L62" si="17">IF(($C55+INT(J$52/18)+IF(((J$52-INT(J$52/18)*18)-$B55)&gt;=0,1,0)-J55+2)&lt;0, 0, $C55+INT(J$52/18)+IF(((J$52-INT(J$52/18)*18)-$B55)&gt;=0,1,0)-J55+2)</f>
        <v>1</v>
      </c>
      <c r="M55" s="38">
        <v>5</v>
      </c>
      <c r="N55" s="38">
        <v>2</v>
      </c>
      <c r="O55" s="38">
        <f t="shared" ref="O55:O62" si="18">IF(($C55+INT(M$52/18)+IF(((M$52-INT(M$52/18)*18)-$B55)&gt;=0,1,0)-M55+2)&lt;0, 0, $C55+INT(M$52/18)+IF(((M$52-INT(M$52/18)*18)-$B55)&gt;=0,1,0)-M55+2)</f>
        <v>3</v>
      </c>
      <c r="P55" s="37">
        <v>4</v>
      </c>
      <c r="Q55" s="37">
        <v>0</v>
      </c>
      <c r="R55" s="37">
        <f t="shared" ref="R55:R62" si="19">IF(($C55+INT(P$52/18)+IF(((P$52-INT(P$52/18)*18)-$B55)&gt;=0,1,0)-P55+2)&lt;0, 0, $C55+INT(P$52/18)+IF(((P$52-INT(P$52/18)*18)-$B55)&gt;=0,1,0)-P55+2)</f>
        <v>3</v>
      </c>
      <c r="W55">
        <f>W46-W48</f>
        <v>2882.25</v>
      </c>
      <c r="X55" t="s">
        <v>474</v>
      </c>
    </row>
    <row r="56" spans="1:24" x14ac:dyDescent="0.2">
      <c r="A56" s="42" t="s">
        <v>392</v>
      </c>
      <c r="B56" s="50">
        <v>18</v>
      </c>
      <c r="C56" s="50">
        <v>3</v>
      </c>
      <c r="D56" s="37">
        <v>3</v>
      </c>
      <c r="E56" s="37">
        <v>2</v>
      </c>
      <c r="F56" s="37">
        <f t="shared" si="15"/>
        <v>2</v>
      </c>
      <c r="G56" s="38">
        <v>6</v>
      </c>
      <c r="H56" s="38">
        <v>2</v>
      </c>
      <c r="I56" s="38">
        <f t="shared" si="16"/>
        <v>0</v>
      </c>
      <c r="J56" s="37">
        <v>4</v>
      </c>
      <c r="K56" s="37">
        <v>2</v>
      </c>
      <c r="L56" s="37">
        <f t="shared" si="17"/>
        <v>2</v>
      </c>
      <c r="M56" s="38">
        <v>2</v>
      </c>
      <c r="N56" s="38">
        <v>0</v>
      </c>
      <c r="O56" s="38">
        <f t="shared" si="18"/>
        <v>4</v>
      </c>
      <c r="P56" s="37">
        <v>3</v>
      </c>
      <c r="Q56" s="37">
        <v>1</v>
      </c>
      <c r="R56" s="37">
        <f t="shared" si="19"/>
        <v>2</v>
      </c>
      <c r="W56" s="383" t="s">
        <v>983</v>
      </c>
      <c r="X56" s="383"/>
    </row>
    <row r="57" spans="1:24" x14ac:dyDescent="0.2">
      <c r="A57" s="42" t="s">
        <v>393</v>
      </c>
      <c r="B57" s="50">
        <v>12</v>
      </c>
      <c r="C57" s="50">
        <v>4</v>
      </c>
      <c r="D57" s="37">
        <v>5</v>
      </c>
      <c r="E57" s="37">
        <v>1</v>
      </c>
      <c r="F57" s="37">
        <f t="shared" si="15"/>
        <v>2</v>
      </c>
      <c r="G57" s="38">
        <v>4</v>
      </c>
      <c r="H57" s="38">
        <v>1</v>
      </c>
      <c r="I57" s="38">
        <f t="shared" si="16"/>
        <v>3</v>
      </c>
      <c r="J57" s="37">
        <v>6</v>
      </c>
      <c r="K57" s="37">
        <v>2</v>
      </c>
      <c r="L57" s="37">
        <f t="shared" si="17"/>
        <v>1</v>
      </c>
      <c r="M57" s="38">
        <v>6</v>
      </c>
      <c r="N57" s="38">
        <v>2</v>
      </c>
      <c r="O57" s="38">
        <f t="shared" si="18"/>
        <v>1</v>
      </c>
      <c r="P57" s="37">
        <v>4</v>
      </c>
      <c r="Q57" s="37">
        <v>1</v>
      </c>
      <c r="R57" s="37">
        <f t="shared" si="19"/>
        <v>2</v>
      </c>
      <c r="W57" s="383">
        <f>W51+Y42</f>
        <v>-870</v>
      </c>
      <c r="X57" s="383" t="s">
        <v>471</v>
      </c>
    </row>
    <row r="58" spans="1:24" x14ac:dyDescent="0.2">
      <c r="A58" s="42" t="s">
        <v>394</v>
      </c>
      <c r="B58" s="50">
        <v>2</v>
      </c>
      <c r="C58" s="50">
        <v>4</v>
      </c>
      <c r="D58" s="37">
        <v>5</v>
      </c>
      <c r="E58" s="37">
        <v>1</v>
      </c>
      <c r="F58" s="37">
        <f t="shared" si="15"/>
        <v>2</v>
      </c>
      <c r="G58" s="38">
        <v>5</v>
      </c>
      <c r="H58" s="38">
        <v>1</v>
      </c>
      <c r="I58" s="38">
        <f t="shared" si="16"/>
        <v>3</v>
      </c>
      <c r="J58" s="37">
        <v>6</v>
      </c>
      <c r="K58" s="37">
        <v>2</v>
      </c>
      <c r="L58" s="37">
        <f t="shared" si="17"/>
        <v>1</v>
      </c>
      <c r="M58" s="38">
        <v>6</v>
      </c>
      <c r="N58" s="38">
        <v>0</v>
      </c>
      <c r="O58" s="38">
        <f t="shared" si="18"/>
        <v>2</v>
      </c>
      <c r="P58" s="37">
        <v>5</v>
      </c>
      <c r="Q58" s="37">
        <v>3</v>
      </c>
      <c r="R58" s="37">
        <f t="shared" si="19"/>
        <v>2</v>
      </c>
      <c r="W58" s="383">
        <f>W52+Y43</f>
        <v>-282.25</v>
      </c>
      <c r="X58" s="383" t="s">
        <v>615</v>
      </c>
    </row>
    <row r="59" spans="1:24" x14ac:dyDescent="0.2">
      <c r="A59" s="42" t="s">
        <v>395</v>
      </c>
      <c r="B59" s="50">
        <v>6</v>
      </c>
      <c r="C59" s="50">
        <v>4</v>
      </c>
      <c r="D59" s="37">
        <v>5</v>
      </c>
      <c r="E59" s="37">
        <v>2</v>
      </c>
      <c r="F59" s="37">
        <f t="shared" si="15"/>
        <v>2</v>
      </c>
      <c r="G59" s="38">
        <v>6</v>
      </c>
      <c r="H59" s="38">
        <v>2</v>
      </c>
      <c r="I59" s="38">
        <f t="shared" si="16"/>
        <v>1</v>
      </c>
      <c r="J59" s="37">
        <v>6</v>
      </c>
      <c r="K59" s="37">
        <v>2</v>
      </c>
      <c r="L59" s="37">
        <f t="shared" si="17"/>
        <v>1</v>
      </c>
      <c r="M59" s="38">
        <v>6</v>
      </c>
      <c r="N59" s="38">
        <v>2</v>
      </c>
      <c r="O59" s="38">
        <f t="shared" si="18"/>
        <v>2</v>
      </c>
      <c r="P59" s="37">
        <v>3</v>
      </c>
      <c r="Q59" s="37">
        <v>1</v>
      </c>
      <c r="R59" s="37">
        <f t="shared" si="19"/>
        <v>4</v>
      </c>
      <c r="W59" s="383">
        <f>W53+Y44</f>
        <v>-1277.75</v>
      </c>
      <c r="X59" s="383" t="s">
        <v>470</v>
      </c>
    </row>
    <row r="60" spans="1:24" x14ac:dyDescent="0.2">
      <c r="A60" s="42" t="s">
        <v>396</v>
      </c>
      <c r="B60" s="50">
        <v>10</v>
      </c>
      <c r="C60" s="50">
        <v>5</v>
      </c>
      <c r="D60" s="37">
        <v>8</v>
      </c>
      <c r="E60" s="37">
        <v>2</v>
      </c>
      <c r="F60" s="37">
        <f t="shared" si="15"/>
        <v>0</v>
      </c>
      <c r="G60" s="38">
        <v>6</v>
      </c>
      <c r="H60" s="38">
        <v>2</v>
      </c>
      <c r="I60" s="38">
        <f t="shared" si="16"/>
        <v>2</v>
      </c>
      <c r="J60" s="37">
        <v>10</v>
      </c>
      <c r="K60" s="37">
        <v>2</v>
      </c>
      <c r="L60" s="37">
        <f t="shared" si="17"/>
        <v>0</v>
      </c>
      <c r="M60" s="38">
        <v>10</v>
      </c>
      <c r="N60" s="38">
        <v>2</v>
      </c>
      <c r="O60" s="38">
        <f t="shared" si="18"/>
        <v>0</v>
      </c>
      <c r="P60" s="37">
        <v>5</v>
      </c>
      <c r="Q60" s="37">
        <v>1</v>
      </c>
      <c r="R60" s="37">
        <f t="shared" si="19"/>
        <v>2</v>
      </c>
      <c r="W60" s="383">
        <f>W54+Y45</f>
        <v>-811.25</v>
      </c>
      <c r="X60" s="383" t="s">
        <v>473</v>
      </c>
    </row>
    <row r="61" spans="1:24" x14ac:dyDescent="0.2">
      <c r="A61" s="42" t="s">
        <v>397</v>
      </c>
      <c r="B61" s="50">
        <v>16</v>
      </c>
      <c r="C61" s="50">
        <v>3</v>
      </c>
      <c r="D61" s="37">
        <v>3</v>
      </c>
      <c r="E61" s="37">
        <v>2</v>
      </c>
      <c r="F61" s="37">
        <f t="shared" si="15"/>
        <v>3</v>
      </c>
      <c r="G61" s="38">
        <v>10</v>
      </c>
      <c r="H61" s="38">
        <v>2</v>
      </c>
      <c r="I61" s="38">
        <f t="shared" si="16"/>
        <v>0</v>
      </c>
      <c r="J61" s="37">
        <v>3</v>
      </c>
      <c r="K61" s="37">
        <v>2</v>
      </c>
      <c r="L61" s="37">
        <f t="shared" si="17"/>
        <v>3</v>
      </c>
      <c r="M61" s="38">
        <v>4</v>
      </c>
      <c r="N61" s="38">
        <v>2</v>
      </c>
      <c r="O61" s="38">
        <f t="shared" si="18"/>
        <v>2</v>
      </c>
      <c r="P61" s="37">
        <v>4</v>
      </c>
      <c r="Q61" s="37">
        <v>2</v>
      </c>
      <c r="R61" s="37">
        <f t="shared" si="19"/>
        <v>1</v>
      </c>
      <c r="T61" t="s">
        <v>948</v>
      </c>
      <c r="W61" s="383">
        <f>W55+Y46</f>
        <v>3241.25</v>
      </c>
      <c r="X61" s="383" t="s">
        <v>474</v>
      </c>
    </row>
    <row r="62" spans="1:24" ht="13.5" thickBot="1" x14ac:dyDescent="0.25">
      <c r="A62" s="52" t="s">
        <v>398</v>
      </c>
      <c r="B62" s="53">
        <v>4</v>
      </c>
      <c r="C62" s="53">
        <v>4</v>
      </c>
      <c r="D62" s="37">
        <v>6</v>
      </c>
      <c r="E62" s="54">
        <v>2</v>
      </c>
      <c r="F62" s="37">
        <f t="shared" si="15"/>
        <v>1</v>
      </c>
      <c r="G62" s="38">
        <v>6</v>
      </c>
      <c r="H62" s="55">
        <v>2</v>
      </c>
      <c r="I62" s="38">
        <f t="shared" si="16"/>
        <v>2</v>
      </c>
      <c r="J62" s="37">
        <v>8</v>
      </c>
      <c r="K62" s="54">
        <v>3</v>
      </c>
      <c r="L62" s="37">
        <f t="shared" si="17"/>
        <v>0</v>
      </c>
      <c r="M62" s="38">
        <v>5</v>
      </c>
      <c r="N62" s="55">
        <v>2</v>
      </c>
      <c r="O62" s="38">
        <f t="shared" si="18"/>
        <v>3</v>
      </c>
      <c r="P62" s="37">
        <v>6</v>
      </c>
      <c r="Q62" s="54">
        <v>1</v>
      </c>
      <c r="R62" s="37">
        <f t="shared" si="19"/>
        <v>1</v>
      </c>
      <c r="W62">
        <f>SUM(W57:W61)</f>
        <v>0</v>
      </c>
    </row>
    <row r="63" spans="1:24" ht="13.5" thickBot="1" x14ac:dyDescent="0.25">
      <c r="A63" s="61" t="s">
        <v>412</v>
      </c>
      <c r="B63" s="62"/>
      <c r="C63" s="74">
        <f t="shared" ref="C63:O63" si="20">SUM(C54:C62)</f>
        <v>36</v>
      </c>
      <c r="D63" s="63">
        <f t="shared" si="20"/>
        <v>46</v>
      </c>
      <c r="E63" s="63">
        <f t="shared" si="20"/>
        <v>16</v>
      </c>
      <c r="F63" s="63">
        <f t="shared" si="20"/>
        <v>16</v>
      </c>
      <c r="G63" s="64">
        <f t="shared" si="20"/>
        <v>61</v>
      </c>
      <c r="H63" s="64">
        <f t="shared" si="20"/>
        <v>15</v>
      </c>
      <c r="I63" s="89">
        <f t="shared" si="20"/>
        <v>11</v>
      </c>
      <c r="J63" s="63">
        <f t="shared" si="20"/>
        <v>55</v>
      </c>
      <c r="K63" s="63">
        <f t="shared" si="20"/>
        <v>20</v>
      </c>
      <c r="L63" s="88">
        <f t="shared" si="20"/>
        <v>11</v>
      </c>
      <c r="M63" s="64">
        <f t="shared" si="20"/>
        <v>48</v>
      </c>
      <c r="N63" s="64">
        <f t="shared" si="20"/>
        <v>13</v>
      </c>
      <c r="O63" s="89">
        <f t="shared" si="20"/>
        <v>20</v>
      </c>
      <c r="P63" s="63">
        <f>SUM(P54:P62)</f>
        <v>38</v>
      </c>
      <c r="Q63" s="63">
        <f>SUM(Q54:Q62)</f>
        <v>11</v>
      </c>
      <c r="R63" s="88">
        <f>SUM(R54:R62)</f>
        <v>19</v>
      </c>
    </row>
    <row r="64" spans="1:24" x14ac:dyDescent="0.2">
      <c r="A64" s="57" t="s">
        <v>399</v>
      </c>
      <c r="B64" s="58">
        <v>7</v>
      </c>
      <c r="C64" s="58">
        <v>5</v>
      </c>
      <c r="D64" s="37">
        <v>5</v>
      </c>
      <c r="E64" s="39">
        <v>2</v>
      </c>
      <c r="F64" s="37">
        <f>IF(($C64+INT(D$52/18)+IF(((D$52-INT(D$52/18)*18)-$B64)&gt;=0,1,0)-D64+2)&lt;0, 0, $C64+INT(D$52/18)+IF(((D$52-INT(D$52/18)*18)-$B64)&gt;=0,1,0)-D64+2)</f>
        <v>3</v>
      </c>
      <c r="G64" s="38">
        <v>10</v>
      </c>
      <c r="H64" s="59">
        <v>2</v>
      </c>
      <c r="I64" s="38">
        <f>IF(($C64+INT(G$52/18)+IF(((G$52-INT(G$52/18)*18)-$B64)&gt;=0,1,0)-G64+2)&lt;0, 0, $C64+INT(G$52/18)+IF(((G$52-INT(G$52/18)*18)-$B64)&gt;=0,1,0)-G64+2)</f>
        <v>0</v>
      </c>
      <c r="J64" s="37">
        <v>6</v>
      </c>
      <c r="K64" s="39">
        <v>1</v>
      </c>
      <c r="L64" s="37">
        <f>IF(($C64+INT(J$52/18)+IF(((J$52-INT(J$52/18)*18)-$B64)&gt;=0,1,0)-J64+2)&lt;0, 0, $C64+INT(J$52/18)+IF(((J$52-INT(J$52/18)*18)-$B64)&gt;=0,1,0)-J64+2)</f>
        <v>2</v>
      </c>
      <c r="M64" s="38">
        <v>6</v>
      </c>
      <c r="N64" s="59">
        <v>2</v>
      </c>
      <c r="O64" s="38">
        <f>IF(($C64+INT(M$52/18)+IF(((M$52-INT(M$52/18)*18)-$B64)&gt;=0,1,0)-M64+2)&lt;0, 0, $C64+INT(M$52/18)+IF(((M$52-INT(M$52/18)*18)-$B64)&gt;=0,1,0)-M64+2)</f>
        <v>3</v>
      </c>
      <c r="P64" s="37">
        <v>5</v>
      </c>
      <c r="Q64" s="39">
        <v>2</v>
      </c>
      <c r="R64" s="37">
        <f>IF(($C64+INT(P$52/18)+IF(((P$52-INT(P$52/18)*18)-$B64)&gt;=0,1,0)-P64+2)&lt;0, 0, $C64+INT(P$52/18)+IF(((P$52-INT(P$52/18)*18)-$B64)&gt;=0,1,0)-P64+2)</f>
        <v>2</v>
      </c>
    </row>
    <row r="65" spans="1:18" x14ac:dyDescent="0.2">
      <c r="A65" s="42" t="s">
        <v>400</v>
      </c>
      <c r="B65" s="50">
        <v>13</v>
      </c>
      <c r="C65" s="50">
        <v>3</v>
      </c>
      <c r="D65" s="37">
        <v>5</v>
      </c>
      <c r="E65" s="37">
        <v>2</v>
      </c>
      <c r="F65" s="37">
        <f t="shared" ref="F65:F72" si="21">IF(($C65+INT(D$52/18)+IF(((D$52-INT(D$52/18)*18)-$B65)&gt;=0,1,0)-D65+2)&lt;0, 0, $C65+INT(D$52/18)+IF(((D$52-INT(D$52/18)*18)-$B65)&gt;=0,1,0)-D65+2)</f>
        <v>1</v>
      </c>
      <c r="G65" s="38">
        <v>5</v>
      </c>
      <c r="H65" s="38">
        <v>3</v>
      </c>
      <c r="I65" s="38">
        <f t="shared" ref="I65:I72" si="22">IF(($C65+INT(G$52/18)+IF(((G$52-INT(G$52/18)*18)-$B65)&gt;=0,1,0)-G65+2)&lt;0, 0, $C65+INT(G$52/18)+IF(((G$52-INT(G$52/18)*18)-$B65)&gt;=0,1,0)-G65+2)</f>
        <v>1</v>
      </c>
      <c r="J65" s="37">
        <v>4</v>
      </c>
      <c r="K65" s="37">
        <v>2</v>
      </c>
      <c r="L65" s="37">
        <f t="shared" ref="L65:L72" si="23">IF(($C65+INT(J$52/18)+IF(((J$52-INT(J$52/18)*18)-$B65)&gt;=0,1,0)-J65+2)&lt;0, 0, $C65+INT(J$52/18)+IF(((J$52-INT(J$52/18)*18)-$B65)&gt;=0,1,0)-J65+2)</f>
        <v>2</v>
      </c>
      <c r="M65" s="38">
        <v>3</v>
      </c>
      <c r="N65" s="38">
        <v>1</v>
      </c>
      <c r="O65" s="38">
        <f t="shared" ref="O65:O72" si="24">IF(($C65+INT(M$52/18)+IF(((M$52-INT(M$52/18)*18)-$B65)&gt;=0,1,0)-M65+2)&lt;0, 0, $C65+INT(M$52/18)+IF(((M$52-INT(M$52/18)*18)-$B65)&gt;=0,1,0)-M65+2)</f>
        <v>3</v>
      </c>
      <c r="P65" s="37">
        <v>4</v>
      </c>
      <c r="Q65" s="37">
        <v>1</v>
      </c>
      <c r="R65" s="37">
        <f t="shared" ref="R65:R72" si="25">IF(($C65+INT(P$52/18)+IF(((P$52-INT(P$52/18)*18)-$B65)&gt;=0,1,0)-P65+2)&lt;0, 0, $C65+INT(P$52/18)+IF(((P$52-INT(P$52/18)*18)-$B65)&gt;=0,1,0)-P65+2)</f>
        <v>1</v>
      </c>
    </row>
    <row r="66" spans="1:18" x14ac:dyDescent="0.2">
      <c r="A66" s="42" t="s">
        <v>401</v>
      </c>
      <c r="B66" s="50">
        <v>11</v>
      </c>
      <c r="C66" s="50">
        <v>5</v>
      </c>
      <c r="D66" s="37">
        <v>6</v>
      </c>
      <c r="E66" s="37">
        <v>2</v>
      </c>
      <c r="F66" s="37">
        <f t="shared" si="21"/>
        <v>2</v>
      </c>
      <c r="G66" s="38">
        <v>6</v>
      </c>
      <c r="H66" s="38">
        <v>2</v>
      </c>
      <c r="I66" s="38">
        <f t="shared" si="22"/>
        <v>2</v>
      </c>
      <c r="J66" s="37">
        <v>6</v>
      </c>
      <c r="K66" s="37">
        <v>1</v>
      </c>
      <c r="L66" s="37">
        <f t="shared" si="23"/>
        <v>2</v>
      </c>
      <c r="M66" s="38">
        <v>7</v>
      </c>
      <c r="N66" s="38">
        <v>2</v>
      </c>
      <c r="O66" s="38">
        <f t="shared" si="24"/>
        <v>1</v>
      </c>
      <c r="P66" s="37">
        <v>4</v>
      </c>
      <c r="Q66" s="37">
        <v>1</v>
      </c>
      <c r="R66" s="37">
        <f t="shared" si="25"/>
        <v>3</v>
      </c>
    </row>
    <row r="67" spans="1:18" x14ac:dyDescent="0.2">
      <c r="A67" s="42" t="s">
        <v>402</v>
      </c>
      <c r="B67" s="50">
        <v>15</v>
      </c>
      <c r="C67" s="50">
        <v>4</v>
      </c>
      <c r="D67" s="37">
        <v>4</v>
      </c>
      <c r="E67" s="37">
        <v>1</v>
      </c>
      <c r="F67" s="37">
        <f t="shared" si="21"/>
        <v>3</v>
      </c>
      <c r="G67" s="38">
        <v>6</v>
      </c>
      <c r="H67" s="38">
        <v>4</v>
      </c>
      <c r="I67" s="38">
        <f t="shared" si="22"/>
        <v>1</v>
      </c>
      <c r="J67" s="37">
        <v>4</v>
      </c>
      <c r="K67" s="37">
        <v>1</v>
      </c>
      <c r="L67" s="37">
        <f t="shared" si="23"/>
        <v>3</v>
      </c>
      <c r="M67" s="38">
        <v>7</v>
      </c>
      <c r="N67" s="38">
        <v>2</v>
      </c>
      <c r="O67" s="38">
        <f t="shared" si="24"/>
        <v>0</v>
      </c>
      <c r="P67" s="37">
        <v>5</v>
      </c>
      <c r="Q67" s="37">
        <v>3</v>
      </c>
      <c r="R67" s="37">
        <f t="shared" si="25"/>
        <v>1</v>
      </c>
    </row>
    <row r="68" spans="1:18" x14ac:dyDescent="0.2">
      <c r="A68" s="42" t="s">
        <v>403</v>
      </c>
      <c r="B68" s="50">
        <v>17</v>
      </c>
      <c r="C68" s="50">
        <v>3</v>
      </c>
      <c r="D68" s="37">
        <v>3</v>
      </c>
      <c r="E68" s="37">
        <v>2</v>
      </c>
      <c r="F68" s="37">
        <f t="shared" si="21"/>
        <v>2</v>
      </c>
      <c r="G68" s="38">
        <v>7</v>
      </c>
      <c r="H68" s="38">
        <v>2</v>
      </c>
      <c r="I68" s="38">
        <f t="shared" si="22"/>
        <v>0</v>
      </c>
      <c r="J68" s="37">
        <v>4</v>
      </c>
      <c r="K68" s="37">
        <v>3</v>
      </c>
      <c r="L68" s="37">
        <f t="shared" si="23"/>
        <v>2</v>
      </c>
      <c r="M68" s="38">
        <v>4</v>
      </c>
      <c r="N68" s="38">
        <v>3</v>
      </c>
      <c r="O68" s="38">
        <f t="shared" si="24"/>
        <v>2</v>
      </c>
      <c r="P68" s="37">
        <v>4</v>
      </c>
      <c r="Q68" s="37">
        <v>2</v>
      </c>
      <c r="R68" s="37">
        <f t="shared" si="25"/>
        <v>1</v>
      </c>
    </row>
    <row r="69" spans="1:18" x14ac:dyDescent="0.2">
      <c r="A69" s="42" t="s">
        <v>404</v>
      </c>
      <c r="B69" s="50">
        <v>3</v>
      </c>
      <c r="C69" s="50">
        <v>4</v>
      </c>
      <c r="D69" s="37">
        <v>6</v>
      </c>
      <c r="E69" s="37">
        <v>3</v>
      </c>
      <c r="F69" s="37">
        <f t="shared" si="21"/>
        <v>1</v>
      </c>
      <c r="G69" s="38">
        <v>5</v>
      </c>
      <c r="H69" s="38">
        <v>2</v>
      </c>
      <c r="I69" s="38">
        <f t="shared" si="22"/>
        <v>3</v>
      </c>
      <c r="J69" s="37">
        <v>7</v>
      </c>
      <c r="K69" s="37">
        <v>2</v>
      </c>
      <c r="L69" s="37">
        <f t="shared" si="23"/>
        <v>0</v>
      </c>
      <c r="M69" s="38">
        <v>8</v>
      </c>
      <c r="N69" s="38">
        <v>2</v>
      </c>
      <c r="O69" s="38">
        <f t="shared" si="24"/>
        <v>0</v>
      </c>
      <c r="P69" s="37">
        <v>6</v>
      </c>
      <c r="Q69" s="37">
        <v>2</v>
      </c>
      <c r="R69" s="37">
        <f t="shared" si="25"/>
        <v>1</v>
      </c>
    </row>
    <row r="70" spans="1:18" x14ac:dyDescent="0.2">
      <c r="A70" s="42" t="s">
        <v>405</v>
      </c>
      <c r="B70" s="50">
        <v>5</v>
      </c>
      <c r="C70" s="50">
        <v>4</v>
      </c>
      <c r="D70" s="37">
        <v>5</v>
      </c>
      <c r="E70" s="37">
        <v>2</v>
      </c>
      <c r="F70" s="37">
        <f t="shared" si="21"/>
        <v>2</v>
      </c>
      <c r="G70" s="38">
        <v>10</v>
      </c>
      <c r="H70" s="38">
        <v>2</v>
      </c>
      <c r="I70" s="38">
        <f t="shared" si="22"/>
        <v>0</v>
      </c>
      <c r="J70" s="37">
        <v>5</v>
      </c>
      <c r="K70" s="37">
        <v>2</v>
      </c>
      <c r="L70" s="37">
        <f t="shared" si="23"/>
        <v>2</v>
      </c>
      <c r="M70" s="38">
        <v>6</v>
      </c>
      <c r="N70" s="38">
        <v>3</v>
      </c>
      <c r="O70" s="38">
        <f t="shared" si="24"/>
        <v>2</v>
      </c>
      <c r="P70" s="37">
        <v>5</v>
      </c>
      <c r="Q70" s="37">
        <v>2</v>
      </c>
      <c r="R70" s="37">
        <f t="shared" si="25"/>
        <v>2</v>
      </c>
    </row>
    <row r="71" spans="1:18" x14ac:dyDescent="0.2">
      <c r="A71" s="42" t="s">
        <v>406</v>
      </c>
      <c r="B71" s="50">
        <v>1</v>
      </c>
      <c r="C71" s="50">
        <v>5</v>
      </c>
      <c r="D71" s="37">
        <v>9</v>
      </c>
      <c r="E71" s="37">
        <v>2</v>
      </c>
      <c r="F71" s="37">
        <f t="shared" si="21"/>
        <v>0</v>
      </c>
      <c r="G71" s="38">
        <v>6</v>
      </c>
      <c r="H71" s="38">
        <v>2</v>
      </c>
      <c r="I71" s="38">
        <f t="shared" si="22"/>
        <v>3</v>
      </c>
      <c r="J71" s="37">
        <v>10</v>
      </c>
      <c r="K71" s="37">
        <v>2</v>
      </c>
      <c r="L71" s="37">
        <f t="shared" si="23"/>
        <v>0</v>
      </c>
      <c r="M71" s="38">
        <v>8</v>
      </c>
      <c r="N71" s="38">
        <v>1</v>
      </c>
      <c r="O71" s="38">
        <f t="shared" si="24"/>
        <v>1</v>
      </c>
      <c r="P71" s="37">
        <v>6</v>
      </c>
      <c r="Q71" s="37">
        <v>2</v>
      </c>
      <c r="R71" s="37">
        <f t="shared" si="25"/>
        <v>2</v>
      </c>
    </row>
    <row r="72" spans="1:18" ht="13.5" thickBot="1" x14ac:dyDescent="0.25">
      <c r="A72" s="45" t="s">
        <v>407</v>
      </c>
      <c r="B72" s="51">
        <v>9</v>
      </c>
      <c r="C72" s="51">
        <v>4</v>
      </c>
      <c r="D72" s="37">
        <v>5</v>
      </c>
      <c r="E72" s="46">
        <v>1</v>
      </c>
      <c r="F72" s="37">
        <f t="shared" si="21"/>
        <v>2</v>
      </c>
      <c r="G72" s="38">
        <v>7</v>
      </c>
      <c r="H72" s="47">
        <v>2</v>
      </c>
      <c r="I72" s="38">
        <f t="shared" si="22"/>
        <v>0</v>
      </c>
      <c r="J72" s="37">
        <v>6</v>
      </c>
      <c r="K72" s="46">
        <v>2</v>
      </c>
      <c r="L72" s="37">
        <f t="shared" si="23"/>
        <v>1</v>
      </c>
      <c r="M72" s="38">
        <v>6</v>
      </c>
      <c r="N72" s="47">
        <v>3</v>
      </c>
      <c r="O72" s="38">
        <f t="shared" si="24"/>
        <v>1</v>
      </c>
      <c r="P72" s="37">
        <v>6</v>
      </c>
      <c r="Q72" s="46">
        <v>2</v>
      </c>
      <c r="R72" s="37">
        <f t="shared" si="25"/>
        <v>0</v>
      </c>
    </row>
    <row r="73" spans="1:18" ht="13.5" thickBot="1" x14ac:dyDescent="0.25">
      <c r="A73" s="66" t="s">
        <v>413</v>
      </c>
      <c r="B73" s="63"/>
      <c r="C73" s="63">
        <f t="shared" ref="C73:O73" si="26">SUM(C64:C72)</f>
        <v>37</v>
      </c>
      <c r="D73" s="63">
        <f t="shared" si="26"/>
        <v>48</v>
      </c>
      <c r="E73" s="63">
        <f t="shared" si="26"/>
        <v>17</v>
      </c>
      <c r="F73" s="63">
        <f t="shared" si="26"/>
        <v>16</v>
      </c>
      <c r="G73" s="64">
        <f t="shared" si="26"/>
        <v>62</v>
      </c>
      <c r="H73" s="64">
        <f t="shared" si="26"/>
        <v>21</v>
      </c>
      <c r="I73" s="64">
        <f t="shared" si="26"/>
        <v>10</v>
      </c>
      <c r="J73" s="63">
        <f t="shared" si="26"/>
        <v>52</v>
      </c>
      <c r="K73" s="63">
        <f t="shared" si="26"/>
        <v>16</v>
      </c>
      <c r="L73" s="63">
        <f t="shared" si="26"/>
        <v>14</v>
      </c>
      <c r="M73" s="64">
        <f t="shared" si="26"/>
        <v>55</v>
      </c>
      <c r="N73" s="64">
        <f t="shared" si="26"/>
        <v>19</v>
      </c>
      <c r="O73" s="64">
        <f t="shared" si="26"/>
        <v>13</v>
      </c>
      <c r="P73" s="63">
        <f>SUM(P64:P72)</f>
        <v>45</v>
      </c>
      <c r="Q73" s="63">
        <f>SUM(Q64:Q72)</f>
        <v>17</v>
      </c>
      <c r="R73" s="63">
        <f>SUM(R64:R72)</f>
        <v>13</v>
      </c>
    </row>
    <row r="74" spans="1:18" ht="13.5" thickBot="1" x14ac:dyDescent="0.25">
      <c r="A74" s="70" t="s">
        <v>414</v>
      </c>
      <c r="B74" s="71"/>
      <c r="C74" s="71">
        <f t="shared" ref="C74:O74" si="27">C73+C63</f>
        <v>73</v>
      </c>
      <c r="D74" s="71">
        <f t="shared" si="27"/>
        <v>94</v>
      </c>
      <c r="E74" s="71">
        <f t="shared" si="27"/>
        <v>33</v>
      </c>
      <c r="F74" s="71">
        <f t="shared" si="27"/>
        <v>32</v>
      </c>
      <c r="G74" s="72">
        <f t="shared" si="27"/>
        <v>123</v>
      </c>
      <c r="H74" s="72">
        <f t="shared" si="27"/>
        <v>36</v>
      </c>
      <c r="I74" s="72">
        <f t="shared" si="27"/>
        <v>21</v>
      </c>
      <c r="J74" s="71">
        <f t="shared" si="27"/>
        <v>107</v>
      </c>
      <c r="K74" s="71">
        <f t="shared" si="27"/>
        <v>36</v>
      </c>
      <c r="L74" s="71">
        <f t="shared" si="27"/>
        <v>25</v>
      </c>
      <c r="M74" s="72">
        <f t="shared" si="27"/>
        <v>103</v>
      </c>
      <c r="N74" s="72">
        <f t="shared" si="27"/>
        <v>32</v>
      </c>
      <c r="O74" s="72">
        <f t="shared" si="27"/>
        <v>33</v>
      </c>
      <c r="P74" s="71">
        <f>P73+P63</f>
        <v>83</v>
      </c>
      <c r="Q74" s="71">
        <f>Q73+Q63</f>
        <v>28</v>
      </c>
      <c r="R74" s="71">
        <f>R73+R63</f>
        <v>32</v>
      </c>
    </row>
    <row r="75" spans="1:18" ht="13.5" thickBot="1" x14ac:dyDescent="0.25">
      <c r="A75" s="30"/>
      <c r="B75" s="30"/>
      <c r="C75" s="30"/>
      <c r="D75" s="30"/>
      <c r="E75" s="30"/>
      <c r="F75" s="30"/>
      <c r="G75" s="30"/>
      <c r="H75" s="30"/>
      <c r="I75" s="30"/>
      <c r="J75" s="30"/>
      <c r="K75" s="30"/>
      <c r="L75" s="30"/>
      <c r="M75" s="30"/>
      <c r="N75" s="30"/>
      <c r="O75" s="30"/>
    </row>
    <row r="76" spans="1:18" ht="13.5" thickBot="1" x14ac:dyDescent="0.25">
      <c r="A76" s="31"/>
      <c r="B76" s="32"/>
      <c r="C76" s="32"/>
      <c r="D76" s="32" t="s">
        <v>942</v>
      </c>
      <c r="E76" s="32"/>
      <c r="F76" s="32"/>
      <c r="G76" s="32"/>
      <c r="H76" s="32"/>
      <c r="I76" s="32"/>
      <c r="J76" s="32"/>
      <c r="K76" s="32"/>
      <c r="L76" s="32"/>
      <c r="M76" s="32"/>
      <c r="N76" s="32"/>
      <c r="O76" s="32"/>
      <c r="P76" s="32"/>
      <c r="Q76" s="32"/>
      <c r="R76" s="32"/>
    </row>
    <row r="77" spans="1:18" x14ac:dyDescent="0.2">
      <c r="A77" s="40"/>
      <c r="B77" s="41"/>
      <c r="C77" s="41"/>
      <c r="D77" s="474" t="s">
        <v>943</v>
      </c>
      <c r="E77" s="475"/>
      <c r="F77" s="476"/>
      <c r="G77" s="477" t="s">
        <v>944</v>
      </c>
      <c r="H77" s="478"/>
      <c r="I77" s="479"/>
      <c r="K77" t="s">
        <v>945</v>
      </c>
    </row>
    <row r="78" spans="1:18" x14ac:dyDescent="0.2">
      <c r="A78" s="57"/>
      <c r="B78" s="69"/>
      <c r="C78" s="69" t="s">
        <v>538</v>
      </c>
      <c r="D78" s="480">
        <v>21</v>
      </c>
      <c r="E78" s="481"/>
      <c r="F78" s="482"/>
      <c r="G78" s="483">
        <v>13</v>
      </c>
      <c r="H78" s="484"/>
      <c r="I78" s="485"/>
    </row>
    <row r="79" spans="1:18" x14ac:dyDescent="0.2">
      <c r="A79" s="42"/>
      <c r="B79" s="34" t="s">
        <v>355</v>
      </c>
      <c r="C79" s="34" t="s">
        <v>408</v>
      </c>
      <c r="D79" s="35" t="s">
        <v>409</v>
      </c>
      <c r="E79" s="35" t="s">
        <v>410</v>
      </c>
      <c r="F79" s="35" t="s">
        <v>363</v>
      </c>
      <c r="G79" s="36" t="s">
        <v>409</v>
      </c>
      <c r="H79" s="36" t="s">
        <v>410</v>
      </c>
      <c r="I79" s="36" t="s">
        <v>363</v>
      </c>
    </row>
    <row r="80" spans="1:18" x14ac:dyDescent="0.2">
      <c r="A80" s="42" t="s">
        <v>390</v>
      </c>
      <c r="B80" s="50">
        <v>8</v>
      </c>
      <c r="C80" s="50">
        <v>4</v>
      </c>
      <c r="D80" s="37">
        <v>4</v>
      </c>
      <c r="E80" s="37">
        <v>1</v>
      </c>
      <c r="F80" s="37">
        <f>IF(($C80+INT(D$78/18)+IF(((D$78-INT(D$78/18)*18)-$B80)&gt;=0,1,0)-D80+2)&lt;0, 0, $C80+INT(D$78/18)+IF(((D$78-INT(D$78/18)*18)-$B80)&gt;=0,1,0)-D80+2)</f>
        <v>3</v>
      </c>
      <c r="G80" s="38">
        <v>4</v>
      </c>
      <c r="H80" s="38">
        <v>1</v>
      </c>
      <c r="I80" s="38">
        <f>IF(($C80+INT(G$78/18)+IF(((G$78-INT(G$78/18)*18)-$B80)&gt;=0,1,0)-G80+2)&lt;0, 0, $C80+INT(G$78/18)+IF(((G$78-INT(G$78/18)*18)-$B80)&gt;=0,1,0)-G80+2)</f>
        <v>3</v>
      </c>
    </row>
    <row r="81" spans="1:9" x14ac:dyDescent="0.2">
      <c r="A81" s="42" t="s">
        <v>391</v>
      </c>
      <c r="B81" s="50">
        <v>14</v>
      </c>
      <c r="C81" s="50">
        <v>5</v>
      </c>
      <c r="D81" s="37">
        <v>5</v>
      </c>
      <c r="E81" s="37">
        <v>2</v>
      </c>
      <c r="F81" s="37">
        <f t="shared" ref="F81:F88" si="28">IF(($C81+INT(D$78/18)+IF(((D$78-INT(D$78/18)*18)-$B81)&gt;=0,1,0)-D81+2)&lt;0, 0, $C81+INT(D$78/18)+IF(((D$78-INT(D$78/18)*18)-$B81)&gt;=0,1,0)-D81+2)</f>
        <v>3</v>
      </c>
      <c r="G81" s="38">
        <v>5</v>
      </c>
      <c r="H81" s="38">
        <v>2</v>
      </c>
      <c r="I81" s="38">
        <f t="shared" ref="I81:I88" si="29">IF(($C81+INT(G$78/18)+IF(((G$78-INT(G$78/18)*18)-$B81)&gt;=0,1,0)-G81+2)&lt;0, 0, $C81+INT(G$78/18)+IF(((G$78-INT(G$78/18)*18)-$B81)&gt;=0,1,0)-G81+2)</f>
        <v>2</v>
      </c>
    </row>
    <row r="82" spans="1:9" x14ac:dyDescent="0.2">
      <c r="A82" s="42" t="s">
        <v>392</v>
      </c>
      <c r="B82" s="50">
        <v>18</v>
      </c>
      <c r="C82" s="50">
        <v>3</v>
      </c>
      <c r="D82" s="37">
        <v>3</v>
      </c>
      <c r="E82" s="37">
        <v>2</v>
      </c>
      <c r="F82" s="37">
        <f t="shared" si="28"/>
        <v>3</v>
      </c>
      <c r="G82" s="38">
        <v>3</v>
      </c>
      <c r="H82" s="38">
        <v>2</v>
      </c>
      <c r="I82" s="38">
        <f t="shared" si="29"/>
        <v>2</v>
      </c>
    </row>
    <row r="83" spans="1:9" x14ac:dyDescent="0.2">
      <c r="A83" s="42" t="s">
        <v>393</v>
      </c>
      <c r="B83" s="50">
        <v>12</v>
      </c>
      <c r="C83" s="50">
        <v>4</v>
      </c>
      <c r="D83" s="37">
        <v>4</v>
      </c>
      <c r="E83" s="37">
        <v>2</v>
      </c>
      <c r="F83" s="37">
        <f t="shared" si="28"/>
        <v>3</v>
      </c>
      <c r="G83" s="38">
        <v>3</v>
      </c>
      <c r="H83" s="38">
        <v>1</v>
      </c>
      <c r="I83" s="38">
        <f t="shared" si="29"/>
        <v>4</v>
      </c>
    </row>
    <row r="84" spans="1:9" x14ac:dyDescent="0.2">
      <c r="A84" s="42" t="s">
        <v>394</v>
      </c>
      <c r="B84" s="50">
        <v>2</v>
      </c>
      <c r="C84" s="50">
        <v>4</v>
      </c>
      <c r="D84" s="37">
        <v>5</v>
      </c>
      <c r="E84" s="37">
        <v>2</v>
      </c>
      <c r="F84" s="37">
        <f t="shared" si="28"/>
        <v>3</v>
      </c>
      <c r="G84" s="38">
        <v>4</v>
      </c>
      <c r="H84" s="38">
        <v>1</v>
      </c>
      <c r="I84" s="38">
        <f t="shared" si="29"/>
        <v>3</v>
      </c>
    </row>
    <row r="85" spans="1:9" x14ac:dyDescent="0.2">
      <c r="A85" s="42" t="s">
        <v>395</v>
      </c>
      <c r="B85" s="50">
        <v>6</v>
      </c>
      <c r="C85" s="50">
        <v>4</v>
      </c>
      <c r="D85" s="37">
        <v>4</v>
      </c>
      <c r="E85" s="37">
        <v>1</v>
      </c>
      <c r="F85" s="37">
        <f t="shared" si="28"/>
        <v>3</v>
      </c>
      <c r="G85" s="38">
        <v>4</v>
      </c>
      <c r="H85" s="38">
        <v>1</v>
      </c>
      <c r="I85" s="38">
        <f t="shared" si="29"/>
        <v>3</v>
      </c>
    </row>
    <row r="86" spans="1:9" x14ac:dyDescent="0.2">
      <c r="A86" s="42" t="s">
        <v>396</v>
      </c>
      <c r="B86" s="50">
        <v>10</v>
      </c>
      <c r="C86" s="50">
        <v>5</v>
      </c>
      <c r="D86" s="37">
        <v>6</v>
      </c>
      <c r="E86" s="37">
        <v>1</v>
      </c>
      <c r="F86" s="37">
        <f t="shared" si="28"/>
        <v>2</v>
      </c>
      <c r="G86" s="38">
        <v>5</v>
      </c>
      <c r="H86" s="38">
        <v>1</v>
      </c>
      <c r="I86" s="38">
        <f t="shared" si="29"/>
        <v>3</v>
      </c>
    </row>
    <row r="87" spans="1:9" x14ac:dyDescent="0.2">
      <c r="A87" s="42" t="s">
        <v>397</v>
      </c>
      <c r="B87" s="50">
        <v>16</v>
      </c>
      <c r="C87" s="50">
        <v>3</v>
      </c>
      <c r="D87" s="37">
        <v>3</v>
      </c>
      <c r="E87" s="37">
        <v>2</v>
      </c>
      <c r="F87" s="37">
        <f t="shared" si="28"/>
        <v>3</v>
      </c>
      <c r="G87" s="38">
        <v>3</v>
      </c>
      <c r="H87" s="38">
        <v>2</v>
      </c>
      <c r="I87" s="38">
        <f t="shared" si="29"/>
        <v>2</v>
      </c>
    </row>
    <row r="88" spans="1:9" ht="13.5" thickBot="1" x14ac:dyDescent="0.25">
      <c r="A88" s="52" t="s">
        <v>398</v>
      </c>
      <c r="B88" s="53">
        <v>4</v>
      </c>
      <c r="C88" s="53">
        <v>4</v>
      </c>
      <c r="D88" s="37">
        <v>4</v>
      </c>
      <c r="E88" s="54">
        <v>1</v>
      </c>
      <c r="F88" s="37">
        <f t="shared" si="28"/>
        <v>3</v>
      </c>
      <c r="G88" s="38">
        <v>4</v>
      </c>
      <c r="H88" s="55">
        <v>1</v>
      </c>
      <c r="I88" s="38">
        <f t="shared" si="29"/>
        <v>3</v>
      </c>
    </row>
    <row r="89" spans="1:9" ht="13.5" thickBot="1" x14ac:dyDescent="0.25">
      <c r="A89" s="61" t="s">
        <v>412</v>
      </c>
      <c r="B89" s="62"/>
      <c r="C89" s="74">
        <f t="shared" ref="C89:I89" si="30">SUM(C80:C88)</f>
        <v>36</v>
      </c>
      <c r="D89" s="63">
        <f t="shared" si="30"/>
        <v>38</v>
      </c>
      <c r="E89" s="63">
        <f t="shared" si="30"/>
        <v>14</v>
      </c>
      <c r="F89" s="63">
        <f t="shared" si="30"/>
        <v>26</v>
      </c>
      <c r="G89" s="64">
        <f t="shared" si="30"/>
        <v>35</v>
      </c>
      <c r="H89" s="64">
        <f t="shared" si="30"/>
        <v>12</v>
      </c>
      <c r="I89" s="89">
        <f t="shared" si="30"/>
        <v>25</v>
      </c>
    </row>
    <row r="90" spans="1:9" x14ac:dyDescent="0.2">
      <c r="A90" s="57" t="s">
        <v>399</v>
      </c>
      <c r="B90" s="58">
        <v>7</v>
      </c>
      <c r="C90" s="58">
        <v>5</v>
      </c>
      <c r="D90" s="37">
        <v>5</v>
      </c>
      <c r="E90" s="39">
        <v>2</v>
      </c>
      <c r="F90" s="37">
        <f>IF(($C90+INT(D$78/18)+IF(((D$78-INT(D$78/18)*18)-$B90)&gt;=0,1,0)-D90+2)&lt;0, 0, $C90+INT(D$78/18)+IF(((D$78-INT(D$78/18)*18)-$B90)&gt;=0,1,0)-D90+2)</f>
        <v>3</v>
      </c>
      <c r="G90" s="38">
        <v>4</v>
      </c>
      <c r="H90" s="59">
        <v>1</v>
      </c>
      <c r="I90" s="38">
        <f>IF(($C90+INT(G$78/18)+IF(((G$78-INT(G$78/18)*18)-$B90)&gt;=0,1,0)-G90+2)&lt;0, 0, $C90+INT(G$78/18)+IF(((G$78-INT(G$78/18)*18)-$B90)&gt;=0,1,0)-G90+2)</f>
        <v>4</v>
      </c>
    </row>
    <row r="91" spans="1:9" x14ac:dyDescent="0.2">
      <c r="A91" s="42" t="s">
        <v>400</v>
      </c>
      <c r="B91" s="50">
        <v>13</v>
      </c>
      <c r="C91" s="50">
        <v>3</v>
      </c>
      <c r="D91" s="37">
        <v>4</v>
      </c>
      <c r="E91" s="37">
        <v>2</v>
      </c>
      <c r="F91" s="37">
        <f t="shared" ref="F91:F98" si="31">IF(($C91+INT(D$78/18)+IF(((D$78-INT(D$78/18)*18)-$B91)&gt;=0,1,0)-D91+2)&lt;0, 0, $C91+INT(D$78/18)+IF(((D$78-INT(D$78/18)*18)-$B91)&gt;=0,1,0)-D91+2)</f>
        <v>2</v>
      </c>
      <c r="G91" s="38">
        <v>3</v>
      </c>
      <c r="H91" s="38">
        <v>1</v>
      </c>
      <c r="I91" s="38">
        <f t="shared" ref="I91:I98" si="32">IF(($C91+INT(G$78/18)+IF(((G$78-INT(G$78/18)*18)-$B91)&gt;=0,1,0)-G91+2)&lt;0, 0, $C91+INT(G$78/18)+IF(((G$78-INT(G$78/18)*18)-$B91)&gt;=0,1,0)-G91+2)</f>
        <v>3</v>
      </c>
    </row>
    <row r="92" spans="1:9" x14ac:dyDescent="0.2">
      <c r="A92" s="42" t="s">
        <v>401</v>
      </c>
      <c r="B92" s="50">
        <v>11</v>
      </c>
      <c r="C92" s="50">
        <v>5</v>
      </c>
      <c r="D92" s="37">
        <v>5</v>
      </c>
      <c r="E92" s="37">
        <v>1</v>
      </c>
      <c r="F92" s="37">
        <f t="shared" si="31"/>
        <v>3</v>
      </c>
      <c r="G92" s="38">
        <v>4</v>
      </c>
      <c r="H92" s="38">
        <v>1</v>
      </c>
      <c r="I92" s="38">
        <f t="shared" si="32"/>
        <v>4</v>
      </c>
    </row>
    <row r="93" spans="1:9" x14ac:dyDescent="0.2">
      <c r="A93" s="42" t="s">
        <v>402</v>
      </c>
      <c r="B93" s="50">
        <v>15</v>
      </c>
      <c r="C93" s="50">
        <v>4</v>
      </c>
      <c r="D93" s="37">
        <v>4</v>
      </c>
      <c r="E93" s="37">
        <v>1</v>
      </c>
      <c r="F93" s="37">
        <f t="shared" si="31"/>
        <v>3</v>
      </c>
      <c r="G93" s="38">
        <v>4</v>
      </c>
      <c r="H93" s="38">
        <v>2</v>
      </c>
      <c r="I93" s="38">
        <f t="shared" si="32"/>
        <v>2</v>
      </c>
    </row>
    <row r="94" spans="1:9" x14ac:dyDescent="0.2">
      <c r="A94" s="42" t="s">
        <v>403</v>
      </c>
      <c r="B94" s="50">
        <v>17</v>
      </c>
      <c r="C94" s="50">
        <v>3</v>
      </c>
      <c r="D94" s="37">
        <v>4</v>
      </c>
      <c r="E94" s="37">
        <v>2</v>
      </c>
      <c r="F94" s="37">
        <f t="shared" si="31"/>
        <v>2</v>
      </c>
      <c r="G94" s="38">
        <v>3</v>
      </c>
      <c r="H94" s="38">
        <v>1</v>
      </c>
      <c r="I94" s="38">
        <f t="shared" si="32"/>
        <v>2</v>
      </c>
    </row>
    <row r="95" spans="1:9" x14ac:dyDescent="0.2">
      <c r="A95" s="42" t="s">
        <v>404</v>
      </c>
      <c r="B95" s="50">
        <v>3</v>
      </c>
      <c r="C95" s="50">
        <v>4</v>
      </c>
      <c r="D95" s="37">
        <v>4</v>
      </c>
      <c r="E95" s="37">
        <v>0</v>
      </c>
      <c r="F95" s="37">
        <f t="shared" si="31"/>
        <v>4</v>
      </c>
      <c r="G95" s="38">
        <v>5</v>
      </c>
      <c r="H95" s="38">
        <v>3</v>
      </c>
      <c r="I95" s="38">
        <f t="shared" si="32"/>
        <v>2</v>
      </c>
    </row>
    <row r="96" spans="1:9" x14ac:dyDescent="0.2">
      <c r="A96" s="42" t="s">
        <v>405</v>
      </c>
      <c r="B96" s="50">
        <v>5</v>
      </c>
      <c r="C96" s="50">
        <v>4</v>
      </c>
      <c r="D96" s="37">
        <v>6</v>
      </c>
      <c r="E96" s="37">
        <v>2</v>
      </c>
      <c r="F96" s="37">
        <f t="shared" si="31"/>
        <v>1</v>
      </c>
      <c r="G96" s="38">
        <v>5</v>
      </c>
      <c r="H96" s="38">
        <v>2</v>
      </c>
      <c r="I96" s="38">
        <f t="shared" si="32"/>
        <v>2</v>
      </c>
    </row>
    <row r="97" spans="1:23" x14ac:dyDescent="0.2">
      <c r="A97" s="42" t="s">
        <v>406</v>
      </c>
      <c r="B97" s="50">
        <v>1</v>
      </c>
      <c r="C97" s="50">
        <v>5</v>
      </c>
      <c r="D97" s="37">
        <v>5</v>
      </c>
      <c r="E97" s="37">
        <v>1</v>
      </c>
      <c r="F97" s="37">
        <f t="shared" si="31"/>
        <v>4</v>
      </c>
      <c r="G97" s="38">
        <v>5</v>
      </c>
      <c r="H97" s="38">
        <v>1</v>
      </c>
      <c r="I97" s="38">
        <f t="shared" si="32"/>
        <v>3</v>
      </c>
    </row>
    <row r="98" spans="1:23" ht="13.5" thickBot="1" x14ac:dyDescent="0.25">
      <c r="A98" s="45" t="s">
        <v>407</v>
      </c>
      <c r="B98" s="51">
        <v>9</v>
      </c>
      <c r="C98" s="51">
        <v>4</v>
      </c>
      <c r="D98" s="37">
        <v>4</v>
      </c>
      <c r="E98" s="46">
        <v>2</v>
      </c>
      <c r="F98" s="37">
        <f t="shared" si="31"/>
        <v>3</v>
      </c>
      <c r="G98" s="38">
        <v>3</v>
      </c>
      <c r="H98" s="47">
        <v>1</v>
      </c>
      <c r="I98" s="38">
        <f t="shared" si="32"/>
        <v>4</v>
      </c>
    </row>
    <row r="99" spans="1:23" ht="13.5" thickBot="1" x14ac:dyDescent="0.25">
      <c r="A99" s="66" t="s">
        <v>413</v>
      </c>
      <c r="B99" s="63"/>
      <c r="C99" s="63">
        <f t="shared" ref="C99:I99" si="33">SUM(C90:C98)</f>
        <v>37</v>
      </c>
      <c r="D99" s="63">
        <f t="shared" si="33"/>
        <v>41</v>
      </c>
      <c r="E99" s="63">
        <f t="shared" si="33"/>
        <v>13</v>
      </c>
      <c r="F99" s="63">
        <f t="shared" si="33"/>
        <v>25</v>
      </c>
      <c r="G99" s="64">
        <f t="shared" si="33"/>
        <v>36</v>
      </c>
      <c r="H99" s="234">
        <f t="shared" si="33"/>
        <v>13</v>
      </c>
      <c r="I99" s="64">
        <f t="shared" si="33"/>
        <v>26</v>
      </c>
    </row>
    <row r="100" spans="1:23" ht="13.5" thickBot="1" x14ac:dyDescent="0.25">
      <c r="A100" s="70" t="s">
        <v>414</v>
      </c>
      <c r="B100" s="71"/>
      <c r="C100" s="71">
        <f t="shared" ref="C100:I100" si="34">C99+C89</f>
        <v>73</v>
      </c>
      <c r="D100" s="71">
        <f t="shared" si="34"/>
        <v>79</v>
      </c>
      <c r="E100" s="71">
        <f t="shared" si="34"/>
        <v>27</v>
      </c>
      <c r="F100" s="71">
        <f t="shared" si="34"/>
        <v>51</v>
      </c>
      <c r="G100" s="72">
        <f t="shared" si="34"/>
        <v>71</v>
      </c>
      <c r="H100" s="72">
        <f t="shared" si="34"/>
        <v>25</v>
      </c>
      <c r="I100" s="72">
        <f t="shared" si="34"/>
        <v>51</v>
      </c>
    </row>
    <row r="101" spans="1:23" x14ac:dyDescent="0.2">
      <c r="A101" s="30"/>
      <c r="B101" s="30"/>
      <c r="C101" s="30"/>
      <c r="D101" s="30"/>
      <c r="E101" s="30"/>
      <c r="F101" s="30"/>
      <c r="G101" s="30"/>
      <c r="H101" s="30"/>
      <c r="I101" s="30"/>
    </row>
    <row r="102" spans="1:23" x14ac:dyDescent="0.2">
      <c r="A102" s="30"/>
      <c r="B102" s="30"/>
      <c r="C102" s="30"/>
      <c r="D102" s="107"/>
      <c r="E102" s="107"/>
      <c r="F102" s="107"/>
      <c r="G102" s="30"/>
      <c r="H102" s="30"/>
      <c r="I102" s="30"/>
      <c r="J102" s="30"/>
      <c r="K102" s="30"/>
      <c r="L102" s="30"/>
      <c r="M102" s="30"/>
      <c r="N102" s="30"/>
      <c r="O102" s="30"/>
      <c r="P102" s="107"/>
      <c r="Q102" s="107"/>
      <c r="R102" s="107"/>
      <c r="S102" s="107"/>
    </row>
    <row r="103" spans="1:23" ht="13.5" thickBot="1" x14ac:dyDescent="0.25">
      <c r="A103" s="30"/>
      <c r="B103" s="30"/>
      <c r="C103" s="30"/>
      <c r="D103" s="107"/>
      <c r="E103" s="107"/>
      <c r="F103" s="107"/>
      <c r="G103" s="30"/>
      <c r="H103" s="30"/>
      <c r="I103" s="30"/>
      <c r="J103" s="30"/>
      <c r="K103" s="30"/>
      <c r="L103" s="30"/>
      <c r="M103" s="30"/>
      <c r="N103" s="30"/>
      <c r="O103" s="30"/>
      <c r="P103" s="107"/>
      <c r="Q103" s="107"/>
      <c r="R103" s="107"/>
    </row>
    <row r="104" spans="1:23" ht="13.5" thickBot="1" x14ac:dyDescent="0.25">
      <c r="A104" s="192" t="s">
        <v>946</v>
      </c>
      <c r="B104" s="190"/>
      <c r="C104" s="190"/>
      <c r="D104" s="190"/>
      <c r="E104" s="190"/>
      <c r="F104" s="190"/>
      <c r="G104" s="190"/>
      <c r="H104" s="190"/>
      <c r="I104" s="190"/>
      <c r="J104" s="190"/>
      <c r="K104" s="190"/>
      <c r="L104" s="190"/>
      <c r="M104" s="190"/>
      <c r="N104" s="190"/>
      <c r="O104" s="190"/>
      <c r="P104" s="190"/>
      <c r="Q104" s="190"/>
      <c r="R104" s="193"/>
    </row>
    <row r="105" spans="1:23" x14ac:dyDescent="0.2">
      <c r="A105" s="40"/>
      <c r="B105" s="41"/>
      <c r="C105" s="41"/>
      <c r="D105" s="474" t="s">
        <v>475</v>
      </c>
      <c r="E105" s="475"/>
      <c r="F105" s="476"/>
      <c r="G105" s="477" t="s">
        <v>469</v>
      </c>
      <c r="H105" s="478"/>
      <c r="I105" s="479"/>
      <c r="J105" s="474" t="s">
        <v>352</v>
      </c>
      <c r="K105" s="475"/>
      <c r="L105" s="476"/>
      <c r="M105" s="477" t="s">
        <v>340</v>
      </c>
      <c r="N105" s="478"/>
      <c r="O105" s="479"/>
      <c r="P105" s="474" t="s">
        <v>472</v>
      </c>
      <c r="Q105" s="475"/>
      <c r="R105" s="502"/>
    </row>
    <row r="106" spans="1:23" x14ac:dyDescent="0.2">
      <c r="A106" s="57"/>
      <c r="B106" s="69"/>
      <c r="C106" s="69" t="s">
        <v>538</v>
      </c>
      <c r="D106" s="480">
        <v>17</v>
      </c>
      <c r="E106" s="481"/>
      <c r="F106" s="482"/>
      <c r="G106" s="483">
        <v>8</v>
      </c>
      <c r="H106" s="484"/>
      <c r="I106" s="485"/>
      <c r="J106" s="480">
        <v>24</v>
      </c>
      <c r="K106" s="481"/>
      <c r="L106" s="482"/>
      <c r="M106" s="483">
        <v>20</v>
      </c>
      <c r="N106" s="484"/>
      <c r="O106" s="485"/>
      <c r="P106" s="480">
        <v>26</v>
      </c>
      <c r="Q106" s="481"/>
      <c r="R106" s="537"/>
    </row>
    <row r="107" spans="1:23" x14ac:dyDescent="0.2">
      <c r="A107" s="42"/>
      <c r="B107" s="34" t="s">
        <v>355</v>
      </c>
      <c r="C107" s="34" t="s">
        <v>408</v>
      </c>
      <c r="D107" s="35" t="s">
        <v>409</v>
      </c>
      <c r="E107" s="35" t="s">
        <v>410</v>
      </c>
      <c r="F107" s="35" t="s">
        <v>363</v>
      </c>
      <c r="G107" s="36" t="s">
        <v>409</v>
      </c>
      <c r="H107" s="36" t="s">
        <v>410</v>
      </c>
      <c r="I107" s="36" t="s">
        <v>363</v>
      </c>
      <c r="J107" s="35" t="s">
        <v>409</v>
      </c>
      <c r="K107" s="35" t="s">
        <v>410</v>
      </c>
      <c r="L107" s="35" t="s">
        <v>363</v>
      </c>
      <c r="M107" s="36" t="s">
        <v>409</v>
      </c>
      <c r="N107" s="36" t="s">
        <v>410</v>
      </c>
      <c r="O107" s="36" t="s">
        <v>363</v>
      </c>
      <c r="P107" s="35" t="s">
        <v>409</v>
      </c>
      <c r="Q107" s="35" t="s">
        <v>410</v>
      </c>
      <c r="R107" s="43" t="s">
        <v>363</v>
      </c>
    </row>
    <row r="108" spans="1:23" x14ac:dyDescent="0.2">
      <c r="A108" s="42" t="s">
        <v>390</v>
      </c>
      <c r="B108" s="50">
        <v>5</v>
      </c>
      <c r="C108" s="50">
        <v>4</v>
      </c>
      <c r="D108" s="37">
        <v>6</v>
      </c>
      <c r="E108" s="37">
        <v>2</v>
      </c>
      <c r="F108" s="37">
        <f>IF(($C108+INT(D$106/18)+IF(((D$106-INT(D$106/18)*18)-$B108)&gt;=0,1,0)-D108+2)&lt;0, 0, $C108+INT(D$106/18)+IF(((D$106-INT(D$106/18)*18)-$B108)&gt;=0,1,0)-D108+2)</f>
        <v>1</v>
      </c>
      <c r="G108" s="38">
        <v>5</v>
      </c>
      <c r="H108" s="38">
        <v>2</v>
      </c>
      <c r="I108" s="78">
        <f>IF(($C108+INT(G$106/18)+IF(((G$106-INT(G$106/18)*18)-$B108)&gt;=0,1,0)-G108+2)&lt;0, 0, $C108+INT(G$106/18)+IF(((G$106-INT(G$106/18)*18)-$B108)&gt;=0,1,0)-G108+2)</f>
        <v>2</v>
      </c>
      <c r="J108" s="37">
        <v>6</v>
      </c>
      <c r="K108" s="37">
        <v>2</v>
      </c>
      <c r="L108" s="37">
        <f>IF(($C108+INT(J$106/18)+IF(((J$106-INT(J$106/18)*18)-$B108)&gt;=0,1,0)-J108+2)&lt;0, 0, $C108+INT(J$106/18)+IF(((J$106-INT(J$106/18)*18)-$B108)&gt;=0,1,0)-J108+2)</f>
        <v>2</v>
      </c>
      <c r="M108" s="38">
        <v>5</v>
      </c>
      <c r="N108" s="38">
        <v>3</v>
      </c>
      <c r="O108" s="78">
        <f>IF(($C108+INT(M$106/18)+IF(((M$106-INT(M$106/18)*18)-$B108)&gt;=0,1,0)-M108+2)&lt;0, 0, $C108+INT(M$106/18)+IF(((M$106-INT(M$106/18)*18)-$B108)&gt;=0,1,0)-M108+2)</f>
        <v>2</v>
      </c>
      <c r="P108" s="37">
        <v>7</v>
      </c>
      <c r="Q108" s="37">
        <v>2</v>
      </c>
      <c r="R108" s="37">
        <f>IF(($C108+INT(P$106/18)+IF(((P$106-INT(P$106/18)*18)-$B108)&gt;=0,1,0)-P108+2)&lt;0, 0, $C108+INT(P$106/18)+IF(((P$106-INT(P$106/18)*18)-$B108)&gt;=0,1,0)-P108+2)</f>
        <v>1</v>
      </c>
      <c r="W108" t="s">
        <v>950</v>
      </c>
    </row>
    <row r="109" spans="1:23" x14ac:dyDescent="0.2">
      <c r="A109" s="42" t="s">
        <v>391</v>
      </c>
      <c r="B109" s="50">
        <v>15</v>
      </c>
      <c r="C109" s="50">
        <v>4</v>
      </c>
      <c r="D109" s="37">
        <v>6</v>
      </c>
      <c r="E109" s="37">
        <v>2</v>
      </c>
      <c r="F109" s="37">
        <f t="shared" ref="F109:F116" si="35">IF(($C109+INT(D$106/18)+IF(((D$106-INT(D$106/18)*18)-$B109)&gt;=0,1,0)-D109+2)&lt;0, 0, $C109+INT(D$106/18)+IF(((D$106-INT(D$106/18)*18)-$B109)&gt;=0,1,0)-D109+2)</f>
        <v>1</v>
      </c>
      <c r="G109" s="38">
        <v>4</v>
      </c>
      <c r="H109" s="38">
        <v>1</v>
      </c>
      <c r="I109" s="78">
        <f t="shared" ref="I109:I116" si="36">IF(($C109+INT(G$106/18)+IF(((G$106-INT(G$106/18)*18)-$B109)&gt;=0,1,0)-G109+2)&lt;0, 0, $C109+INT(G$106/18)+IF(((G$106-INT(G$106/18)*18)-$B109)&gt;=0,1,0)-G109+2)</f>
        <v>2</v>
      </c>
      <c r="J109" s="37">
        <v>5</v>
      </c>
      <c r="K109" s="37">
        <v>2</v>
      </c>
      <c r="L109" s="37">
        <f t="shared" ref="L109:L116" si="37">IF(($C109+INT(J$106/18)+IF(((J$106-INT(J$106/18)*18)-$B109)&gt;=0,1,0)-J109+2)&lt;0, 0, $C109+INT(J$106/18)+IF(((J$106-INT(J$106/18)*18)-$B109)&gt;=0,1,0)-J109+2)</f>
        <v>2</v>
      </c>
      <c r="M109" s="38">
        <v>4</v>
      </c>
      <c r="N109" s="38">
        <v>1</v>
      </c>
      <c r="O109" s="78">
        <f t="shared" ref="O109:O116" si="38">IF(($C109+INT(M$106/18)+IF(((M$106-INT(M$106/18)*18)-$B109)&gt;=0,1,0)-M109+2)&lt;0, 0, $C109+INT(M$106/18)+IF(((M$106-INT(M$106/18)*18)-$B109)&gt;=0,1,0)-M109+2)</f>
        <v>3</v>
      </c>
      <c r="P109" s="37">
        <v>5</v>
      </c>
      <c r="Q109" s="37">
        <v>1</v>
      </c>
      <c r="R109" s="37">
        <f t="shared" ref="R109:R116" si="39">IF(($C109+INT(P$106/18)+IF(((P$106-INT(P$106/18)*18)-$B109)&gt;=0,1,0)-P109+2)&lt;0, 0, $C109+INT(P$106/18)+IF(((P$106-INT(P$106/18)*18)-$B109)&gt;=0,1,0)-P109+2)</f>
        <v>2</v>
      </c>
      <c r="W109" t="s">
        <v>949</v>
      </c>
    </row>
    <row r="110" spans="1:23" x14ac:dyDescent="0.2">
      <c r="A110" s="42" t="s">
        <v>392</v>
      </c>
      <c r="B110" s="50">
        <v>11</v>
      </c>
      <c r="C110" s="50">
        <v>3</v>
      </c>
      <c r="D110" s="37">
        <v>5</v>
      </c>
      <c r="E110" s="37">
        <v>2</v>
      </c>
      <c r="F110" s="37">
        <f t="shared" si="35"/>
        <v>1</v>
      </c>
      <c r="G110" s="38">
        <v>4</v>
      </c>
      <c r="H110" s="38">
        <v>2</v>
      </c>
      <c r="I110" s="78">
        <f t="shared" si="36"/>
        <v>1</v>
      </c>
      <c r="J110" s="37">
        <v>5</v>
      </c>
      <c r="K110" s="37">
        <v>2</v>
      </c>
      <c r="L110" s="37">
        <f t="shared" si="37"/>
        <v>1</v>
      </c>
      <c r="M110" s="38">
        <v>4</v>
      </c>
      <c r="N110" s="38">
        <v>1</v>
      </c>
      <c r="O110" s="78">
        <f t="shared" si="38"/>
        <v>2</v>
      </c>
      <c r="P110" s="37">
        <v>10</v>
      </c>
      <c r="Q110" s="37">
        <v>2</v>
      </c>
      <c r="R110" s="37">
        <f t="shared" si="39"/>
        <v>0</v>
      </c>
    </row>
    <row r="111" spans="1:23" x14ac:dyDescent="0.2">
      <c r="A111" s="42" t="s">
        <v>393</v>
      </c>
      <c r="B111" s="50">
        <v>13</v>
      </c>
      <c r="C111" s="50">
        <v>4</v>
      </c>
      <c r="D111" s="37">
        <v>6</v>
      </c>
      <c r="E111" s="37">
        <v>2</v>
      </c>
      <c r="F111" s="37">
        <f t="shared" si="35"/>
        <v>1</v>
      </c>
      <c r="G111" s="38">
        <v>4</v>
      </c>
      <c r="H111" s="38">
        <v>0</v>
      </c>
      <c r="I111" s="78">
        <f t="shared" si="36"/>
        <v>2</v>
      </c>
      <c r="J111" s="37">
        <v>8</v>
      </c>
      <c r="K111" s="37">
        <v>3</v>
      </c>
      <c r="L111" s="37">
        <f t="shared" si="37"/>
        <v>0</v>
      </c>
      <c r="M111" s="38">
        <v>6</v>
      </c>
      <c r="N111" s="38">
        <v>3</v>
      </c>
      <c r="O111" s="78">
        <f t="shared" si="38"/>
        <v>1</v>
      </c>
      <c r="P111" s="37">
        <v>6</v>
      </c>
      <c r="Q111" s="37">
        <v>1</v>
      </c>
      <c r="R111" s="37">
        <f t="shared" si="39"/>
        <v>1</v>
      </c>
    </row>
    <row r="112" spans="1:23" x14ac:dyDescent="0.2">
      <c r="A112" s="42" t="s">
        <v>394</v>
      </c>
      <c r="B112" s="50">
        <v>1</v>
      </c>
      <c r="C112" s="50">
        <v>4</v>
      </c>
      <c r="D112" s="37">
        <v>5</v>
      </c>
      <c r="E112" s="37">
        <v>2</v>
      </c>
      <c r="F112" s="37">
        <f t="shared" si="35"/>
        <v>2</v>
      </c>
      <c r="G112" s="38">
        <v>8</v>
      </c>
      <c r="H112" s="38">
        <v>3</v>
      </c>
      <c r="I112" s="78">
        <f t="shared" si="36"/>
        <v>0</v>
      </c>
      <c r="J112" s="37">
        <v>8</v>
      </c>
      <c r="K112" s="37">
        <v>3</v>
      </c>
      <c r="L112" s="37">
        <f t="shared" si="37"/>
        <v>0</v>
      </c>
      <c r="M112" s="38">
        <v>6</v>
      </c>
      <c r="N112" s="38">
        <v>2</v>
      </c>
      <c r="O112" s="78">
        <f t="shared" si="38"/>
        <v>2</v>
      </c>
      <c r="P112" s="37">
        <v>6</v>
      </c>
      <c r="Q112" s="37">
        <v>2</v>
      </c>
      <c r="R112" s="37">
        <f t="shared" si="39"/>
        <v>2</v>
      </c>
      <c r="U112" s="102"/>
      <c r="W112" t="s">
        <v>957</v>
      </c>
    </row>
    <row r="113" spans="1:23" x14ac:dyDescent="0.2">
      <c r="A113" s="42" t="s">
        <v>395</v>
      </c>
      <c r="B113" s="50">
        <v>9</v>
      </c>
      <c r="C113" s="50">
        <v>4</v>
      </c>
      <c r="D113" s="37">
        <v>8</v>
      </c>
      <c r="E113" s="37">
        <v>2</v>
      </c>
      <c r="F113" s="37">
        <f t="shared" si="35"/>
        <v>0</v>
      </c>
      <c r="G113" s="38">
        <v>6</v>
      </c>
      <c r="H113" s="38">
        <v>3</v>
      </c>
      <c r="I113" s="78">
        <f t="shared" si="36"/>
        <v>0</v>
      </c>
      <c r="J113" s="37">
        <v>7</v>
      </c>
      <c r="K113" s="37">
        <v>2</v>
      </c>
      <c r="L113" s="37">
        <f t="shared" si="37"/>
        <v>0</v>
      </c>
      <c r="M113" s="38">
        <v>8</v>
      </c>
      <c r="N113" s="38">
        <v>3</v>
      </c>
      <c r="O113" s="78">
        <f t="shared" si="38"/>
        <v>0</v>
      </c>
      <c r="P113" s="37">
        <v>5</v>
      </c>
      <c r="Q113" s="37">
        <v>2</v>
      </c>
      <c r="R113" s="37">
        <f t="shared" si="39"/>
        <v>2</v>
      </c>
    </row>
    <row r="114" spans="1:23" x14ac:dyDescent="0.2">
      <c r="A114" s="42" t="s">
        <v>396</v>
      </c>
      <c r="B114" s="50">
        <v>7</v>
      </c>
      <c r="C114" s="50">
        <v>5</v>
      </c>
      <c r="D114" s="37">
        <v>7</v>
      </c>
      <c r="E114" s="37">
        <v>1</v>
      </c>
      <c r="F114" s="37">
        <f t="shared" si="35"/>
        <v>1</v>
      </c>
      <c r="G114" s="38">
        <v>6</v>
      </c>
      <c r="H114" s="38">
        <v>2</v>
      </c>
      <c r="I114" s="78">
        <f t="shared" si="36"/>
        <v>2</v>
      </c>
      <c r="J114" s="37">
        <v>6</v>
      </c>
      <c r="K114" s="37">
        <v>1</v>
      </c>
      <c r="L114" s="37">
        <f t="shared" si="37"/>
        <v>2</v>
      </c>
      <c r="M114" s="38">
        <v>7</v>
      </c>
      <c r="N114" s="38">
        <v>2</v>
      </c>
      <c r="O114" s="78">
        <f t="shared" si="38"/>
        <v>1</v>
      </c>
      <c r="P114" s="37">
        <v>8</v>
      </c>
      <c r="Q114" s="37">
        <v>1</v>
      </c>
      <c r="R114" s="37">
        <f t="shared" si="39"/>
        <v>1</v>
      </c>
    </row>
    <row r="115" spans="1:23" x14ac:dyDescent="0.2">
      <c r="A115" s="42" t="s">
        <v>397</v>
      </c>
      <c r="B115" s="50">
        <v>3</v>
      </c>
      <c r="C115" s="50">
        <v>5</v>
      </c>
      <c r="D115" s="37">
        <v>10</v>
      </c>
      <c r="E115" s="37">
        <v>2</v>
      </c>
      <c r="F115" s="37">
        <f t="shared" si="35"/>
        <v>0</v>
      </c>
      <c r="G115" s="38">
        <v>10</v>
      </c>
      <c r="H115" s="38">
        <v>2</v>
      </c>
      <c r="I115" s="78">
        <f t="shared" si="36"/>
        <v>0</v>
      </c>
      <c r="J115" s="37">
        <v>8</v>
      </c>
      <c r="K115" s="37">
        <v>2</v>
      </c>
      <c r="L115" s="37">
        <f t="shared" si="37"/>
        <v>1</v>
      </c>
      <c r="M115" s="38">
        <v>7</v>
      </c>
      <c r="N115" s="38">
        <v>2</v>
      </c>
      <c r="O115" s="78">
        <f t="shared" si="38"/>
        <v>1</v>
      </c>
      <c r="P115" s="37">
        <v>8</v>
      </c>
      <c r="Q115" s="37">
        <v>3</v>
      </c>
      <c r="R115" s="37">
        <f t="shared" si="39"/>
        <v>1</v>
      </c>
    </row>
    <row r="116" spans="1:23" ht="13.5" thickBot="1" x14ac:dyDescent="0.25">
      <c r="A116" s="52" t="s">
        <v>398</v>
      </c>
      <c r="B116" s="53">
        <v>17</v>
      </c>
      <c r="C116" s="53">
        <v>3</v>
      </c>
      <c r="D116" s="37">
        <v>4</v>
      </c>
      <c r="E116" s="54">
        <v>1</v>
      </c>
      <c r="F116" s="37">
        <f t="shared" si="35"/>
        <v>2</v>
      </c>
      <c r="G116" s="38">
        <v>2</v>
      </c>
      <c r="H116" s="55">
        <v>1</v>
      </c>
      <c r="I116" s="78">
        <f t="shared" si="36"/>
        <v>3</v>
      </c>
      <c r="J116" s="37">
        <v>7</v>
      </c>
      <c r="K116" s="54">
        <v>3</v>
      </c>
      <c r="L116" s="37">
        <f t="shared" si="37"/>
        <v>0</v>
      </c>
      <c r="M116" s="38">
        <v>3</v>
      </c>
      <c r="N116" s="55">
        <v>1</v>
      </c>
      <c r="O116" s="78">
        <f t="shared" si="38"/>
        <v>3</v>
      </c>
      <c r="P116" s="37">
        <v>5</v>
      </c>
      <c r="Q116" s="54">
        <v>2</v>
      </c>
      <c r="R116" s="37">
        <f t="shared" si="39"/>
        <v>1</v>
      </c>
    </row>
    <row r="117" spans="1:23" ht="13.5" thickBot="1" x14ac:dyDescent="0.25">
      <c r="A117" s="61" t="s">
        <v>412</v>
      </c>
      <c r="B117" s="62"/>
      <c r="C117" s="74">
        <f t="shared" ref="C117" si="40">SUM(C108:C116)</f>
        <v>36</v>
      </c>
      <c r="D117" s="63">
        <f>SUM(D108:D116)</f>
        <v>57</v>
      </c>
      <c r="E117" s="63">
        <f>SUM(E108:E116)</f>
        <v>16</v>
      </c>
      <c r="F117" s="88">
        <f>SUM(F108:F116)</f>
        <v>9</v>
      </c>
      <c r="G117" s="64">
        <f t="shared" ref="G117:R117" si="41">SUM(G108:G116)</f>
        <v>49</v>
      </c>
      <c r="H117" s="64">
        <f t="shared" si="41"/>
        <v>16</v>
      </c>
      <c r="I117" s="89">
        <f t="shared" si="41"/>
        <v>12</v>
      </c>
      <c r="J117" s="63">
        <f t="shared" si="41"/>
        <v>60</v>
      </c>
      <c r="K117" s="63">
        <f t="shared" si="41"/>
        <v>20</v>
      </c>
      <c r="L117" s="88">
        <f t="shared" si="41"/>
        <v>8</v>
      </c>
      <c r="M117" s="64">
        <f t="shared" si="41"/>
        <v>50</v>
      </c>
      <c r="N117" s="64">
        <f t="shared" si="41"/>
        <v>18</v>
      </c>
      <c r="O117" s="89">
        <f t="shared" si="41"/>
        <v>15</v>
      </c>
      <c r="P117" s="63">
        <f t="shared" si="41"/>
        <v>60</v>
      </c>
      <c r="Q117" s="63">
        <f t="shared" si="41"/>
        <v>16</v>
      </c>
      <c r="R117" s="194">
        <f t="shared" si="41"/>
        <v>11</v>
      </c>
    </row>
    <row r="118" spans="1:23" x14ac:dyDescent="0.2">
      <c r="A118" s="57" t="s">
        <v>399</v>
      </c>
      <c r="B118" s="58">
        <v>4</v>
      </c>
      <c r="C118" s="58">
        <v>4</v>
      </c>
      <c r="D118" s="37">
        <v>6</v>
      </c>
      <c r="E118" s="39">
        <v>2</v>
      </c>
      <c r="F118" s="37">
        <f>IF(($C118+INT(D$106/18)+IF(((D$106-INT(D$106/18)*18)-$B118)&gt;=0,1,0)-D118+2)&lt;0, 0, $C118+INT(D$106/18)+IF(((D$106-INT(D$106/18)*18)-$B118)&gt;=0,1,0)-D118+2)</f>
        <v>1</v>
      </c>
      <c r="G118" s="38">
        <v>4</v>
      </c>
      <c r="H118" s="59">
        <v>1</v>
      </c>
      <c r="I118" s="78">
        <f>IF(($C118+INT(G$106/18)+IF(((G$106-INT(G$106/18)*18)-$B118)&gt;=0,1,0)-G118+2)&lt;0, 0, $C118+INT(G$106/18)+IF(((G$106-INT(G$106/18)*18)-$B118)&gt;=0,1,0)-G118+2)</f>
        <v>3</v>
      </c>
      <c r="J118" s="37">
        <v>7</v>
      </c>
      <c r="K118" s="39">
        <v>2</v>
      </c>
      <c r="L118" s="37">
        <f>IF(($C118+INT(J$106/18)+IF(((J$106-INT(J$106/18)*18)-$B118)&gt;=0,1,0)-J118+2)&lt;0, 0, $C118+INT(J$106/18)+IF(((J$106-INT(J$106/18)*18)-$B118)&gt;=0,1,0)-J118+2)</f>
        <v>1</v>
      </c>
      <c r="M118" s="38">
        <v>6</v>
      </c>
      <c r="N118" s="59">
        <v>2</v>
      </c>
      <c r="O118" s="78">
        <f>IF(($C118+INT(M$106/18)+IF(((M$106-INT(M$106/18)*18)-$B118)&gt;=0,1,0)-M118+2)&lt;0, 0, $C118+INT(M$106/18)+IF(((M$106-INT(M$106/18)*18)-$B118)&gt;=0,1,0)-M118+2)</f>
        <v>1</v>
      </c>
      <c r="P118" s="37">
        <v>10</v>
      </c>
      <c r="Q118" s="39">
        <v>2</v>
      </c>
      <c r="R118" s="37">
        <f>IF(($C118+INT(P$106/18)+IF(((P$106-INT(P$106/18)*18)-$B118)&gt;=0,1,0)-P118+2)&lt;0, 0, $C118+INT(P$106/18)+IF(((P$106-INT(P$106/18)*18)-$B118)&gt;=0,1,0)-P118+2)</f>
        <v>0</v>
      </c>
    </row>
    <row r="119" spans="1:23" x14ac:dyDescent="0.2">
      <c r="A119" s="42" t="s">
        <v>400</v>
      </c>
      <c r="B119" s="50">
        <v>14</v>
      </c>
      <c r="C119" s="50">
        <v>4</v>
      </c>
      <c r="D119" s="37">
        <v>10</v>
      </c>
      <c r="E119" s="37">
        <v>2</v>
      </c>
      <c r="F119" s="37">
        <f t="shared" ref="F119:F126" si="42">IF(($C119+INT(D$106/18)+IF(((D$106-INT(D$106/18)*18)-$B119)&gt;=0,1,0)-D119+2)&lt;0, 0, $C119+INT(D$106/18)+IF(((D$106-INT(D$106/18)*18)-$B119)&gt;=0,1,0)-D119+2)</f>
        <v>0</v>
      </c>
      <c r="G119" s="38">
        <v>5</v>
      </c>
      <c r="H119" s="38">
        <v>2</v>
      </c>
      <c r="I119" s="78">
        <f t="shared" ref="I119:I126" si="43">IF(($C119+INT(G$106/18)+IF(((G$106-INT(G$106/18)*18)-$B119)&gt;=0,1,0)-G119+2)&lt;0, 0, $C119+INT(G$106/18)+IF(((G$106-INT(G$106/18)*18)-$B119)&gt;=0,1,0)-G119+2)</f>
        <v>1</v>
      </c>
      <c r="J119" s="37">
        <v>6</v>
      </c>
      <c r="K119" s="37">
        <v>2</v>
      </c>
      <c r="L119" s="37">
        <f t="shared" ref="L119:L126" si="44">IF(($C119+INT(J$106/18)+IF(((J$106-INT(J$106/18)*18)-$B119)&gt;=0,1,0)-J119+2)&lt;0, 0, $C119+INT(J$106/18)+IF(((J$106-INT(J$106/18)*18)-$B119)&gt;=0,1,0)-J119+2)</f>
        <v>1</v>
      </c>
      <c r="M119" s="38">
        <v>4</v>
      </c>
      <c r="N119" s="38">
        <v>2</v>
      </c>
      <c r="O119" s="78">
        <f t="shared" ref="O119:O126" si="45">IF(($C119+INT(M$106/18)+IF(((M$106-INT(M$106/18)*18)-$B119)&gt;=0,1,0)-M119+2)&lt;0, 0, $C119+INT(M$106/18)+IF(((M$106-INT(M$106/18)*18)-$B119)&gt;=0,1,0)-M119+2)</f>
        <v>3</v>
      </c>
      <c r="P119" s="37">
        <v>6</v>
      </c>
      <c r="Q119" s="37">
        <v>1</v>
      </c>
      <c r="R119" s="37">
        <f t="shared" ref="R119:R126" si="46">IF(($C119+INT(P$106/18)+IF(((P$106-INT(P$106/18)*18)-$B119)&gt;=0,1,0)-P119+2)&lt;0, 0, $C119+INT(P$106/18)+IF(((P$106-INT(P$106/18)*18)-$B119)&gt;=0,1,0)-P119+2)</f>
        <v>1</v>
      </c>
    </row>
    <row r="120" spans="1:23" x14ac:dyDescent="0.2">
      <c r="A120" s="42" t="s">
        <v>401</v>
      </c>
      <c r="B120" s="50">
        <v>10</v>
      </c>
      <c r="C120" s="50">
        <v>3</v>
      </c>
      <c r="D120" s="37">
        <v>7</v>
      </c>
      <c r="E120" s="37">
        <v>2</v>
      </c>
      <c r="F120" s="37">
        <f t="shared" si="42"/>
        <v>0</v>
      </c>
      <c r="G120" s="38">
        <v>4</v>
      </c>
      <c r="H120" s="38">
        <v>3</v>
      </c>
      <c r="I120" s="78">
        <f t="shared" si="43"/>
        <v>1</v>
      </c>
      <c r="J120" s="37">
        <v>3</v>
      </c>
      <c r="K120" s="37">
        <v>2</v>
      </c>
      <c r="L120" s="37">
        <f t="shared" si="44"/>
        <v>3</v>
      </c>
      <c r="M120" s="38">
        <v>4</v>
      </c>
      <c r="N120" s="38">
        <v>2</v>
      </c>
      <c r="O120" s="78">
        <f t="shared" si="45"/>
        <v>2</v>
      </c>
      <c r="P120" s="37">
        <v>5</v>
      </c>
      <c r="Q120" s="37">
        <v>2</v>
      </c>
      <c r="R120" s="37">
        <f t="shared" si="46"/>
        <v>1</v>
      </c>
    </row>
    <row r="121" spans="1:23" x14ac:dyDescent="0.2">
      <c r="A121" s="42" t="s">
        <v>402</v>
      </c>
      <c r="B121" s="50">
        <v>6</v>
      </c>
      <c r="C121" s="50">
        <v>5</v>
      </c>
      <c r="D121" s="37">
        <v>7</v>
      </c>
      <c r="E121" s="37">
        <v>2</v>
      </c>
      <c r="F121" s="37">
        <f t="shared" si="42"/>
        <v>1</v>
      </c>
      <c r="G121" s="38">
        <v>6</v>
      </c>
      <c r="H121" s="38">
        <v>2</v>
      </c>
      <c r="I121" s="78">
        <f t="shared" si="43"/>
        <v>2</v>
      </c>
      <c r="J121" s="37">
        <v>7</v>
      </c>
      <c r="K121" s="37">
        <v>1</v>
      </c>
      <c r="L121" s="37">
        <f t="shared" si="44"/>
        <v>2</v>
      </c>
      <c r="M121" s="38">
        <v>7</v>
      </c>
      <c r="N121" s="38">
        <v>3</v>
      </c>
      <c r="O121" s="78">
        <f t="shared" si="45"/>
        <v>1</v>
      </c>
      <c r="P121" s="37">
        <v>8</v>
      </c>
      <c r="Q121" s="37">
        <v>2</v>
      </c>
      <c r="R121" s="37">
        <f t="shared" si="46"/>
        <v>1</v>
      </c>
    </row>
    <row r="122" spans="1:23" x14ac:dyDescent="0.2">
      <c r="A122" s="42" t="s">
        <v>403</v>
      </c>
      <c r="B122" s="50">
        <v>12</v>
      </c>
      <c r="C122" s="50">
        <v>3</v>
      </c>
      <c r="D122" s="37">
        <v>6</v>
      </c>
      <c r="E122" s="37">
        <v>2</v>
      </c>
      <c r="F122" s="37">
        <f t="shared" si="42"/>
        <v>0</v>
      </c>
      <c r="G122" s="38">
        <v>3</v>
      </c>
      <c r="H122" s="38">
        <v>1</v>
      </c>
      <c r="I122" s="78">
        <f t="shared" si="43"/>
        <v>2</v>
      </c>
      <c r="J122" s="37">
        <v>5</v>
      </c>
      <c r="K122" s="37">
        <v>3</v>
      </c>
      <c r="L122" s="37">
        <f t="shared" si="44"/>
        <v>1</v>
      </c>
      <c r="M122" s="38">
        <v>10</v>
      </c>
      <c r="N122" s="38">
        <v>2</v>
      </c>
      <c r="O122" s="78">
        <f t="shared" si="45"/>
        <v>0</v>
      </c>
      <c r="P122" s="37">
        <v>10</v>
      </c>
      <c r="Q122" s="37">
        <v>2</v>
      </c>
      <c r="R122" s="37">
        <f t="shared" si="46"/>
        <v>0</v>
      </c>
    </row>
    <row r="123" spans="1:23" x14ac:dyDescent="0.2">
      <c r="A123" s="42" t="s">
        <v>404</v>
      </c>
      <c r="B123" s="50">
        <v>18</v>
      </c>
      <c r="C123" s="50">
        <v>3</v>
      </c>
      <c r="D123" s="37">
        <v>3</v>
      </c>
      <c r="E123" s="37">
        <v>2</v>
      </c>
      <c r="F123" s="37">
        <f t="shared" si="42"/>
        <v>2</v>
      </c>
      <c r="G123" s="38">
        <v>3</v>
      </c>
      <c r="H123" s="38">
        <v>2</v>
      </c>
      <c r="I123" s="78">
        <f t="shared" si="43"/>
        <v>2</v>
      </c>
      <c r="J123" s="37">
        <v>4</v>
      </c>
      <c r="K123" s="37">
        <v>2</v>
      </c>
      <c r="L123" s="37">
        <f t="shared" si="44"/>
        <v>2</v>
      </c>
      <c r="M123" s="38">
        <v>5</v>
      </c>
      <c r="N123" s="38">
        <v>2</v>
      </c>
      <c r="O123" s="78">
        <f t="shared" si="45"/>
        <v>1</v>
      </c>
      <c r="P123" s="37">
        <v>4</v>
      </c>
      <c r="Q123" s="37">
        <v>1</v>
      </c>
      <c r="R123" s="37">
        <f t="shared" si="46"/>
        <v>2</v>
      </c>
      <c r="W123" t="s">
        <v>956</v>
      </c>
    </row>
    <row r="124" spans="1:23" x14ac:dyDescent="0.2">
      <c r="A124" s="42" t="s">
        <v>405</v>
      </c>
      <c r="B124" s="50">
        <v>16</v>
      </c>
      <c r="C124" s="50">
        <v>5</v>
      </c>
      <c r="D124" s="37">
        <v>5</v>
      </c>
      <c r="E124" s="37">
        <v>2</v>
      </c>
      <c r="F124" s="37">
        <f t="shared" si="42"/>
        <v>3</v>
      </c>
      <c r="G124" s="38">
        <v>6</v>
      </c>
      <c r="H124" s="38">
        <v>3</v>
      </c>
      <c r="I124" s="78">
        <f t="shared" si="43"/>
        <v>1</v>
      </c>
      <c r="J124" s="37">
        <v>7</v>
      </c>
      <c r="K124" s="37">
        <v>2</v>
      </c>
      <c r="L124" s="37">
        <f t="shared" si="44"/>
        <v>1</v>
      </c>
      <c r="M124" s="38">
        <v>7</v>
      </c>
      <c r="N124" s="38">
        <v>3</v>
      </c>
      <c r="O124" s="78">
        <f t="shared" si="45"/>
        <v>1</v>
      </c>
      <c r="P124" s="37">
        <v>5</v>
      </c>
      <c r="Q124" s="37">
        <v>0</v>
      </c>
      <c r="R124" s="37">
        <f t="shared" si="46"/>
        <v>3</v>
      </c>
    </row>
    <row r="125" spans="1:23" x14ac:dyDescent="0.2">
      <c r="A125" s="42" t="s">
        <v>406</v>
      </c>
      <c r="B125" s="50">
        <v>8</v>
      </c>
      <c r="C125" s="50">
        <v>4</v>
      </c>
      <c r="D125" s="37">
        <v>7</v>
      </c>
      <c r="E125" s="37">
        <v>1</v>
      </c>
      <c r="F125" s="37">
        <f t="shared" si="42"/>
        <v>0</v>
      </c>
      <c r="G125" s="38">
        <v>4</v>
      </c>
      <c r="H125" s="38">
        <v>1</v>
      </c>
      <c r="I125" s="78">
        <f t="shared" si="43"/>
        <v>3</v>
      </c>
      <c r="J125" s="37">
        <v>10</v>
      </c>
      <c r="K125" s="37">
        <v>2</v>
      </c>
      <c r="L125" s="37">
        <f t="shared" si="44"/>
        <v>0</v>
      </c>
      <c r="M125" s="38">
        <v>6</v>
      </c>
      <c r="N125" s="38">
        <v>1</v>
      </c>
      <c r="O125" s="78">
        <f t="shared" si="45"/>
        <v>1</v>
      </c>
      <c r="P125" s="37">
        <v>6</v>
      </c>
      <c r="Q125" s="37">
        <v>2</v>
      </c>
      <c r="R125" s="37">
        <f t="shared" si="46"/>
        <v>2</v>
      </c>
    </row>
    <row r="126" spans="1:23" ht="13.5" thickBot="1" x14ac:dyDescent="0.25">
      <c r="A126" s="45" t="s">
        <v>407</v>
      </c>
      <c r="B126" s="51">
        <v>2</v>
      </c>
      <c r="C126" s="51">
        <v>4</v>
      </c>
      <c r="D126" s="37">
        <v>7</v>
      </c>
      <c r="E126" s="46">
        <v>2</v>
      </c>
      <c r="F126" s="37">
        <f t="shared" si="42"/>
        <v>0</v>
      </c>
      <c r="G126" s="38">
        <v>6</v>
      </c>
      <c r="H126" s="47">
        <v>2</v>
      </c>
      <c r="I126" s="78">
        <f t="shared" si="43"/>
        <v>1</v>
      </c>
      <c r="J126" s="37">
        <v>5</v>
      </c>
      <c r="K126" s="46">
        <v>2</v>
      </c>
      <c r="L126" s="37">
        <f t="shared" si="44"/>
        <v>3</v>
      </c>
      <c r="M126" s="38">
        <v>7</v>
      </c>
      <c r="N126" s="47">
        <v>2</v>
      </c>
      <c r="O126" s="78">
        <f t="shared" si="45"/>
        <v>1</v>
      </c>
      <c r="P126" s="37">
        <v>8</v>
      </c>
      <c r="Q126" s="46">
        <v>1</v>
      </c>
      <c r="R126" s="37">
        <f t="shared" si="46"/>
        <v>0</v>
      </c>
    </row>
    <row r="127" spans="1:23" ht="13.5" thickBot="1" x14ac:dyDescent="0.25">
      <c r="A127" s="66" t="s">
        <v>413</v>
      </c>
      <c r="B127" s="63"/>
      <c r="C127" s="63">
        <f t="shared" ref="C127" si="47">SUM(C118:C126)</f>
        <v>35</v>
      </c>
      <c r="D127" s="63">
        <f>SUM(D118:D126)</f>
        <v>58</v>
      </c>
      <c r="E127" s="63">
        <f>SUM(E118:E126)</f>
        <v>17</v>
      </c>
      <c r="F127" s="63">
        <f>SUM(F118:F126)</f>
        <v>7</v>
      </c>
      <c r="G127" s="64">
        <f t="shared" ref="G127:R127" si="48">SUM(G118:G126)</f>
        <v>41</v>
      </c>
      <c r="H127" s="64">
        <f t="shared" si="48"/>
        <v>17</v>
      </c>
      <c r="I127" s="64">
        <f t="shared" si="48"/>
        <v>16</v>
      </c>
      <c r="J127" s="63">
        <f t="shared" si="48"/>
        <v>54</v>
      </c>
      <c r="K127" s="63">
        <f t="shared" si="48"/>
        <v>18</v>
      </c>
      <c r="L127" s="63">
        <f t="shared" si="48"/>
        <v>14</v>
      </c>
      <c r="M127" s="64">
        <f t="shared" si="48"/>
        <v>56</v>
      </c>
      <c r="N127" s="64">
        <f t="shared" si="48"/>
        <v>19</v>
      </c>
      <c r="O127" s="64">
        <f t="shared" si="48"/>
        <v>11</v>
      </c>
      <c r="P127" s="63">
        <f t="shared" si="48"/>
        <v>62</v>
      </c>
      <c r="Q127" s="63">
        <f t="shared" si="48"/>
        <v>13</v>
      </c>
      <c r="R127" s="65">
        <f t="shared" si="48"/>
        <v>10</v>
      </c>
    </row>
    <row r="128" spans="1:23" ht="13.5" thickBot="1" x14ac:dyDescent="0.25">
      <c r="A128" s="70" t="s">
        <v>414</v>
      </c>
      <c r="B128" s="71"/>
      <c r="C128" s="71">
        <f>C127+C117</f>
        <v>71</v>
      </c>
      <c r="D128" s="71">
        <f>D127+D117</f>
        <v>115</v>
      </c>
      <c r="E128" s="71">
        <f>E127+E117</f>
        <v>33</v>
      </c>
      <c r="F128" s="71">
        <f>F127+F117</f>
        <v>16</v>
      </c>
      <c r="G128" s="72">
        <f t="shared" ref="G128:R128" si="49">G127+G117</f>
        <v>90</v>
      </c>
      <c r="H128" s="72">
        <f t="shared" si="49"/>
        <v>33</v>
      </c>
      <c r="I128" s="72">
        <f t="shared" si="49"/>
        <v>28</v>
      </c>
      <c r="J128" s="71">
        <f t="shared" si="49"/>
        <v>114</v>
      </c>
      <c r="K128" s="71">
        <f t="shared" si="49"/>
        <v>38</v>
      </c>
      <c r="L128" s="71">
        <f t="shared" si="49"/>
        <v>22</v>
      </c>
      <c r="M128" s="72">
        <f t="shared" si="49"/>
        <v>106</v>
      </c>
      <c r="N128" s="72">
        <f t="shared" si="49"/>
        <v>37</v>
      </c>
      <c r="O128" s="72">
        <f t="shared" si="49"/>
        <v>26</v>
      </c>
      <c r="P128" s="71">
        <f t="shared" si="49"/>
        <v>122</v>
      </c>
      <c r="Q128" s="71">
        <f t="shared" si="49"/>
        <v>29</v>
      </c>
      <c r="R128" s="73">
        <f t="shared" si="49"/>
        <v>21</v>
      </c>
    </row>
    <row r="130" spans="1:23" ht="13.5" thickBot="1" x14ac:dyDescent="0.25">
      <c r="A130" s="113"/>
      <c r="B130" s="113"/>
      <c r="C130" s="113"/>
      <c r="D130" s="113"/>
      <c r="E130" s="113"/>
      <c r="F130" s="113"/>
      <c r="I130" s="113"/>
      <c r="J130" s="113"/>
      <c r="K130" s="113"/>
      <c r="L130" s="113"/>
      <c r="O130" s="113"/>
      <c r="P130" s="113"/>
      <c r="Q130" s="113"/>
      <c r="R130" s="113"/>
    </row>
    <row r="131" spans="1:23" ht="13.5" thickBot="1" x14ac:dyDescent="0.25">
      <c r="A131" s="192" t="s">
        <v>947</v>
      </c>
      <c r="B131" s="190"/>
      <c r="C131" s="190"/>
      <c r="D131" s="190"/>
      <c r="E131" s="190"/>
      <c r="F131" s="190"/>
      <c r="G131" s="190"/>
      <c r="H131" s="190"/>
      <c r="I131" s="190"/>
      <c r="J131" s="190"/>
      <c r="K131" s="190"/>
      <c r="L131" s="190"/>
      <c r="M131" s="190"/>
      <c r="N131" s="190"/>
      <c r="O131" s="190"/>
      <c r="P131" s="190"/>
      <c r="Q131" s="190"/>
      <c r="R131" s="193"/>
    </row>
    <row r="132" spans="1:23" x14ac:dyDescent="0.2">
      <c r="A132" s="40"/>
      <c r="B132" s="41"/>
      <c r="C132" s="41"/>
      <c r="D132" s="474" t="s">
        <v>475</v>
      </c>
      <c r="E132" s="475"/>
      <c r="F132" s="476"/>
      <c r="G132" s="477" t="s">
        <v>469</v>
      </c>
      <c r="H132" s="478"/>
      <c r="I132" s="479"/>
      <c r="J132" s="474" t="s">
        <v>352</v>
      </c>
      <c r="K132" s="475"/>
      <c r="L132" s="476"/>
      <c r="M132" s="477" t="s">
        <v>340</v>
      </c>
      <c r="N132" s="478"/>
      <c r="O132" s="479"/>
      <c r="P132" s="474" t="s">
        <v>472</v>
      </c>
      <c r="Q132" s="475"/>
      <c r="R132" s="502"/>
    </row>
    <row r="133" spans="1:23" x14ac:dyDescent="0.2">
      <c r="A133" s="57"/>
      <c r="B133" s="69"/>
      <c r="C133" s="69" t="s">
        <v>538</v>
      </c>
      <c r="D133" s="480">
        <v>17</v>
      </c>
      <c r="E133" s="481"/>
      <c r="F133" s="482"/>
      <c r="G133" s="483">
        <v>8</v>
      </c>
      <c r="H133" s="484"/>
      <c r="I133" s="485"/>
      <c r="J133" s="480">
        <v>24</v>
      </c>
      <c r="K133" s="481"/>
      <c r="L133" s="482"/>
      <c r="M133" s="483">
        <v>20</v>
      </c>
      <c r="N133" s="484"/>
      <c r="O133" s="485"/>
      <c r="P133" s="480">
        <v>26</v>
      </c>
      <c r="Q133" s="481"/>
      <c r="R133" s="537"/>
    </row>
    <row r="134" spans="1:23" x14ac:dyDescent="0.2">
      <c r="A134" s="42"/>
      <c r="B134" s="34" t="s">
        <v>355</v>
      </c>
      <c r="C134" s="34" t="s">
        <v>408</v>
      </c>
      <c r="D134" s="35" t="s">
        <v>409</v>
      </c>
      <c r="E134" s="35" t="s">
        <v>410</v>
      </c>
      <c r="F134" s="35" t="s">
        <v>363</v>
      </c>
      <c r="G134" s="36" t="s">
        <v>409</v>
      </c>
      <c r="H134" s="36" t="s">
        <v>410</v>
      </c>
      <c r="I134" s="36" t="s">
        <v>363</v>
      </c>
      <c r="J134" s="35" t="s">
        <v>409</v>
      </c>
      <c r="K134" s="35" t="s">
        <v>410</v>
      </c>
      <c r="L134" s="35" t="s">
        <v>363</v>
      </c>
      <c r="M134" s="36" t="s">
        <v>409</v>
      </c>
      <c r="N134" s="36" t="s">
        <v>410</v>
      </c>
      <c r="O134" s="36" t="s">
        <v>363</v>
      </c>
      <c r="P134" s="35" t="s">
        <v>409</v>
      </c>
      <c r="Q134" s="35" t="s">
        <v>410</v>
      </c>
      <c r="R134" s="43" t="s">
        <v>363</v>
      </c>
    </row>
    <row r="135" spans="1:23" x14ac:dyDescent="0.2">
      <c r="A135" s="42" t="s">
        <v>390</v>
      </c>
      <c r="B135" s="50">
        <v>5</v>
      </c>
      <c r="C135" s="50">
        <v>4</v>
      </c>
      <c r="D135" s="37">
        <v>10</v>
      </c>
      <c r="E135" s="37">
        <v>2</v>
      </c>
      <c r="F135" s="37">
        <f>IF(($C135+INT(D$133/18)+IF(((D$133-INT(D$133/18)*18)-$B135)&gt;=0,1,0)-D135+2)&lt;0, 0, $C135+INT(D$133/18)+IF(((D$133-INT(D$133/18)*18)-$B135)&gt;=0,1,0)-D135+2)</f>
        <v>0</v>
      </c>
      <c r="G135" s="38">
        <v>4</v>
      </c>
      <c r="H135" s="38">
        <v>2</v>
      </c>
      <c r="I135" s="78">
        <f>IF(($C135+INT(G$133/18)+IF(((G$133-INT(G$133/18)*18)-$B135)&gt;=0,1,0)-G135+2)&lt;0, 0, $C135+INT(G$133/18)+IF(((G$133-INT(G$133/18)*18)-$B135)&gt;=0,1,0)-G135+2)</f>
        <v>3</v>
      </c>
      <c r="J135" s="37">
        <v>4</v>
      </c>
      <c r="K135" s="37">
        <v>1</v>
      </c>
      <c r="L135" s="37">
        <f>IF(($C135+INT(J$133/18)+IF(((J$133-INT(J$133/18)*18)-$B135)&gt;=0,1,0)-J135+2)&lt;0, 0, $C135+INT(J$133/18)+IF(((J$133-INT(J$133/18)*18)-$B135)&gt;=0,1,0)-J135+2)</f>
        <v>4</v>
      </c>
      <c r="M135" s="38">
        <v>6</v>
      </c>
      <c r="N135" s="38">
        <v>2</v>
      </c>
      <c r="O135" s="78">
        <f>IF(($C135+INT(M$133/18)+IF(((M$133-INT(M$133/18)*18)-$B135)&gt;=0,1,0)-M135+2)&lt;0, 0, $C135+INT(M$133/18)+IF(((M$133-INT(M$133/18)*18)-$B135)&gt;=0,1,0)-M135+2)</f>
        <v>1</v>
      </c>
      <c r="P135" s="37">
        <v>5</v>
      </c>
      <c r="Q135" s="37">
        <v>2</v>
      </c>
      <c r="R135" s="37">
        <f>IF(($C135+INT(P$133/18)+IF(((P$133-INT(P$133/18)*18)-$B135)&gt;=0,1,0)-P135+2)&lt;0, 0, $C135+INT(P$133/18)+IF(((P$133-INT(P$133/18)*18)-$B135)&gt;=0,1,0)-P135+2)</f>
        <v>3</v>
      </c>
    </row>
    <row r="136" spans="1:23" x14ac:dyDescent="0.2">
      <c r="A136" s="42" t="s">
        <v>391</v>
      </c>
      <c r="B136" s="50">
        <v>15</v>
      </c>
      <c r="C136" s="50">
        <v>4</v>
      </c>
      <c r="D136" s="37">
        <v>4</v>
      </c>
      <c r="E136" s="37">
        <v>2</v>
      </c>
      <c r="F136" s="37">
        <f t="shared" ref="F136:F143" si="50">IF(($C136+INT(D$133/18)+IF(((D$133-INT(D$133/18)*18)-$B136)&gt;=0,1,0)-D136+2)&lt;0, 0, $C136+INT(D$133/18)+IF(((D$133-INT(D$133/18)*18)-$B136)&gt;=0,1,0)-D136+2)</f>
        <v>3</v>
      </c>
      <c r="G136" s="38">
        <v>4</v>
      </c>
      <c r="H136" s="38">
        <v>1</v>
      </c>
      <c r="I136" s="78">
        <f t="shared" ref="I136:I143" si="51">IF(($C136+INT(G$133/18)+IF(((G$133-INT(G$133/18)*18)-$B136)&gt;=0,1,0)-G136+2)&lt;0, 0, $C136+INT(G$133/18)+IF(((G$133-INT(G$133/18)*18)-$B136)&gt;=0,1,0)-G136+2)</f>
        <v>2</v>
      </c>
      <c r="J136" s="37">
        <v>7</v>
      </c>
      <c r="K136" s="37">
        <v>1</v>
      </c>
      <c r="L136" s="37">
        <f t="shared" ref="L136:L143" si="52">IF(($C136+INT(J$133/18)+IF(((J$133-INT(J$133/18)*18)-$B136)&gt;=0,1,0)-J136+2)&lt;0, 0, $C136+INT(J$133/18)+IF(((J$133-INT(J$133/18)*18)-$B136)&gt;=0,1,0)-J136+2)</f>
        <v>0</v>
      </c>
      <c r="M136" s="38">
        <v>5</v>
      </c>
      <c r="N136" s="38">
        <v>2</v>
      </c>
      <c r="O136" s="78">
        <f t="shared" ref="O136:O143" si="53">IF(($C136+INT(M$133/18)+IF(((M$133-INT(M$133/18)*18)-$B136)&gt;=0,1,0)-M136+2)&lt;0, 0, $C136+INT(M$133/18)+IF(((M$133-INT(M$133/18)*18)-$B136)&gt;=0,1,0)-M136+2)</f>
        <v>2</v>
      </c>
      <c r="P136" s="37">
        <v>5</v>
      </c>
      <c r="Q136" s="37">
        <v>3</v>
      </c>
      <c r="R136" s="37">
        <f t="shared" ref="R136:R143" si="54">IF(($C136+INT(P$133/18)+IF(((P$133-INT(P$133/18)*18)-$B136)&gt;=0,1,0)-P136+2)&lt;0, 0, $C136+INT(P$133/18)+IF(((P$133-INT(P$133/18)*18)-$B136)&gt;=0,1,0)-P136+2)</f>
        <v>2</v>
      </c>
    </row>
    <row r="137" spans="1:23" x14ac:dyDescent="0.2">
      <c r="A137" s="42" t="s">
        <v>392</v>
      </c>
      <c r="B137" s="50">
        <v>11</v>
      </c>
      <c r="C137" s="50">
        <v>3</v>
      </c>
      <c r="D137" s="37">
        <v>3</v>
      </c>
      <c r="E137" s="37">
        <v>2</v>
      </c>
      <c r="F137" s="37">
        <f t="shared" si="50"/>
        <v>3</v>
      </c>
      <c r="G137" s="38">
        <v>3</v>
      </c>
      <c r="H137" s="38">
        <v>1</v>
      </c>
      <c r="I137" s="78">
        <f t="shared" si="51"/>
        <v>2</v>
      </c>
      <c r="J137" s="37">
        <v>4</v>
      </c>
      <c r="K137" s="37">
        <v>2</v>
      </c>
      <c r="L137" s="37">
        <f t="shared" si="52"/>
        <v>2</v>
      </c>
      <c r="M137" s="38">
        <v>5</v>
      </c>
      <c r="N137" s="38">
        <v>2</v>
      </c>
      <c r="O137" s="78">
        <f t="shared" si="53"/>
        <v>1</v>
      </c>
      <c r="P137" s="37">
        <v>4</v>
      </c>
      <c r="Q137" s="37">
        <v>1</v>
      </c>
      <c r="R137" s="37">
        <f t="shared" si="54"/>
        <v>2</v>
      </c>
    </row>
    <row r="138" spans="1:23" x14ac:dyDescent="0.2">
      <c r="A138" s="42" t="s">
        <v>393</v>
      </c>
      <c r="B138" s="50">
        <v>13</v>
      </c>
      <c r="C138" s="50">
        <v>4</v>
      </c>
      <c r="D138" s="37">
        <v>5</v>
      </c>
      <c r="E138" s="37">
        <v>1</v>
      </c>
      <c r="F138" s="37">
        <f t="shared" si="50"/>
        <v>2</v>
      </c>
      <c r="G138" s="38">
        <v>5</v>
      </c>
      <c r="H138" s="38">
        <v>1</v>
      </c>
      <c r="I138" s="78">
        <f t="shared" si="51"/>
        <v>1</v>
      </c>
      <c r="J138" s="37">
        <v>4</v>
      </c>
      <c r="K138" s="37">
        <v>1</v>
      </c>
      <c r="L138" s="37">
        <f t="shared" si="52"/>
        <v>3</v>
      </c>
      <c r="M138" s="38">
        <v>5</v>
      </c>
      <c r="N138" s="38">
        <v>2</v>
      </c>
      <c r="O138" s="78">
        <f t="shared" si="53"/>
        <v>2</v>
      </c>
      <c r="P138" s="37">
        <v>5</v>
      </c>
      <c r="Q138" s="37">
        <v>2</v>
      </c>
      <c r="R138" s="37">
        <f t="shared" si="54"/>
        <v>2</v>
      </c>
    </row>
    <row r="139" spans="1:23" x14ac:dyDescent="0.2">
      <c r="A139" s="42" t="s">
        <v>394</v>
      </c>
      <c r="B139" s="50">
        <v>1</v>
      </c>
      <c r="C139" s="50">
        <v>4</v>
      </c>
      <c r="D139" s="37">
        <v>10</v>
      </c>
      <c r="E139" s="37">
        <v>2</v>
      </c>
      <c r="F139" s="37">
        <f t="shared" si="50"/>
        <v>0</v>
      </c>
      <c r="G139" s="38">
        <v>5</v>
      </c>
      <c r="H139" s="38">
        <v>2</v>
      </c>
      <c r="I139" s="78">
        <f t="shared" si="51"/>
        <v>2</v>
      </c>
      <c r="J139" s="37">
        <v>7</v>
      </c>
      <c r="K139" s="37">
        <v>2</v>
      </c>
      <c r="L139" s="37">
        <f t="shared" si="52"/>
        <v>1</v>
      </c>
      <c r="M139" s="38">
        <v>7</v>
      </c>
      <c r="N139" s="38">
        <v>2</v>
      </c>
      <c r="O139" s="78">
        <f t="shared" si="53"/>
        <v>1</v>
      </c>
      <c r="P139" s="37">
        <v>10</v>
      </c>
      <c r="Q139" s="37">
        <v>2</v>
      </c>
      <c r="R139" s="37">
        <f t="shared" si="54"/>
        <v>0</v>
      </c>
      <c r="W139" t="s">
        <v>955</v>
      </c>
    </row>
    <row r="140" spans="1:23" x14ac:dyDescent="0.2">
      <c r="A140" s="42" t="s">
        <v>395</v>
      </c>
      <c r="B140" s="50">
        <v>9</v>
      </c>
      <c r="C140" s="50">
        <v>4</v>
      </c>
      <c r="D140" s="37">
        <v>5</v>
      </c>
      <c r="E140" s="37">
        <v>2</v>
      </c>
      <c r="F140" s="37">
        <f t="shared" si="50"/>
        <v>2</v>
      </c>
      <c r="G140" s="38">
        <v>4</v>
      </c>
      <c r="H140" s="38">
        <v>1</v>
      </c>
      <c r="I140" s="78">
        <f t="shared" si="51"/>
        <v>2</v>
      </c>
      <c r="J140" s="37">
        <v>6</v>
      </c>
      <c r="K140" s="37">
        <v>3</v>
      </c>
      <c r="L140" s="37">
        <f t="shared" si="52"/>
        <v>1</v>
      </c>
      <c r="M140" s="38">
        <v>6</v>
      </c>
      <c r="N140" s="38">
        <v>3</v>
      </c>
      <c r="O140" s="78">
        <f t="shared" si="53"/>
        <v>1</v>
      </c>
      <c r="P140" s="37">
        <v>5</v>
      </c>
      <c r="Q140" s="37">
        <v>1</v>
      </c>
      <c r="R140" s="37">
        <f t="shared" si="54"/>
        <v>2</v>
      </c>
    </row>
    <row r="141" spans="1:23" x14ac:dyDescent="0.2">
      <c r="A141" s="42" t="s">
        <v>396</v>
      </c>
      <c r="B141" s="50">
        <v>7</v>
      </c>
      <c r="C141" s="50">
        <v>5</v>
      </c>
      <c r="D141" s="37">
        <v>5</v>
      </c>
      <c r="E141" s="37">
        <v>1</v>
      </c>
      <c r="F141" s="37">
        <f t="shared" si="50"/>
        <v>3</v>
      </c>
      <c r="G141" s="38">
        <v>7</v>
      </c>
      <c r="H141" s="38">
        <v>2</v>
      </c>
      <c r="I141" s="78">
        <f t="shared" si="51"/>
        <v>1</v>
      </c>
      <c r="J141" s="37">
        <v>6</v>
      </c>
      <c r="K141" s="37">
        <v>2</v>
      </c>
      <c r="L141" s="37">
        <f t="shared" si="52"/>
        <v>2</v>
      </c>
      <c r="M141" s="38">
        <v>6</v>
      </c>
      <c r="N141" s="38">
        <v>2</v>
      </c>
      <c r="O141" s="78">
        <f t="shared" si="53"/>
        <v>2</v>
      </c>
      <c r="P141" s="37">
        <v>7</v>
      </c>
      <c r="Q141" s="37">
        <v>1</v>
      </c>
      <c r="R141" s="37">
        <f t="shared" si="54"/>
        <v>2</v>
      </c>
    </row>
    <row r="142" spans="1:23" x14ac:dyDescent="0.2">
      <c r="A142" s="42" t="s">
        <v>397</v>
      </c>
      <c r="B142" s="50">
        <v>3</v>
      </c>
      <c r="C142" s="50">
        <v>5</v>
      </c>
      <c r="D142" s="37">
        <v>9</v>
      </c>
      <c r="E142" s="37">
        <v>1</v>
      </c>
      <c r="F142" s="37">
        <f t="shared" si="50"/>
        <v>0</v>
      </c>
      <c r="G142" s="38">
        <v>5</v>
      </c>
      <c r="H142" s="38">
        <v>1</v>
      </c>
      <c r="I142" s="78">
        <f t="shared" si="51"/>
        <v>3</v>
      </c>
      <c r="J142" s="37">
        <v>5</v>
      </c>
      <c r="K142" s="37">
        <v>1</v>
      </c>
      <c r="L142" s="37">
        <f t="shared" si="52"/>
        <v>4</v>
      </c>
      <c r="M142" s="38">
        <v>7</v>
      </c>
      <c r="N142" s="38">
        <v>1</v>
      </c>
      <c r="O142" s="78">
        <f t="shared" si="53"/>
        <v>1</v>
      </c>
      <c r="P142" s="37">
        <v>10</v>
      </c>
      <c r="Q142" s="37">
        <v>2</v>
      </c>
      <c r="R142" s="37">
        <f t="shared" si="54"/>
        <v>0</v>
      </c>
    </row>
    <row r="143" spans="1:23" ht="13.5" thickBot="1" x14ac:dyDescent="0.25">
      <c r="A143" s="52" t="s">
        <v>398</v>
      </c>
      <c r="B143" s="53">
        <v>17</v>
      </c>
      <c r="C143" s="53">
        <v>3</v>
      </c>
      <c r="D143" s="37">
        <v>3</v>
      </c>
      <c r="E143" s="54">
        <v>2</v>
      </c>
      <c r="F143" s="37">
        <f t="shared" si="50"/>
        <v>3</v>
      </c>
      <c r="G143" s="38">
        <v>2</v>
      </c>
      <c r="H143" s="55">
        <v>1</v>
      </c>
      <c r="I143" s="78">
        <f t="shared" si="51"/>
        <v>3</v>
      </c>
      <c r="J143" s="37">
        <v>5</v>
      </c>
      <c r="K143" s="54">
        <v>1</v>
      </c>
      <c r="L143" s="37">
        <f t="shared" si="52"/>
        <v>1</v>
      </c>
      <c r="M143" s="38">
        <v>3</v>
      </c>
      <c r="N143" s="55">
        <v>1</v>
      </c>
      <c r="O143" s="78">
        <f t="shared" si="53"/>
        <v>3</v>
      </c>
      <c r="P143" s="37">
        <v>4</v>
      </c>
      <c r="Q143" s="54">
        <v>3</v>
      </c>
      <c r="R143" s="37">
        <f t="shared" si="54"/>
        <v>2</v>
      </c>
    </row>
    <row r="144" spans="1:23" ht="13.5" thickBot="1" x14ac:dyDescent="0.25">
      <c r="A144" s="61" t="s">
        <v>412</v>
      </c>
      <c r="B144" s="62"/>
      <c r="C144" s="74">
        <f t="shared" ref="C144" si="55">SUM(C135:C143)</f>
        <v>36</v>
      </c>
      <c r="D144" s="63">
        <f>SUM(D135:D143)</f>
        <v>54</v>
      </c>
      <c r="E144" s="63">
        <f>SUM(E135:E143)</f>
        <v>15</v>
      </c>
      <c r="F144" s="88">
        <f>SUM(F135:F143)</f>
        <v>16</v>
      </c>
      <c r="G144" s="64">
        <f t="shared" ref="G144:R144" si="56">SUM(G135:G143)</f>
        <v>39</v>
      </c>
      <c r="H144" s="64">
        <f t="shared" si="56"/>
        <v>12</v>
      </c>
      <c r="I144" s="89">
        <f t="shared" si="56"/>
        <v>19</v>
      </c>
      <c r="J144" s="63">
        <f t="shared" si="56"/>
        <v>48</v>
      </c>
      <c r="K144" s="63">
        <f t="shared" si="56"/>
        <v>14</v>
      </c>
      <c r="L144" s="88">
        <f t="shared" si="56"/>
        <v>18</v>
      </c>
      <c r="M144" s="64">
        <f t="shared" si="56"/>
        <v>50</v>
      </c>
      <c r="N144" s="64">
        <f t="shared" si="56"/>
        <v>17</v>
      </c>
      <c r="O144" s="89">
        <f t="shared" si="56"/>
        <v>14</v>
      </c>
      <c r="P144" s="63">
        <f t="shared" si="56"/>
        <v>55</v>
      </c>
      <c r="Q144" s="63">
        <f t="shared" si="56"/>
        <v>17</v>
      </c>
      <c r="R144" s="194">
        <f t="shared" si="56"/>
        <v>15</v>
      </c>
    </row>
    <row r="145" spans="1:23" x14ac:dyDescent="0.2">
      <c r="A145" s="382" t="s">
        <v>399</v>
      </c>
      <c r="B145" s="58">
        <v>4</v>
      </c>
      <c r="C145" s="58">
        <v>4</v>
      </c>
      <c r="D145" s="37">
        <v>6</v>
      </c>
      <c r="E145" s="39">
        <v>3</v>
      </c>
      <c r="F145" s="37">
        <f>IF(($C145+INT(D$133/18)+IF(((D$133-INT(D$133/18)*18)-$B145)&gt;=0,1,0)-D145+2)&lt;0, 0, $C145+INT(D$133/18)+IF(((D$133-INT(D$133/18)*18)-$B145)&gt;=0,1,0)-D145+2)</f>
        <v>1</v>
      </c>
      <c r="G145" s="38">
        <v>4</v>
      </c>
      <c r="H145" s="59">
        <v>2</v>
      </c>
      <c r="I145" s="78">
        <f>IF(($C145+INT(G$133/18)+IF(((G$133-INT(G$133/18)*18)-$B145)&gt;=0,1,0)-G145+2)&lt;0, 0, $C145+INT(G$133/18)+IF(((G$133-INT(G$133/18)*18)-$B145)&gt;=0,1,0)-G145+2)</f>
        <v>3</v>
      </c>
      <c r="J145" s="37">
        <v>10</v>
      </c>
      <c r="K145" s="39">
        <v>2</v>
      </c>
      <c r="L145" s="37">
        <f>IF(($C145+INT(J$133/18)+IF(((J$133-INT(J$133/18)*18)-$B145)&gt;=0,1,0)-J145+2)&lt;0, 0, $C145+INT(J$133/18)+IF(((J$133-INT(J$133/18)*18)-$B145)&gt;=0,1,0)-J145+2)</f>
        <v>0</v>
      </c>
      <c r="M145" s="38">
        <v>8</v>
      </c>
      <c r="N145" s="59">
        <v>3</v>
      </c>
      <c r="O145" s="78">
        <f>IF(($C145+INT(M$133/18)+IF(((M$133-INT(M$133/18)*18)-$B145)&gt;=0,1,0)-M145+2)&lt;0, 0, $C145+INT(M$133/18)+IF(((M$133-INT(M$133/18)*18)-$B145)&gt;=0,1,0)-M145+2)</f>
        <v>0</v>
      </c>
      <c r="P145" s="37">
        <v>6</v>
      </c>
      <c r="Q145" s="39">
        <v>2</v>
      </c>
      <c r="R145" s="37">
        <f>IF(($C145+INT(P$133/18)+IF(((P$133-INT(P$133/18)*18)-$B145)&gt;=0,1,0)-P145+2)&lt;0, 0, $C145+INT(P$133/18)+IF(((P$133-INT(P$133/18)*18)-$B145)&gt;=0,1,0)-P145+2)</f>
        <v>2</v>
      </c>
    </row>
    <row r="146" spans="1:23" x14ac:dyDescent="0.2">
      <c r="A146" s="42" t="s">
        <v>400</v>
      </c>
      <c r="B146" s="50">
        <v>14</v>
      </c>
      <c r="C146" s="50">
        <v>4</v>
      </c>
      <c r="D146" s="37">
        <v>4</v>
      </c>
      <c r="E146" s="37">
        <v>2</v>
      </c>
      <c r="F146" s="37">
        <f t="shared" ref="F146:F153" si="57">IF(($C146+INT(D$133/18)+IF(((D$133-INT(D$133/18)*18)-$B146)&gt;=0,1,0)-D146+2)&lt;0, 0, $C146+INT(D$133/18)+IF(((D$133-INT(D$133/18)*18)-$B146)&gt;=0,1,0)-D146+2)</f>
        <v>3</v>
      </c>
      <c r="G146" s="38">
        <v>5</v>
      </c>
      <c r="H146" s="38">
        <v>1</v>
      </c>
      <c r="I146" s="78">
        <f t="shared" ref="I146:I153" si="58">IF(($C146+INT(G$133/18)+IF(((G$133-INT(G$133/18)*18)-$B146)&gt;=0,1,0)-G146+2)&lt;0, 0, $C146+INT(G$133/18)+IF(((G$133-INT(G$133/18)*18)-$B146)&gt;=0,1,0)-G146+2)</f>
        <v>1</v>
      </c>
      <c r="J146" s="37">
        <v>4</v>
      </c>
      <c r="K146" s="37">
        <v>1</v>
      </c>
      <c r="L146" s="37">
        <f t="shared" ref="L146:L153" si="59">IF(($C146+INT(J$133/18)+IF(((J$133-INT(J$133/18)*18)-$B146)&gt;=0,1,0)-J146+2)&lt;0, 0, $C146+INT(J$133/18)+IF(((J$133-INT(J$133/18)*18)-$B146)&gt;=0,1,0)-J146+2)</f>
        <v>3</v>
      </c>
      <c r="M146" s="38">
        <v>7</v>
      </c>
      <c r="N146" s="38">
        <v>3</v>
      </c>
      <c r="O146" s="78">
        <f t="shared" ref="O146:O153" si="60">IF(($C146+INT(M$133/18)+IF(((M$133-INT(M$133/18)*18)-$B146)&gt;=0,1,0)-M146+2)&lt;0, 0, $C146+INT(M$133/18)+IF(((M$133-INT(M$133/18)*18)-$B146)&gt;=0,1,0)-M146+2)</f>
        <v>0</v>
      </c>
      <c r="P146" s="37">
        <v>4</v>
      </c>
      <c r="Q146" s="37">
        <v>1</v>
      </c>
      <c r="R146" s="37">
        <f t="shared" ref="R146:R153" si="61">IF(($C146+INT(P$133/18)+IF(((P$133-INT(P$133/18)*18)-$B146)&gt;=0,1,0)-P146+2)&lt;0, 0, $C146+INT(P$133/18)+IF(((P$133-INT(P$133/18)*18)-$B146)&gt;=0,1,0)-P146+2)</f>
        <v>3</v>
      </c>
    </row>
    <row r="147" spans="1:23" x14ac:dyDescent="0.2">
      <c r="A147" s="42" t="s">
        <v>401</v>
      </c>
      <c r="B147" s="50">
        <v>10</v>
      </c>
      <c r="C147" s="50">
        <v>3</v>
      </c>
      <c r="D147" s="37">
        <v>3</v>
      </c>
      <c r="E147" s="37">
        <v>2</v>
      </c>
      <c r="F147" s="37">
        <f t="shared" si="57"/>
        <v>3</v>
      </c>
      <c r="G147" s="38">
        <v>3</v>
      </c>
      <c r="H147" s="38">
        <v>1</v>
      </c>
      <c r="I147" s="78">
        <f t="shared" si="58"/>
        <v>2</v>
      </c>
      <c r="J147" s="37">
        <v>4</v>
      </c>
      <c r="K147" s="37">
        <v>2</v>
      </c>
      <c r="L147" s="37">
        <f t="shared" si="59"/>
        <v>2</v>
      </c>
      <c r="M147" s="38">
        <v>6</v>
      </c>
      <c r="N147" s="38">
        <v>3</v>
      </c>
      <c r="O147" s="78">
        <f t="shared" si="60"/>
        <v>0</v>
      </c>
      <c r="P147" s="37">
        <v>3</v>
      </c>
      <c r="Q147" s="37">
        <v>1</v>
      </c>
      <c r="R147" s="37">
        <f t="shared" si="61"/>
        <v>3</v>
      </c>
    </row>
    <row r="148" spans="1:23" x14ac:dyDescent="0.2">
      <c r="A148" s="42" t="s">
        <v>402</v>
      </c>
      <c r="B148" s="50">
        <v>6</v>
      </c>
      <c r="C148" s="50">
        <v>5</v>
      </c>
      <c r="D148" s="37">
        <v>6</v>
      </c>
      <c r="E148" s="37">
        <v>1</v>
      </c>
      <c r="F148" s="37">
        <f t="shared" si="57"/>
        <v>2</v>
      </c>
      <c r="G148" s="38">
        <v>5</v>
      </c>
      <c r="H148" s="38">
        <v>1</v>
      </c>
      <c r="I148" s="78">
        <f t="shared" si="58"/>
        <v>3</v>
      </c>
      <c r="J148" s="37">
        <v>6</v>
      </c>
      <c r="K148" s="37">
        <v>2</v>
      </c>
      <c r="L148" s="37">
        <f t="shared" si="59"/>
        <v>3</v>
      </c>
      <c r="M148" s="38">
        <v>6</v>
      </c>
      <c r="N148" s="38">
        <v>2</v>
      </c>
      <c r="O148" s="78">
        <f t="shared" si="60"/>
        <v>2</v>
      </c>
      <c r="P148" s="37">
        <v>7</v>
      </c>
      <c r="Q148" s="37">
        <v>3</v>
      </c>
      <c r="R148" s="37">
        <f t="shared" si="61"/>
        <v>2</v>
      </c>
    </row>
    <row r="149" spans="1:23" x14ac:dyDescent="0.2">
      <c r="A149" s="42" t="s">
        <v>403</v>
      </c>
      <c r="B149" s="50">
        <v>12</v>
      </c>
      <c r="C149" s="50">
        <v>3</v>
      </c>
      <c r="D149" s="37">
        <v>4</v>
      </c>
      <c r="E149" s="37">
        <v>3</v>
      </c>
      <c r="F149" s="37">
        <f t="shared" si="57"/>
        <v>2</v>
      </c>
      <c r="G149" s="38">
        <v>5</v>
      </c>
      <c r="H149" s="38">
        <v>2</v>
      </c>
      <c r="I149" s="78">
        <f t="shared" si="58"/>
        <v>0</v>
      </c>
      <c r="J149" s="37">
        <v>4</v>
      </c>
      <c r="K149" s="37">
        <v>2</v>
      </c>
      <c r="L149" s="37">
        <f t="shared" si="59"/>
        <v>2</v>
      </c>
      <c r="M149" s="38">
        <v>4</v>
      </c>
      <c r="N149" s="38">
        <v>2</v>
      </c>
      <c r="O149" s="78">
        <f t="shared" si="60"/>
        <v>2</v>
      </c>
      <c r="P149" s="37">
        <v>5</v>
      </c>
      <c r="Q149" s="37">
        <v>2</v>
      </c>
      <c r="R149" s="37">
        <f t="shared" si="61"/>
        <v>1</v>
      </c>
    </row>
    <row r="150" spans="1:23" x14ac:dyDescent="0.2">
      <c r="A150" s="42" t="s">
        <v>404</v>
      </c>
      <c r="B150" s="50">
        <v>18</v>
      </c>
      <c r="C150" s="50">
        <v>3</v>
      </c>
      <c r="D150" s="37">
        <v>3</v>
      </c>
      <c r="E150" s="37">
        <v>1</v>
      </c>
      <c r="F150" s="37">
        <f t="shared" si="57"/>
        <v>2</v>
      </c>
      <c r="G150" s="38">
        <v>4</v>
      </c>
      <c r="H150" s="38">
        <v>2</v>
      </c>
      <c r="I150" s="78">
        <f t="shared" si="58"/>
        <v>1</v>
      </c>
      <c r="J150" s="37">
        <v>3</v>
      </c>
      <c r="K150" s="37">
        <v>1</v>
      </c>
      <c r="L150" s="37">
        <f t="shared" si="59"/>
        <v>3</v>
      </c>
      <c r="M150" s="38">
        <v>4</v>
      </c>
      <c r="N150" s="38">
        <v>2</v>
      </c>
      <c r="O150" s="78">
        <f t="shared" si="60"/>
        <v>2</v>
      </c>
      <c r="P150" s="37">
        <v>4</v>
      </c>
      <c r="Q150" s="37">
        <v>1</v>
      </c>
      <c r="R150" s="37">
        <f t="shared" si="61"/>
        <v>2</v>
      </c>
    </row>
    <row r="151" spans="1:23" x14ac:dyDescent="0.2">
      <c r="A151" s="42" t="s">
        <v>405</v>
      </c>
      <c r="B151" s="50">
        <v>16</v>
      </c>
      <c r="C151" s="50">
        <v>5</v>
      </c>
      <c r="D151" s="37">
        <v>6</v>
      </c>
      <c r="E151" s="37">
        <v>1</v>
      </c>
      <c r="F151" s="37">
        <f t="shared" si="57"/>
        <v>2</v>
      </c>
      <c r="G151" s="38">
        <v>5</v>
      </c>
      <c r="H151" s="38">
        <v>1</v>
      </c>
      <c r="I151" s="78">
        <f t="shared" si="58"/>
        <v>2</v>
      </c>
      <c r="J151" s="37">
        <v>6</v>
      </c>
      <c r="K151" s="37">
        <v>2</v>
      </c>
      <c r="L151" s="37">
        <f t="shared" si="59"/>
        <v>2</v>
      </c>
      <c r="M151" s="38">
        <v>6</v>
      </c>
      <c r="N151" s="38">
        <v>2</v>
      </c>
      <c r="O151" s="78">
        <f t="shared" si="60"/>
        <v>2</v>
      </c>
      <c r="P151" s="37">
        <v>7</v>
      </c>
      <c r="Q151" s="37">
        <v>2</v>
      </c>
      <c r="R151" s="37">
        <f t="shared" si="61"/>
        <v>1</v>
      </c>
    </row>
    <row r="152" spans="1:23" x14ac:dyDescent="0.2">
      <c r="A152" s="42" t="s">
        <v>406</v>
      </c>
      <c r="B152" s="50">
        <v>8</v>
      </c>
      <c r="C152" s="50">
        <v>4</v>
      </c>
      <c r="D152" s="37">
        <v>8</v>
      </c>
      <c r="E152" s="37">
        <v>3</v>
      </c>
      <c r="F152" s="37">
        <f t="shared" si="57"/>
        <v>0</v>
      </c>
      <c r="G152" s="38">
        <v>5</v>
      </c>
      <c r="H152" s="38">
        <v>2</v>
      </c>
      <c r="I152" s="78">
        <f t="shared" si="58"/>
        <v>2</v>
      </c>
      <c r="J152" s="37">
        <v>6</v>
      </c>
      <c r="K152" s="37">
        <v>2</v>
      </c>
      <c r="L152" s="37">
        <f t="shared" si="59"/>
        <v>1</v>
      </c>
      <c r="M152" s="38">
        <v>6</v>
      </c>
      <c r="N152" s="38">
        <v>2</v>
      </c>
      <c r="O152" s="78">
        <f t="shared" si="60"/>
        <v>1</v>
      </c>
      <c r="P152" s="37">
        <v>7</v>
      </c>
      <c r="Q152" s="37">
        <v>2</v>
      </c>
      <c r="R152" s="37">
        <f t="shared" si="61"/>
        <v>1</v>
      </c>
      <c r="W152" t="s">
        <v>951</v>
      </c>
    </row>
    <row r="153" spans="1:23" ht="13.5" thickBot="1" x14ac:dyDescent="0.25">
      <c r="A153" s="45" t="s">
        <v>407</v>
      </c>
      <c r="B153" s="51">
        <v>2</v>
      </c>
      <c r="C153" s="51">
        <v>4</v>
      </c>
      <c r="D153" s="37">
        <v>6</v>
      </c>
      <c r="E153" s="46">
        <v>2</v>
      </c>
      <c r="F153" s="37">
        <f t="shared" si="57"/>
        <v>1</v>
      </c>
      <c r="G153" s="38">
        <v>5</v>
      </c>
      <c r="H153" s="47">
        <v>2</v>
      </c>
      <c r="I153" s="78">
        <f t="shared" si="58"/>
        <v>2</v>
      </c>
      <c r="J153" s="37">
        <v>8</v>
      </c>
      <c r="K153" s="46">
        <v>1</v>
      </c>
      <c r="L153" s="37">
        <f t="shared" si="59"/>
        <v>0</v>
      </c>
      <c r="M153" s="38">
        <v>5</v>
      </c>
      <c r="N153" s="47">
        <v>2</v>
      </c>
      <c r="O153" s="78">
        <f t="shared" si="60"/>
        <v>3</v>
      </c>
      <c r="P153" s="37">
        <v>8</v>
      </c>
      <c r="Q153" s="46">
        <v>2</v>
      </c>
      <c r="R153" s="37">
        <f t="shared" si="61"/>
        <v>0</v>
      </c>
    </row>
    <row r="154" spans="1:23" ht="13.5" thickBot="1" x14ac:dyDescent="0.25">
      <c r="A154" s="66" t="s">
        <v>413</v>
      </c>
      <c r="B154" s="63"/>
      <c r="C154" s="63">
        <f t="shared" ref="C154" si="62">SUM(C145:C153)</f>
        <v>35</v>
      </c>
      <c r="D154" s="63">
        <f>SUM(D145:D153)</f>
        <v>46</v>
      </c>
      <c r="E154" s="63">
        <f>SUM(E145:E153)</f>
        <v>18</v>
      </c>
      <c r="F154" s="63">
        <f>SUM(F145:F153)</f>
        <v>16</v>
      </c>
      <c r="G154" s="64">
        <f t="shared" ref="G154:R154" si="63">SUM(G145:G153)</f>
        <v>41</v>
      </c>
      <c r="H154" s="64">
        <f t="shared" si="63"/>
        <v>14</v>
      </c>
      <c r="I154" s="64">
        <f t="shared" si="63"/>
        <v>16</v>
      </c>
      <c r="J154" s="63">
        <f t="shared" si="63"/>
        <v>51</v>
      </c>
      <c r="K154" s="63">
        <f t="shared" si="63"/>
        <v>15</v>
      </c>
      <c r="L154" s="63">
        <f t="shared" si="63"/>
        <v>16</v>
      </c>
      <c r="M154" s="64">
        <f t="shared" si="63"/>
        <v>52</v>
      </c>
      <c r="N154" s="64">
        <f t="shared" si="63"/>
        <v>21</v>
      </c>
      <c r="O154" s="64">
        <f t="shared" si="63"/>
        <v>12</v>
      </c>
      <c r="P154" s="63">
        <f t="shared" si="63"/>
        <v>51</v>
      </c>
      <c r="Q154" s="63">
        <f t="shared" si="63"/>
        <v>16</v>
      </c>
      <c r="R154" s="65">
        <f t="shared" si="63"/>
        <v>15</v>
      </c>
    </row>
    <row r="155" spans="1:23" ht="13.5" thickBot="1" x14ac:dyDescent="0.25">
      <c r="A155" s="70" t="s">
        <v>414</v>
      </c>
      <c r="B155" s="71"/>
      <c r="C155" s="71">
        <f>C154+C144</f>
        <v>71</v>
      </c>
      <c r="D155" s="71">
        <f>D154+D144</f>
        <v>100</v>
      </c>
      <c r="E155" s="71">
        <f>E154+E144</f>
        <v>33</v>
      </c>
      <c r="F155" s="71">
        <f>F154+F144</f>
        <v>32</v>
      </c>
      <c r="G155" s="72">
        <f t="shared" ref="G155:R155" si="64">G154+G144</f>
        <v>80</v>
      </c>
      <c r="H155" s="72">
        <f t="shared" si="64"/>
        <v>26</v>
      </c>
      <c r="I155" s="72">
        <f t="shared" si="64"/>
        <v>35</v>
      </c>
      <c r="J155" s="71">
        <f t="shared" si="64"/>
        <v>99</v>
      </c>
      <c r="K155" s="71">
        <f t="shared" si="64"/>
        <v>29</v>
      </c>
      <c r="L155" s="71">
        <f t="shared" si="64"/>
        <v>34</v>
      </c>
      <c r="M155" s="72">
        <f t="shared" si="64"/>
        <v>102</v>
      </c>
      <c r="N155" s="72">
        <f t="shared" si="64"/>
        <v>38</v>
      </c>
      <c r="O155" s="72">
        <f t="shared" si="64"/>
        <v>26</v>
      </c>
      <c r="P155" s="71">
        <f t="shared" si="64"/>
        <v>106</v>
      </c>
      <c r="Q155" s="71">
        <f t="shared" si="64"/>
        <v>33</v>
      </c>
      <c r="R155" s="73">
        <f t="shared" si="64"/>
        <v>30</v>
      </c>
    </row>
    <row r="156" spans="1:23" ht="13.5" thickBot="1" x14ac:dyDescent="0.25"/>
    <row r="157" spans="1:23" ht="13.5" thickBot="1" x14ac:dyDescent="0.25">
      <c r="A157" s="192" t="s">
        <v>937</v>
      </c>
      <c r="B157" s="190"/>
      <c r="C157" s="190"/>
      <c r="D157" s="190"/>
      <c r="E157" s="190"/>
      <c r="F157" s="190"/>
      <c r="G157" s="190"/>
      <c r="H157" s="190"/>
      <c r="I157" s="190"/>
      <c r="J157" s="190"/>
      <c r="K157" s="190"/>
      <c r="L157" s="190"/>
      <c r="M157" s="190"/>
      <c r="N157" s="190"/>
      <c r="O157" s="190"/>
      <c r="P157" s="190"/>
      <c r="Q157" s="190"/>
      <c r="R157" s="193"/>
    </row>
    <row r="158" spans="1:23" x14ac:dyDescent="0.2">
      <c r="A158" s="40"/>
      <c r="B158" s="41"/>
      <c r="C158" s="41"/>
      <c r="D158" s="474" t="s">
        <v>475</v>
      </c>
      <c r="E158" s="475"/>
      <c r="F158" s="476"/>
      <c r="G158" s="477" t="s">
        <v>469</v>
      </c>
      <c r="H158" s="478"/>
      <c r="I158" s="479"/>
      <c r="J158" s="474" t="s">
        <v>352</v>
      </c>
      <c r="K158" s="475"/>
      <c r="L158" s="476"/>
      <c r="M158" s="477" t="s">
        <v>340</v>
      </c>
      <c r="N158" s="478"/>
      <c r="O158" s="479"/>
      <c r="P158" s="474" t="s">
        <v>472</v>
      </c>
      <c r="Q158" s="475"/>
      <c r="R158" s="502"/>
    </row>
    <row r="159" spans="1:23" x14ac:dyDescent="0.2">
      <c r="A159" s="57"/>
      <c r="B159" s="69"/>
      <c r="C159" s="69" t="s">
        <v>538</v>
      </c>
      <c r="D159" s="480">
        <v>16</v>
      </c>
      <c r="E159" s="481"/>
      <c r="F159" s="482"/>
      <c r="G159" s="483">
        <v>7</v>
      </c>
      <c r="H159" s="484"/>
      <c r="I159" s="485"/>
      <c r="J159" s="480">
        <v>23</v>
      </c>
      <c r="K159" s="481"/>
      <c r="L159" s="482"/>
      <c r="M159" s="483">
        <v>18</v>
      </c>
      <c r="N159" s="484"/>
      <c r="O159" s="485"/>
      <c r="P159" s="480">
        <v>25</v>
      </c>
      <c r="Q159" s="481"/>
      <c r="R159" s="537"/>
    </row>
    <row r="160" spans="1:23" x14ac:dyDescent="0.2">
      <c r="A160" s="42"/>
      <c r="B160" s="34" t="s">
        <v>355</v>
      </c>
      <c r="C160" s="34" t="s">
        <v>408</v>
      </c>
      <c r="D160" s="35" t="s">
        <v>409</v>
      </c>
      <c r="E160" s="35" t="s">
        <v>410</v>
      </c>
      <c r="F160" s="35" t="s">
        <v>363</v>
      </c>
      <c r="G160" s="36" t="s">
        <v>409</v>
      </c>
      <c r="H160" s="36" t="s">
        <v>410</v>
      </c>
      <c r="I160" s="36" t="s">
        <v>363</v>
      </c>
      <c r="J160" s="35" t="s">
        <v>409</v>
      </c>
      <c r="K160" s="35" t="s">
        <v>410</v>
      </c>
      <c r="L160" s="35" t="s">
        <v>363</v>
      </c>
      <c r="M160" s="36" t="s">
        <v>409</v>
      </c>
      <c r="N160" s="36" t="s">
        <v>410</v>
      </c>
      <c r="O160" s="36" t="s">
        <v>363</v>
      </c>
      <c r="P160" s="35" t="s">
        <v>409</v>
      </c>
      <c r="Q160" s="35" t="s">
        <v>410</v>
      </c>
      <c r="R160" s="43" t="s">
        <v>363</v>
      </c>
    </row>
    <row r="161" spans="1:23" x14ac:dyDescent="0.2">
      <c r="A161" s="42" t="s">
        <v>390</v>
      </c>
      <c r="B161" s="50">
        <v>5</v>
      </c>
      <c r="C161" s="50">
        <v>4</v>
      </c>
      <c r="D161" s="37">
        <v>9</v>
      </c>
      <c r="E161" s="37">
        <v>2</v>
      </c>
      <c r="F161" s="37">
        <f>IF(($C161+INT(D$159/18)+IF(((D$159-INT(D$159/18)*18)-$B161)&gt;=0,1,0)-D161+2)&lt;0, 0, $C161+INT(D$159/18)+IF(((D$159-INT(D$159/18)*18)-$B161)&gt;=0,1,0)-D161+2)</f>
        <v>0</v>
      </c>
      <c r="G161" s="38">
        <v>5</v>
      </c>
      <c r="H161" s="38">
        <v>2</v>
      </c>
      <c r="I161" s="38">
        <f>IF(($C161+INT(G$159/18)+IF(((G$159-INT(G$159/18)*18)-$B161)&gt;=0,1,0)-G161+2)&lt;0, 0, $C161+INT(G$159/18)+IF(((G$159-INT(G$159/18)*18)-$B161)&gt;=0,1,0)-G161+2)</f>
        <v>2</v>
      </c>
      <c r="J161" s="37">
        <v>10</v>
      </c>
      <c r="K161" s="37">
        <v>2</v>
      </c>
      <c r="L161" s="37">
        <f>IF(($C161+INT(J$159/18)+IF(((J$159-INT(J$159/18)*18)-$B161)&gt;=0,1,0)-J161+2)&lt;0, 0, $C161+INT(J$159/18)+IF(((J$159-INT(J$159/18)*18)-$B161)&gt;=0,1,0)-J161+2)</f>
        <v>0</v>
      </c>
      <c r="M161" s="38">
        <v>6</v>
      </c>
      <c r="N161" s="38">
        <v>2</v>
      </c>
      <c r="O161" s="38">
        <f>IF(($C161+INT(M$159/18)+IF(((M$159-INT(M$159/18)*18)-$B161)&gt;=0,1,0)-M161+2)&lt;0, 0, $C161+INT(M$159/18)+IF(((M$159-INT(M$159/18)*18)-$B161)&gt;=0,1,0)-M161+2)</f>
        <v>1</v>
      </c>
      <c r="P161" s="37">
        <v>9</v>
      </c>
      <c r="Q161" s="37">
        <v>2</v>
      </c>
      <c r="R161" s="37">
        <f>IF(($C161+INT(P$159/18)+IF(((P$159-INT(P$159/18)*18)-$B161)&gt;=0,1,0)-P161+2)&lt;0, 0, $C161+INT(P$159/18)+IF(((P$159-INT(P$159/18)*18)-$B161)&gt;=0,1,0)-P161+2)</f>
        <v>0</v>
      </c>
    </row>
    <row r="162" spans="1:23" x14ac:dyDescent="0.2">
      <c r="A162" s="42" t="s">
        <v>391</v>
      </c>
      <c r="B162" s="50">
        <v>13</v>
      </c>
      <c r="C162" s="50">
        <v>3</v>
      </c>
      <c r="D162" s="37">
        <v>3</v>
      </c>
      <c r="E162" s="37">
        <v>2</v>
      </c>
      <c r="F162" s="37">
        <f t="shared" ref="F162:F169" si="65">IF(($C162+INT(D$159/18)+IF(((D$159-INT(D$159/18)*18)-$B162)&gt;=0,1,0)-D162+2)&lt;0, 0, $C162+INT(D$159/18)+IF(((D$159-INT(D$159/18)*18)-$B162)&gt;=0,1,0)-D162+2)</f>
        <v>3</v>
      </c>
      <c r="G162" s="38">
        <v>4</v>
      </c>
      <c r="H162" s="38">
        <v>3</v>
      </c>
      <c r="I162" s="38">
        <f t="shared" ref="I162:I169" si="66">IF(($C162+INT(G$159/18)+IF(((G$159-INT(G$159/18)*18)-$B162)&gt;=0,1,0)-G162+2)&lt;0, 0, $C162+INT(G$159/18)+IF(((G$159-INT(G$159/18)*18)-$B162)&gt;=0,1,0)-G162+2)</f>
        <v>1</v>
      </c>
      <c r="J162" s="37">
        <v>8</v>
      </c>
      <c r="K162" s="37">
        <v>2</v>
      </c>
      <c r="L162" s="37">
        <f t="shared" ref="L162:L169" si="67">IF(($C162+INT(J$159/18)+IF(((J$159-INT(J$159/18)*18)-$B162)&gt;=0,1,0)-J162+2)&lt;0, 0, $C162+INT(J$159/18)+IF(((J$159-INT(J$159/18)*18)-$B162)&gt;=0,1,0)-J162+2)</f>
        <v>0</v>
      </c>
      <c r="M162" s="38">
        <v>4</v>
      </c>
      <c r="N162" s="38">
        <v>2</v>
      </c>
      <c r="O162" s="38">
        <f t="shared" ref="O162:O169" si="68">IF(($C162+INT(M$159/18)+IF(((M$159-INT(M$159/18)*18)-$B162)&gt;=0,1,0)-M162+2)&lt;0, 0, $C162+INT(M$159/18)+IF(((M$159-INT(M$159/18)*18)-$B162)&gt;=0,1,0)-M162+2)</f>
        <v>2</v>
      </c>
      <c r="P162" s="37">
        <v>6</v>
      </c>
      <c r="Q162" s="37">
        <v>2</v>
      </c>
      <c r="R162" s="37">
        <f t="shared" ref="R162:R169" si="69">IF(($C162+INT(P$159/18)+IF(((P$159-INT(P$159/18)*18)-$B162)&gt;=0,1,0)-P162+2)&lt;0, 0, $C162+INT(P$159/18)+IF(((P$159-INT(P$159/18)*18)-$B162)&gt;=0,1,0)-P162+2)</f>
        <v>0</v>
      </c>
    </row>
    <row r="163" spans="1:23" x14ac:dyDescent="0.2">
      <c r="A163" s="42" t="s">
        <v>392</v>
      </c>
      <c r="B163" s="50">
        <v>15</v>
      </c>
      <c r="C163" s="50">
        <v>4</v>
      </c>
      <c r="D163" s="37">
        <v>5</v>
      </c>
      <c r="E163" s="37">
        <v>2</v>
      </c>
      <c r="F163" s="37">
        <f t="shared" si="65"/>
        <v>2</v>
      </c>
      <c r="G163" s="38">
        <v>4</v>
      </c>
      <c r="H163" s="38">
        <v>1</v>
      </c>
      <c r="I163" s="38">
        <f t="shared" si="66"/>
        <v>2</v>
      </c>
      <c r="J163" s="37">
        <v>6</v>
      </c>
      <c r="K163" s="37">
        <v>2</v>
      </c>
      <c r="L163" s="37">
        <f t="shared" si="67"/>
        <v>1</v>
      </c>
      <c r="M163" s="38">
        <v>6</v>
      </c>
      <c r="N163" s="38">
        <v>1</v>
      </c>
      <c r="O163" s="38">
        <f t="shared" si="68"/>
        <v>1</v>
      </c>
      <c r="P163" s="37">
        <v>6</v>
      </c>
      <c r="Q163" s="37">
        <v>1</v>
      </c>
      <c r="R163" s="37">
        <f t="shared" si="69"/>
        <v>1</v>
      </c>
    </row>
    <row r="164" spans="1:23" x14ac:dyDescent="0.2">
      <c r="A164" s="42" t="s">
        <v>393</v>
      </c>
      <c r="B164" s="50">
        <v>7</v>
      </c>
      <c r="C164" s="50">
        <v>3</v>
      </c>
      <c r="D164" s="37">
        <v>6</v>
      </c>
      <c r="E164" s="37">
        <v>3</v>
      </c>
      <c r="F164" s="37">
        <f t="shared" si="65"/>
        <v>0</v>
      </c>
      <c r="G164" s="38">
        <v>3</v>
      </c>
      <c r="H164" s="38">
        <v>1</v>
      </c>
      <c r="I164" s="38">
        <f t="shared" si="66"/>
        <v>3</v>
      </c>
      <c r="J164" s="37">
        <v>4</v>
      </c>
      <c r="K164" s="37">
        <v>2</v>
      </c>
      <c r="L164" s="37">
        <f t="shared" si="67"/>
        <v>2</v>
      </c>
      <c r="M164" s="38">
        <v>10</v>
      </c>
      <c r="N164" s="38">
        <v>2</v>
      </c>
      <c r="O164" s="38">
        <f t="shared" si="68"/>
        <v>0</v>
      </c>
      <c r="P164" s="37">
        <v>3</v>
      </c>
      <c r="Q164" s="37">
        <v>3</v>
      </c>
      <c r="R164" s="37">
        <f t="shared" si="69"/>
        <v>4</v>
      </c>
    </row>
    <row r="165" spans="1:23" x14ac:dyDescent="0.2">
      <c r="A165" s="42" t="s">
        <v>394</v>
      </c>
      <c r="B165" s="50">
        <v>3</v>
      </c>
      <c r="C165" s="50">
        <v>5</v>
      </c>
      <c r="D165" s="37">
        <v>5</v>
      </c>
      <c r="E165" s="37">
        <v>1</v>
      </c>
      <c r="F165" s="37">
        <f t="shared" si="65"/>
        <v>3</v>
      </c>
      <c r="G165" s="38">
        <v>6</v>
      </c>
      <c r="H165" s="38">
        <v>2</v>
      </c>
      <c r="I165" s="38">
        <f t="shared" si="66"/>
        <v>2</v>
      </c>
      <c r="J165" s="37">
        <v>7</v>
      </c>
      <c r="K165" s="37">
        <v>2</v>
      </c>
      <c r="L165" s="37">
        <f t="shared" si="67"/>
        <v>2</v>
      </c>
      <c r="M165" s="38">
        <v>7</v>
      </c>
      <c r="N165" s="38">
        <v>2</v>
      </c>
      <c r="O165" s="38">
        <f t="shared" si="68"/>
        <v>1</v>
      </c>
      <c r="P165" s="37">
        <v>9</v>
      </c>
      <c r="Q165" s="37">
        <v>2</v>
      </c>
      <c r="R165" s="37">
        <f t="shared" si="69"/>
        <v>0</v>
      </c>
      <c r="W165" t="s">
        <v>960</v>
      </c>
    </row>
    <row r="166" spans="1:23" x14ac:dyDescent="0.2">
      <c r="A166" s="42" t="s">
        <v>395</v>
      </c>
      <c r="B166" s="50">
        <v>17</v>
      </c>
      <c r="C166" s="50">
        <v>4</v>
      </c>
      <c r="D166" s="37">
        <v>10</v>
      </c>
      <c r="E166" s="37">
        <v>2</v>
      </c>
      <c r="F166" s="37">
        <f t="shared" si="65"/>
        <v>0</v>
      </c>
      <c r="G166" s="38">
        <v>6</v>
      </c>
      <c r="H166" s="38">
        <v>2</v>
      </c>
      <c r="I166" s="38">
        <f t="shared" si="66"/>
        <v>0</v>
      </c>
      <c r="J166" s="37">
        <v>4</v>
      </c>
      <c r="K166" s="37">
        <v>2</v>
      </c>
      <c r="L166" s="37">
        <f t="shared" si="67"/>
        <v>3</v>
      </c>
      <c r="M166" s="38">
        <v>7</v>
      </c>
      <c r="N166" s="38">
        <v>3</v>
      </c>
      <c r="O166" s="38">
        <f t="shared" si="68"/>
        <v>0</v>
      </c>
      <c r="P166" s="37">
        <v>5</v>
      </c>
      <c r="Q166" s="37">
        <v>2</v>
      </c>
      <c r="R166" s="37">
        <f t="shared" si="69"/>
        <v>2</v>
      </c>
    </row>
    <row r="167" spans="1:23" x14ac:dyDescent="0.2">
      <c r="A167" s="42" t="s">
        <v>396</v>
      </c>
      <c r="B167" s="50">
        <v>1</v>
      </c>
      <c r="C167" s="50">
        <v>4</v>
      </c>
      <c r="D167" s="37">
        <v>10</v>
      </c>
      <c r="E167" s="37">
        <v>2</v>
      </c>
      <c r="F167" s="37">
        <f t="shared" si="65"/>
        <v>0</v>
      </c>
      <c r="G167" s="38">
        <v>6</v>
      </c>
      <c r="H167" s="38">
        <v>2</v>
      </c>
      <c r="I167" s="38">
        <f t="shared" si="66"/>
        <v>1</v>
      </c>
      <c r="J167" s="37">
        <v>6</v>
      </c>
      <c r="K167" s="37">
        <v>2</v>
      </c>
      <c r="L167" s="37">
        <f t="shared" si="67"/>
        <v>2</v>
      </c>
      <c r="M167" s="38">
        <v>7</v>
      </c>
      <c r="N167" s="38">
        <v>2</v>
      </c>
      <c r="O167" s="38">
        <f t="shared" si="68"/>
        <v>0</v>
      </c>
      <c r="P167" s="37">
        <v>7</v>
      </c>
      <c r="Q167" s="37">
        <v>2</v>
      </c>
      <c r="R167" s="37">
        <f t="shared" si="69"/>
        <v>1</v>
      </c>
    </row>
    <row r="168" spans="1:23" x14ac:dyDescent="0.2">
      <c r="A168" s="42" t="s">
        <v>397</v>
      </c>
      <c r="B168" s="50">
        <v>9</v>
      </c>
      <c r="C168" s="50">
        <v>3</v>
      </c>
      <c r="D168" s="37">
        <v>10</v>
      </c>
      <c r="E168" s="37">
        <v>2</v>
      </c>
      <c r="F168" s="37">
        <f t="shared" si="65"/>
        <v>0</v>
      </c>
      <c r="G168" s="38">
        <v>3</v>
      </c>
      <c r="H168" s="38">
        <v>2</v>
      </c>
      <c r="I168" s="38">
        <f t="shared" si="66"/>
        <v>2</v>
      </c>
      <c r="J168" s="37">
        <v>4</v>
      </c>
      <c r="K168" s="37">
        <v>3</v>
      </c>
      <c r="L168" s="37">
        <f t="shared" si="67"/>
        <v>2</v>
      </c>
      <c r="M168" s="38">
        <v>4</v>
      </c>
      <c r="N168" s="38">
        <v>2</v>
      </c>
      <c r="O168" s="38">
        <f t="shared" si="68"/>
        <v>2</v>
      </c>
      <c r="P168" s="37">
        <v>4</v>
      </c>
      <c r="Q168" s="37">
        <v>1</v>
      </c>
      <c r="R168" s="37">
        <f t="shared" si="69"/>
        <v>2</v>
      </c>
      <c r="T168" s="231"/>
    </row>
    <row r="169" spans="1:23" ht="13.5" thickBot="1" x14ac:dyDescent="0.25">
      <c r="A169" s="52" t="s">
        <v>398</v>
      </c>
      <c r="B169" s="53">
        <v>11</v>
      </c>
      <c r="C169" s="53">
        <v>4</v>
      </c>
      <c r="D169" s="37">
        <v>7</v>
      </c>
      <c r="E169" s="54">
        <v>2</v>
      </c>
      <c r="F169" s="37">
        <f t="shared" si="65"/>
        <v>0</v>
      </c>
      <c r="G169" s="38">
        <v>5</v>
      </c>
      <c r="H169" s="38">
        <v>2</v>
      </c>
      <c r="I169" s="38">
        <f t="shared" si="66"/>
        <v>1</v>
      </c>
      <c r="J169" s="37">
        <v>6</v>
      </c>
      <c r="K169" s="54">
        <v>1</v>
      </c>
      <c r="L169" s="37">
        <f t="shared" si="67"/>
        <v>1</v>
      </c>
      <c r="M169" s="38">
        <v>6</v>
      </c>
      <c r="N169" s="55">
        <v>2</v>
      </c>
      <c r="O169" s="38">
        <f t="shared" si="68"/>
        <v>1</v>
      </c>
      <c r="P169" s="37">
        <v>5</v>
      </c>
      <c r="Q169" s="54">
        <v>2</v>
      </c>
      <c r="R169" s="37">
        <f t="shared" si="69"/>
        <v>2</v>
      </c>
    </row>
    <row r="170" spans="1:23" ht="13.5" thickBot="1" x14ac:dyDescent="0.25">
      <c r="A170" s="61" t="s">
        <v>412</v>
      </c>
      <c r="B170" s="62"/>
      <c r="C170" s="74">
        <f>SUM(C161:C169)</f>
        <v>34</v>
      </c>
      <c r="D170" s="63">
        <f t="shared" ref="D170:R170" si="70">SUM(D161:D169)</f>
        <v>65</v>
      </c>
      <c r="E170" s="63">
        <f t="shared" si="70"/>
        <v>18</v>
      </c>
      <c r="F170" s="63">
        <f t="shared" si="70"/>
        <v>8</v>
      </c>
      <c r="G170" s="64">
        <f t="shared" si="70"/>
        <v>42</v>
      </c>
      <c r="H170" s="64">
        <f>SUM(H171:H179)</f>
        <v>17</v>
      </c>
      <c r="I170" s="89">
        <f t="shared" si="70"/>
        <v>14</v>
      </c>
      <c r="J170" s="63">
        <f t="shared" si="70"/>
        <v>55</v>
      </c>
      <c r="K170" s="63">
        <f t="shared" si="70"/>
        <v>18</v>
      </c>
      <c r="L170" s="88">
        <f t="shared" si="70"/>
        <v>13</v>
      </c>
      <c r="M170" s="64">
        <f t="shared" si="70"/>
        <v>57</v>
      </c>
      <c r="N170" s="64">
        <f t="shared" si="70"/>
        <v>18</v>
      </c>
      <c r="O170" s="89">
        <f t="shared" si="70"/>
        <v>8</v>
      </c>
      <c r="P170" s="63">
        <f t="shared" si="70"/>
        <v>54</v>
      </c>
      <c r="Q170" s="63">
        <f t="shared" si="70"/>
        <v>17</v>
      </c>
      <c r="R170" s="88">
        <f t="shared" si="70"/>
        <v>12</v>
      </c>
    </row>
    <row r="171" spans="1:23" x14ac:dyDescent="0.2">
      <c r="A171" s="57" t="s">
        <v>399</v>
      </c>
      <c r="B171" s="58">
        <v>12</v>
      </c>
      <c r="C171" s="58">
        <v>5</v>
      </c>
      <c r="D171" s="37">
        <v>6</v>
      </c>
      <c r="E171" s="39">
        <v>2</v>
      </c>
      <c r="F171" s="37">
        <f>IF(($C171+INT(D$159/18)+IF(((D$159-INT(D$159/18)*18)-$B171)&gt;=0,1,0)-D171+2)&lt;0, 0, $C171+INT(D$159/18)+IF(((D$159-INT(D$159/18)*18)-$B171)&gt;=0,1,0)-D171+2)</f>
        <v>2</v>
      </c>
      <c r="G171" s="38">
        <v>7</v>
      </c>
      <c r="H171" s="38">
        <v>3</v>
      </c>
      <c r="I171" s="38">
        <f>IF(($C171+INT(G$159/18)+IF(((G$159-INT(G$159/18)*18)-$B171)&gt;=0,1,0)-G171+2)&lt;0, 0, $C171+INT(G$159/18)+IF(((G$159-INT(G$159/18)*18)-$B171)&gt;=0,1,0)-G171+2)</f>
        <v>0</v>
      </c>
      <c r="J171" s="37">
        <v>6</v>
      </c>
      <c r="K171" s="39">
        <v>3</v>
      </c>
      <c r="L171" s="37">
        <f>IF(($C171+INT(J$159/18)+IF(((J$159-INT(J$159/18)*18)-$B171)&gt;=0,1,0)-J171+2)&lt;0, 0, $C171+INT(J$159/18)+IF(((J$159-INT(J$159/18)*18)-$B171)&gt;=0,1,0)-J171+2)</f>
        <v>2</v>
      </c>
      <c r="M171" s="38">
        <v>7</v>
      </c>
      <c r="N171" s="59">
        <v>2</v>
      </c>
      <c r="O171" s="38">
        <f>IF(($C171+INT(M$159/18)+IF(((M$159-INT(M$159/18)*18)-$B171)&gt;=0,1,0)-M171+2)&lt;0, 0, $C171+INT(M$159/18)+IF(((M$159-INT(M$159/18)*18)-$B171)&gt;=0,1,0)-M171+2)</f>
        <v>1</v>
      </c>
      <c r="P171" s="37">
        <v>5</v>
      </c>
      <c r="Q171" s="39">
        <v>3</v>
      </c>
      <c r="R171" s="37">
        <f>IF(($C171+INT(P$159/18)+IF(((P$159-INT(P$159/18)*18)-$B171)&gt;=0,1,0)-P171+2)&lt;0, 0, $C171+INT(P$159/18)+IF(((P$159-INT(P$159/18)*18)-$B171)&gt;=0,1,0)-P171+2)</f>
        <v>3</v>
      </c>
    </row>
    <row r="172" spans="1:23" x14ac:dyDescent="0.2">
      <c r="A172" s="42" t="s">
        <v>400</v>
      </c>
      <c r="B172" s="50">
        <v>2</v>
      </c>
      <c r="C172" s="50">
        <v>4</v>
      </c>
      <c r="D172" s="37">
        <v>8</v>
      </c>
      <c r="E172" s="37">
        <v>3</v>
      </c>
      <c r="F172" s="37">
        <f t="shared" ref="F172:F179" si="71">IF(($C172+INT(D$159/18)+IF(((D$159-INT(D$159/18)*18)-$B172)&gt;=0,1,0)-D172+2)&lt;0, 0, $C172+INT(D$159/18)+IF(((D$159-INT(D$159/18)*18)-$B172)&gt;=0,1,0)-D172+2)</f>
        <v>0</v>
      </c>
      <c r="G172" s="38">
        <v>7</v>
      </c>
      <c r="H172" s="38">
        <v>2</v>
      </c>
      <c r="I172" s="38">
        <f t="shared" ref="I172:I179" si="72">IF(($C172+INT(G$159/18)+IF(((G$159-INT(G$159/18)*18)-$B172)&gt;=0,1,0)-G172+2)&lt;0, 0, $C172+INT(G$159/18)+IF(((G$159-INT(G$159/18)*18)-$B172)&gt;=0,1,0)-G172+2)</f>
        <v>0</v>
      </c>
      <c r="J172" s="37">
        <v>5</v>
      </c>
      <c r="K172" s="37">
        <v>2</v>
      </c>
      <c r="L172" s="37">
        <f t="shared" ref="L172:L179" si="73">IF(($C172+INT(J$159/18)+IF(((J$159-INT(J$159/18)*18)-$B172)&gt;=0,1,0)-J172+2)&lt;0, 0, $C172+INT(J$159/18)+IF(((J$159-INT(J$159/18)*18)-$B172)&gt;=0,1,0)-J172+2)</f>
        <v>3</v>
      </c>
      <c r="M172" s="38">
        <v>4</v>
      </c>
      <c r="N172" s="38">
        <v>1</v>
      </c>
      <c r="O172" s="38">
        <f t="shared" ref="O172:O179" si="74">IF(($C172+INT(M$159/18)+IF(((M$159-INT(M$159/18)*18)-$B172)&gt;=0,1,0)-M172+2)&lt;0, 0, $C172+INT(M$159/18)+IF(((M$159-INT(M$159/18)*18)-$B172)&gt;=0,1,0)-M172+2)</f>
        <v>3</v>
      </c>
      <c r="P172" s="37">
        <v>6</v>
      </c>
      <c r="Q172" s="37">
        <v>2</v>
      </c>
      <c r="R172" s="37">
        <f t="shared" ref="R172:R179" si="75">IF(($C172+INT(P$159/18)+IF(((P$159-INT(P$159/18)*18)-$B172)&gt;=0,1,0)-P172+2)&lt;0, 0, $C172+INT(P$159/18)+IF(((P$159-INT(P$159/18)*18)-$B172)&gt;=0,1,0)-P172+2)</f>
        <v>2</v>
      </c>
    </row>
    <row r="173" spans="1:23" x14ac:dyDescent="0.2">
      <c r="A173" s="42" t="s">
        <v>401</v>
      </c>
      <c r="B173" s="50">
        <v>4</v>
      </c>
      <c r="C173" s="50">
        <v>4</v>
      </c>
      <c r="D173" s="37">
        <v>5</v>
      </c>
      <c r="E173" s="37">
        <v>2</v>
      </c>
      <c r="F173" s="37">
        <f t="shared" si="71"/>
        <v>2</v>
      </c>
      <c r="G173" s="38">
        <v>4</v>
      </c>
      <c r="H173" s="38">
        <v>1</v>
      </c>
      <c r="I173" s="38">
        <f t="shared" si="72"/>
        <v>3</v>
      </c>
      <c r="J173" s="37">
        <v>7</v>
      </c>
      <c r="K173" s="37">
        <v>2</v>
      </c>
      <c r="L173" s="37">
        <f t="shared" si="73"/>
        <v>1</v>
      </c>
      <c r="M173" s="38">
        <v>5</v>
      </c>
      <c r="N173" s="38">
        <v>1</v>
      </c>
      <c r="O173" s="38">
        <f t="shared" si="74"/>
        <v>2</v>
      </c>
      <c r="P173" s="37">
        <v>6</v>
      </c>
      <c r="Q173" s="37">
        <v>2</v>
      </c>
      <c r="R173" s="37">
        <f t="shared" si="75"/>
        <v>2</v>
      </c>
    </row>
    <row r="174" spans="1:23" x14ac:dyDescent="0.2">
      <c r="A174" s="42" t="s">
        <v>402</v>
      </c>
      <c r="B174" s="50">
        <v>10</v>
      </c>
      <c r="C174" s="50">
        <v>3</v>
      </c>
      <c r="D174" s="37">
        <v>3</v>
      </c>
      <c r="E174" s="37">
        <v>2</v>
      </c>
      <c r="F174" s="37">
        <f t="shared" si="71"/>
        <v>3</v>
      </c>
      <c r="G174" s="38">
        <v>3</v>
      </c>
      <c r="H174" s="38">
        <v>2</v>
      </c>
      <c r="I174" s="38">
        <f t="shared" si="72"/>
        <v>2</v>
      </c>
      <c r="J174" s="37">
        <v>5</v>
      </c>
      <c r="K174" s="37">
        <v>1</v>
      </c>
      <c r="L174" s="37">
        <f t="shared" si="73"/>
        <v>1</v>
      </c>
      <c r="M174" s="38">
        <v>8</v>
      </c>
      <c r="N174" s="38">
        <v>3</v>
      </c>
      <c r="O174" s="38">
        <f t="shared" si="74"/>
        <v>0</v>
      </c>
      <c r="P174" s="37">
        <v>5</v>
      </c>
      <c r="Q174" s="37">
        <v>1</v>
      </c>
      <c r="R174" s="37">
        <f t="shared" si="75"/>
        <v>1</v>
      </c>
    </row>
    <row r="175" spans="1:23" x14ac:dyDescent="0.2">
      <c r="A175" s="42" t="s">
        <v>403</v>
      </c>
      <c r="B175" s="50">
        <v>8</v>
      </c>
      <c r="C175" s="50">
        <v>4</v>
      </c>
      <c r="D175" s="37">
        <v>5</v>
      </c>
      <c r="E175" s="37">
        <v>2</v>
      </c>
      <c r="F175" s="37">
        <f t="shared" si="71"/>
        <v>2</v>
      </c>
      <c r="G175" s="38">
        <v>5</v>
      </c>
      <c r="H175" s="38">
        <v>2</v>
      </c>
      <c r="I175" s="38">
        <f t="shared" si="72"/>
        <v>1</v>
      </c>
      <c r="J175" s="37">
        <v>4</v>
      </c>
      <c r="K175" s="37">
        <v>2</v>
      </c>
      <c r="L175" s="37">
        <f t="shared" si="73"/>
        <v>3</v>
      </c>
      <c r="M175" s="38">
        <v>6</v>
      </c>
      <c r="N175" s="38">
        <v>2</v>
      </c>
      <c r="O175" s="38">
        <f t="shared" si="74"/>
        <v>1</v>
      </c>
      <c r="P175" s="37">
        <v>5</v>
      </c>
      <c r="Q175" s="37">
        <v>2</v>
      </c>
      <c r="R175" s="37">
        <f t="shared" si="75"/>
        <v>2</v>
      </c>
    </row>
    <row r="176" spans="1:23" x14ac:dyDescent="0.2">
      <c r="A176" s="42" t="s">
        <v>404</v>
      </c>
      <c r="B176" s="50">
        <v>14</v>
      </c>
      <c r="C176" s="50">
        <v>4</v>
      </c>
      <c r="D176" s="37">
        <v>4</v>
      </c>
      <c r="E176" s="37">
        <v>2</v>
      </c>
      <c r="F176" s="37">
        <f t="shared" si="71"/>
        <v>3</v>
      </c>
      <c r="G176" s="38">
        <v>10</v>
      </c>
      <c r="H176" s="38">
        <v>2</v>
      </c>
      <c r="I176" s="38">
        <f t="shared" si="72"/>
        <v>0</v>
      </c>
      <c r="J176" s="37">
        <v>8</v>
      </c>
      <c r="K176" s="37">
        <v>3</v>
      </c>
      <c r="L176" s="37">
        <f t="shared" si="73"/>
        <v>0</v>
      </c>
      <c r="M176" s="38">
        <v>7</v>
      </c>
      <c r="N176" s="38">
        <v>3</v>
      </c>
      <c r="O176" s="38">
        <f t="shared" si="74"/>
        <v>0</v>
      </c>
      <c r="P176" s="37">
        <v>4</v>
      </c>
      <c r="Q176" s="37">
        <v>3</v>
      </c>
      <c r="R176" s="37">
        <f t="shared" si="75"/>
        <v>3</v>
      </c>
    </row>
    <row r="177" spans="1:18" x14ac:dyDescent="0.2">
      <c r="A177" s="42" t="s">
        <v>405</v>
      </c>
      <c r="B177" s="50">
        <v>6</v>
      </c>
      <c r="C177" s="50">
        <v>3</v>
      </c>
      <c r="D177" s="37">
        <v>4</v>
      </c>
      <c r="E177" s="37">
        <v>2</v>
      </c>
      <c r="F177" s="37">
        <f t="shared" si="71"/>
        <v>2</v>
      </c>
      <c r="G177" s="38">
        <v>4</v>
      </c>
      <c r="H177" s="38">
        <v>2</v>
      </c>
      <c r="I177" s="38">
        <f t="shared" si="72"/>
        <v>2</v>
      </c>
      <c r="J177" s="37">
        <v>8</v>
      </c>
      <c r="K177" s="37">
        <v>1</v>
      </c>
      <c r="L177" s="37">
        <f t="shared" si="73"/>
        <v>0</v>
      </c>
      <c r="M177" s="38">
        <v>4</v>
      </c>
      <c r="N177" s="38">
        <v>2</v>
      </c>
      <c r="O177" s="38">
        <f t="shared" si="74"/>
        <v>2</v>
      </c>
      <c r="P177" s="37">
        <v>6</v>
      </c>
      <c r="Q177" s="37">
        <v>1</v>
      </c>
      <c r="R177" s="37">
        <f t="shared" si="75"/>
        <v>1</v>
      </c>
    </row>
    <row r="178" spans="1:18" x14ac:dyDescent="0.2">
      <c r="A178" s="42" t="s">
        <v>406</v>
      </c>
      <c r="B178" s="50">
        <v>18</v>
      </c>
      <c r="C178" s="50">
        <v>4</v>
      </c>
      <c r="D178" s="37">
        <v>5</v>
      </c>
      <c r="E178" s="37">
        <v>1</v>
      </c>
      <c r="F178" s="37">
        <f t="shared" si="71"/>
        <v>1</v>
      </c>
      <c r="G178" s="38">
        <v>5</v>
      </c>
      <c r="H178" s="38">
        <v>1</v>
      </c>
      <c r="I178" s="38">
        <f t="shared" si="72"/>
        <v>1</v>
      </c>
      <c r="J178" s="37">
        <v>6</v>
      </c>
      <c r="K178" s="37">
        <v>1</v>
      </c>
      <c r="L178" s="37">
        <f t="shared" si="73"/>
        <v>1</v>
      </c>
      <c r="M178" s="38">
        <v>4</v>
      </c>
      <c r="N178" s="38">
        <v>2</v>
      </c>
      <c r="O178" s="38">
        <f t="shared" si="74"/>
        <v>3</v>
      </c>
      <c r="P178" s="37">
        <v>6</v>
      </c>
      <c r="Q178" s="37">
        <v>1</v>
      </c>
      <c r="R178" s="37">
        <f t="shared" si="75"/>
        <v>1</v>
      </c>
    </row>
    <row r="179" spans="1:18" ht="13.5" thickBot="1" x14ac:dyDescent="0.25">
      <c r="A179" s="45" t="s">
        <v>407</v>
      </c>
      <c r="B179" s="51">
        <v>16</v>
      </c>
      <c r="C179" s="51">
        <v>4</v>
      </c>
      <c r="D179" s="37">
        <v>5</v>
      </c>
      <c r="E179" s="46">
        <v>2</v>
      </c>
      <c r="F179" s="37">
        <f t="shared" si="71"/>
        <v>2</v>
      </c>
      <c r="G179" s="38">
        <v>4</v>
      </c>
      <c r="H179" s="55">
        <v>2</v>
      </c>
      <c r="I179" s="38">
        <f t="shared" si="72"/>
        <v>2</v>
      </c>
      <c r="J179" s="37">
        <v>8</v>
      </c>
      <c r="K179" s="46">
        <v>3</v>
      </c>
      <c r="L179" s="37">
        <f t="shared" si="73"/>
        <v>0</v>
      </c>
      <c r="M179" s="38">
        <v>5</v>
      </c>
      <c r="N179" s="47">
        <v>2</v>
      </c>
      <c r="O179" s="38">
        <f t="shared" si="74"/>
        <v>2</v>
      </c>
      <c r="P179" s="37">
        <v>4</v>
      </c>
      <c r="Q179" s="46">
        <v>3</v>
      </c>
      <c r="R179" s="37">
        <f t="shared" si="75"/>
        <v>3</v>
      </c>
    </row>
    <row r="180" spans="1:18" ht="13.5" thickBot="1" x14ac:dyDescent="0.25">
      <c r="A180" s="66" t="s">
        <v>413</v>
      </c>
      <c r="B180" s="63"/>
      <c r="C180" s="63">
        <f>SUM(C171:C179)</f>
        <v>35</v>
      </c>
      <c r="D180" s="63">
        <f>SUM(D171:D179)</f>
        <v>45</v>
      </c>
      <c r="E180" s="63">
        <f>SUM(E171:E179)</f>
        <v>18</v>
      </c>
      <c r="F180" s="63">
        <f>SUM(F171:F179)</f>
        <v>17</v>
      </c>
      <c r="G180" s="64">
        <f t="shared" ref="G180:R180" si="76">SUM(G171:G179)</f>
        <v>49</v>
      </c>
      <c r="H180" s="64">
        <f t="shared" ref="H180" si="77">SUM(H171:H179)</f>
        <v>17</v>
      </c>
      <c r="I180" s="64">
        <f t="shared" si="76"/>
        <v>11</v>
      </c>
      <c r="J180" s="63">
        <f t="shared" si="76"/>
        <v>57</v>
      </c>
      <c r="K180" s="63">
        <f t="shared" si="76"/>
        <v>18</v>
      </c>
      <c r="L180" s="63">
        <f t="shared" si="76"/>
        <v>11</v>
      </c>
      <c r="M180" s="64">
        <f t="shared" si="76"/>
        <v>50</v>
      </c>
      <c r="N180" s="64">
        <f t="shared" si="76"/>
        <v>18</v>
      </c>
      <c r="O180" s="64">
        <f t="shared" si="76"/>
        <v>14</v>
      </c>
      <c r="P180" s="63">
        <f t="shared" si="76"/>
        <v>47</v>
      </c>
      <c r="Q180" s="63">
        <f t="shared" si="76"/>
        <v>18</v>
      </c>
      <c r="R180" s="65">
        <f t="shared" si="76"/>
        <v>18</v>
      </c>
    </row>
    <row r="181" spans="1:18" ht="13.5" thickBot="1" x14ac:dyDescent="0.25">
      <c r="A181" s="70" t="s">
        <v>414</v>
      </c>
      <c r="B181" s="71"/>
      <c r="C181" s="71">
        <f>C180+C170</f>
        <v>69</v>
      </c>
      <c r="D181" s="71">
        <f>D180+D170</f>
        <v>110</v>
      </c>
      <c r="E181" s="71">
        <f>E180+E170</f>
        <v>36</v>
      </c>
      <c r="F181" s="71">
        <f>F180+F170</f>
        <v>25</v>
      </c>
      <c r="G181" s="72">
        <f t="shared" ref="G181:R181" si="78">G180+G170</f>
        <v>91</v>
      </c>
      <c r="H181" s="72">
        <f t="shared" si="78"/>
        <v>34</v>
      </c>
      <c r="I181" s="72">
        <f t="shared" si="78"/>
        <v>25</v>
      </c>
      <c r="J181" s="71">
        <f t="shared" si="78"/>
        <v>112</v>
      </c>
      <c r="K181" s="71">
        <f t="shared" si="78"/>
        <v>36</v>
      </c>
      <c r="L181" s="71">
        <f t="shared" si="78"/>
        <v>24</v>
      </c>
      <c r="M181" s="72">
        <f t="shared" si="78"/>
        <v>107</v>
      </c>
      <c r="N181" s="72">
        <f t="shared" si="78"/>
        <v>36</v>
      </c>
      <c r="O181" s="72">
        <f t="shared" si="78"/>
        <v>22</v>
      </c>
      <c r="P181" s="71">
        <f t="shared" si="78"/>
        <v>101</v>
      </c>
      <c r="Q181" s="71">
        <f t="shared" si="78"/>
        <v>35</v>
      </c>
      <c r="R181" s="73">
        <f t="shared" si="78"/>
        <v>30</v>
      </c>
    </row>
    <row r="183" spans="1:18" ht="13.5" thickBot="1" x14ac:dyDescent="0.25"/>
    <row r="184" spans="1:18" ht="13.5" thickBot="1" x14ac:dyDescent="0.25">
      <c r="A184" s="192" t="s">
        <v>936</v>
      </c>
      <c r="B184" s="190"/>
      <c r="C184" s="190"/>
      <c r="D184" s="190"/>
      <c r="E184" s="190"/>
      <c r="F184" s="190"/>
      <c r="G184" s="190"/>
      <c r="H184" s="190"/>
      <c r="I184" s="190"/>
      <c r="J184" s="190"/>
      <c r="K184" s="190"/>
      <c r="L184" s="190"/>
      <c r="M184" s="190"/>
      <c r="N184" s="190"/>
      <c r="O184" s="190"/>
      <c r="P184" s="190"/>
      <c r="Q184" s="190"/>
      <c r="R184" s="193"/>
    </row>
    <row r="185" spans="1:18" x14ac:dyDescent="0.2">
      <c r="A185" s="40"/>
      <c r="B185" s="41"/>
      <c r="C185" s="41"/>
      <c r="D185" s="474" t="s">
        <v>475</v>
      </c>
      <c r="E185" s="475"/>
      <c r="F185" s="476"/>
      <c r="G185" s="477" t="s">
        <v>469</v>
      </c>
      <c r="H185" s="478"/>
      <c r="I185" s="479"/>
      <c r="J185" s="474" t="s">
        <v>352</v>
      </c>
      <c r="K185" s="475"/>
      <c r="L185" s="476"/>
      <c r="M185" s="477" t="s">
        <v>340</v>
      </c>
      <c r="N185" s="478"/>
      <c r="O185" s="479"/>
      <c r="P185" s="474" t="s">
        <v>472</v>
      </c>
      <c r="Q185" s="475"/>
      <c r="R185" s="502"/>
    </row>
    <row r="186" spans="1:18" x14ac:dyDescent="0.2">
      <c r="A186" s="57"/>
      <c r="B186" s="69"/>
      <c r="C186" s="69" t="s">
        <v>538</v>
      </c>
      <c r="D186" s="480">
        <v>16</v>
      </c>
      <c r="E186" s="481"/>
      <c r="F186" s="482"/>
      <c r="G186" s="483">
        <v>7</v>
      </c>
      <c r="H186" s="484"/>
      <c r="I186" s="485"/>
      <c r="J186" s="480">
        <v>23</v>
      </c>
      <c r="K186" s="481"/>
      <c r="L186" s="482"/>
      <c r="M186" s="483">
        <v>18</v>
      </c>
      <c r="N186" s="484"/>
      <c r="O186" s="485"/>
      <c r="P186" s="480">
        <v>25</v>
      </c>
      <c r="Q186" s="481"/>
      <c r="R186" s="537"/>
    </row>
    <row r="187" spans="1:18" x14ac:dyDescent="0.2">
      <c r="A187" s="42"/>
      <c r="B187" s="34" t="s">
        <v>355</v>
      </c>
      <c r="C187" s="34" t="s">
        <v>408</v>
      </c>
      <c r="D187" s="35" t="s">
        <v>409</v>
      </c>
      <c r="E187" s="35" t="s">
        <v>410</v>
      </c>
      <c r="F187" s="35" t="s">
        <v>363</v>
      </c>
      <c r="G187" s="36" t="s">
        <v>409</v>
      </c>
      <c r="H187" s="36" t="s">
        <v>410</v>
      </c>
      <c r="I187" s="36" t="s">
        <v>363</v>
      </c>
      <c r="J187" s="35" t="s">
        <v>409</v>
      </c>
      <c r="K187" s="35" t="s">
        <v>410</v>
      </c>
      <c r="L187" s="35" t="s">
        <v>363</v>
      </c>
      <c r="M187" s="36" t="s">
        <v>409</v>
      </c>
      <c r="N187" s="36" t="s">
        <v>410</v>
      </c>
      <c r="O187" s="36" t="s">
        <v>363</v>
      </c>
      <c r="P187" s="35" t="s">
        <v>409</v>
      </c>
      <c r="Q187" s="35" t="s">
        <v>410</v>
      </c>
      <c r="R187" s="43" t="s">
        <v>363</v>
      </c>
    </row>
    <row r="188" spans="1:18" x14ac:dyDescent="0.2">
      <c r="A188" s="42" t="s">
        <v>390</v>
      </c>
      <c r="B188" s="50">
        <v>5</v>
      </c>
      <c r="C188" s="50">
        <v>4</v>
      </c>
      <c r="D188" s="37">
        <v>8</v>
      </c>
      <c r="E188" s="37">
        <v>2</v>
      </c>
      <c r="F188" s="37">
        <f>IF(($C188+INT(D$186/18)+IF(((D$186-INT(D$186/18)*18)-$B188)&gt;=0,1,0)-D188+2)&lt;0, 0, $C188+INT(D$186/18)+IF(((D$186-INT(D$186/18)*18)-$B188)&gt;=0,1,0)-D188+2)</f>
        <v>0</v>
      </c>
      <c r="G188" s="38">
        <v>10</v>
      </c>
      <c r="H188" s="38">
        <v>2</v>
      </c>
      <c r="I188" s="38">
        <f>IF(($C188+INT(G$186/18)+IF(((G$186-INT(G$186/18)*18)-$B188)&gt;=0,1,0)-G188+2)&lt;0, 0, $C188+INT(G$186/18)+IF(((G$186-INT(G$186/18)*18)-$B188)&gt;=0,1,0)-G188+2)</f>
        <v>0</v>
      </c>
      <c r="J188" s="37">
        <v>7</v>
      </c>
      <c r="K188" s="37">
        <v>2</v>
      </c>
      <c r="L188" s="37">
        <f>IF(($C188+INT(J$186/18)+IF(((J$186-INT(J$186/18)*18)-$B188)&gt;=0,1,0)-J188+2)&lt;0, 0, $C188+INT(J$186/18)+IF(((J$186-INT(J$186/18)*18)-$B188)&gt;=0,1,0)-J188+2)</f>
        <v>1</v>
      </c>
      <c r="M188" s="38">
        <v>6</v>
      </c>
      <c r="N188" s="38">
        <v>3</v>
      </c>
      <c r="O188" s="38">
        <f>IF(($C188+INT(M$186/18)+IF(((M$186-INT(M$186/18)*18)-$B188)&gt;=0,1,0)-M188+2)&lt;0, 0, $C188+INT(M$186/18)+IF(((M$186-INT(M$186/18)*18)-$B188)&gt;=0,1,0)-M188+2)</f>
        <v>1</v>
      </c>
      <c r="P188" s="37">
        <v>10</v>
      </c>
      <c r="Q188" s="37">
        <v>2</v>
      </c>
      <c r="R188" s="37">
        <f>IF(($C188+INT(P$186/18)+IF(((P$186-INT(P$186/18)*18)-$B188)&gt;=0,1,0)-P188+2)&lt;0, 0, $C188+INT(P$186/18)+IF(((P$186-INT(P$186/18)*18)-$B188)&gt;=0,1,0)-P188+2)</f>
        <v>0</v>
      </c>
    </row>
    <row r="189" spans="1:18" x14ac:dyDescent="0.2">
      <c r="A189" s="42" t="s">
        <v>391</v>
      </c>
      <c r="B189" s="50">
        <v>13</v>
      </c>
      <c r="C189" s="50">
        <v>3</v>
      </c>
      <c r="D189" s="37">
        <v>3</v>
      </c>
      <c r="E189" s="37">
        <v>2</v>
      </c>
      <c r="F189" s="37">
        <f t="shared" ref="F189:F196" si="79">IF(($C189+INT(D$186/18)+IF(((D$186-INT(D$186/18)*18)-$B189)&gt;=0,1,0)-D189+2)&lt;0, 0, $C189+INT(D$186/18)+IF(((D$186-INT(D$186/18)*18)-$B189)&gt;=0,1,0)-D189+2)</f>
        <v>3</v>
      </c>
      <c r="G189" s="38">
        <v>3</v>
      </c>
      <c r="H189" s="38">
        <v>2</v>
      </c>
      <c r="I189" s="38">
        <f t="shared" ref="I189:I196" si="80">IF(($C189+INT(G$186/18)+IF(((G$186-INT(G$186/18)*18)-$B189)&gt;=0,1,0)-G189+2)&lt;0, 0, $C189+INT(G$186/18)+IF(((G$186-INT(G$186/18)*18)-$B189)&gt;=0,1,0)-G189+2)</f>
        <v>2</v>
      </c>
      <c r="J189" s="37">
        <v>7</v>
      </c>
      <c r="K189" s="37">
        <v>3</v>
      </c>
      <c r="L189" s="37">
        <f t="shared" ref="L189:L196" si="81">IF(($C189+INT(J$186/18)+IF(((J$186-INT(J$186/18)*18)-$B189)&gt;=0,1,0)-J189+2)&lt;0, 0, $C189+INT(J$186/18)+IF(((J$186-INT(J$186/18)*18)-$B189)&gt;=0,1,0)-J189+2)</f>
        <v>0</v>
      </c>
      <c r="M189" s="38">
        <v>5</v>
      </c>
      <c r="N189" s="38">
        <v>2</v>
      </c>
      <c r="O189" s="38">
        <f t="shared" ref="O189:O196" si="82">IF(($C189+INT(M$186/18)+IF(((M$186-INT(M$186/18)*18)-$B189)&gt;=0,1,0)-M189+2)&lt;0, 0, $C189+INT(M$186/18)+IF(((M$186-INT(M$186/18)*18)-$B189)&gt;=0,1,0)-M189+2)</f>
        <v>1</v>
      </c>
      <c r="P189" s="37">
        <v>5</v>
      </c>
      <c r="Q189" s="37">
        <v>2</v>
      </c>
      <c r="R189" s="37">
        <f t="shared" ref="R189:R196" si="83">IF(($C189+INT(P$186/18)+IF(((P$186-INT(P$186/18)*18)-$B189)&gt;=0,1,0)-P189+2)&lt;0, 0, $C189+INT(P$186/18)+IF(((P$186-INT(P$186/18)*18)-$B189)&gt;=0,1,0)-P189+2)</f>
        <v>1</v>
      </c>
    </row>
    <row r="190" spans="1:18" x14ac:dyDescent="0.2">
      <c r="A190" s="42" t="s">
        <v>392</v>
      </c>
      <c r="B190" s="50">
        <v>15</v>
      </c>
      <c r="C190" s="50">
        <v>4</v>
      </c>
      <c r="D190" s="37">
        <v>6</v>
      </c>
      <c r="E190" s="37">
        <v>1</v>
      </c>
      <c r="F190" s="37">
        <f t="shared" si="79"/>
        <v>1</v>
      </c>
      <c r="G190" s="38">
        <v>4</v>
      </c>
      <c r="H190" s="38">
        <v>1</v>
      </c>
      <c r="I190" s="38">
        <f t="shared" si="80"/>
        <v>2</v>
      </c>
      <c r="J190" s="37">
        <v>10</v>
      </c>
      <c r="K190" s="37">
        <v>2</v>
      </c>
      <c r="L190" s="37">
        <f t="shared" si="81"/>
        <v>0</v>
      </c>
      <c r="M190" s="38">
        <v>6</v>
      </c>
      <c r="N190" s="38">
        <v>2</v>
      </c>
      <c r="O190" s="38">
        <f t="shared" si="82"/>
        <v>1</v>
      </c>
      <c r="P190" s="37">
        <v>4</v>
      </c>
      <c r="Q190" s="37">
        <v>1</v>
      </c>
      <c r="R190" s="37">
        <f t="shared" si="83"/>
        <v>3</v>
      </c>
    </row>
    <row r="191" spans="1:18" x14ac:dyDescent="0.2">
      <c r="A191" s="42" t="s">
        <v>393</v>
      </c>
      <c r="B191" s="50">
        <v>7</v>
      </c>
      <c r="C191" s="50">
        <v>3</v>
      </c>
      <c r="D191" s="37">
        <v>4</v>
      </c>
      <c r="E191" s="37">
        <v>2</v>
      </c>
      <c r="F191" s="37">
        <f t="shared" si="79"/>
        <v>2</v>
      </c>
      <c r="G191" s="38">
        <v>4</v>
      </c>
      <c r="H191" s="38">
        <v>3</v>
      </c>
      <c r="I191" s="38">
        <f t="shared" si="80"/>
        <v>2</v>
      </c>
      <c r="J191" s="37">
        <v>10</v>
      </c>
      <c r="K191" s="37">
        <v>2</v>
      </c>
      <c r="L191" s="37">
        <f t="shared" si="81"/>
        <v>0</v>
      </c>
      <c r="M191" s="38">
        <v>5</v>
      </c>
      <c r="N191" s="38">
        <v>2</v>
      </c>
      <c r="O191" s="38">
        <f t="shared" si="82"/>
        <v>1</v>
      </c>
      <c r="P191" s="37">
        <v>6</v>
      </c>
      <c r="Q191" s="37">
        <v>3</v>
      </c>
      <c r="R191" s="37">
        <f t="shared" si="83"/>
        <v>1</v>
      </c>
    </row>
    <row r="192" spans="1:18" x14ac:dyDescent="0.2">
      <c r="A192" s="42" t="s">
        <v>394</v>
      </c>
      <c r="B192" s="50">
        <v>3</v>
      </c>
      <c r="C192" s="50">
        <v>5</v>
      </c>
      <c r="D192" s="37">
        <v>10</v>
      </c>
      <c r="E192" s="37">
        <v>2</v>
      </c>
      <c r="F192" s="37">
        <f t="shared" si="79"/>
        <v>0</v>
      </c>
      <c r="G192" s="38">
        <v>7</v>
      </c>
      <c r="H192" s="38">
        <v>2</v>
      </c>
      <c r="I192" s="38">
        <f t="shared" si="80"/>
        <v>1</v>
      </c>
      <c r="J192" s="37">
        <v>8</v>
      </c>
      <c r="K192" s="37">
        <v>3</v>
      </c>
      <c r="L192" s="37">
        <f t="shared" si="81"/>
        <v>1</v>
      </c>
      <c r="M192" s="38">
        <v>8</v>
      </c>
      <c r="N192" s="38">
        <v>3</v>
      </c>
      <c r="O192" s="38">
        <f t="shared" si="82"/>
        <v>0</v>
      </c>
      <c r="P192" s="37">
        <v>9</v>
      </c>
      <c r="Q192" s="37">
        <v>2</v>
      </c>
      <c r="R192" s="37">
        <f t="shared" si="83"/>
        <v>0</v>
      </c>
    </row>
    <row r="193" spans="1:23" x14ac:dyDescent="0.2">
      <c r="A193" s="42" t="s">
        <v>395</v>
      </c>
      <c r="B193" s="50">
        <v>17</v>
      </c>
      <c r="C193" s="50">
        <v>4</v>
      </c>
      <c r="D193" s="37">
        <v>5</v>
      </c>
      <c r="E193" s="37">
        <v>2</v>
      </c>
      <c r="F193" s="37">
        <f t="shared" si="79"/>
        <v>1</v>
      </c>
      <c r="G193" s="38">
        <v>4</v>
      </c>
      <c r="H193" s="38">
        <v>2</v>
      </c>
      <c r="I193" s="38">
        <f t="shared" si="80"/>
        <v>2</v>
      </c>
      <c r="J193" s="37">
        <v>6</v>
      </c>
      <c r="K193" s="37">
        <v>2</v>
      </c>
      <c r="L193" s="37">
        <f t="shared" si="81"/>
        <v>1</v>
      </c>
      <c r="M193" s="38">
        <v>5</v>
      </c>
      <c r="N193" s="38">
        <v>2</v>
      </c>
      <c r="O193" s="38">
        <f t="shared" si="82"/>
        <v>2</v>
      </c>
      <c r="P193" s="37">
        <v>6</v>
      </c>
      <c r="Q193" s="37">
        <v>2</v>
      </c>
      <c r="R193" s="37">
        <f t="shared" si="83"/>
        <v>1</v>
      </c>
    </row>
    <row r="194" spans="1:23" x14ac:dyDescent="0.2">
      <c r="A194" s="42" t="s">
        <v>396</v>
      </c>
      <c r="B194" s="50">
        <v>1</v>
      </c>
      <c r="C194" s="50">
        <v>4</v>
      </c>
      <c r="D194" s="37">
        <v>5</v>
      </c>
      <c r="E194" s="37">
        <v>2</v>
      </c>
      <c r="F194" s="37">
        <f t="shared" si="79"/>
        <v>2</v>
      </c>
      <c r="G194" s="38">
        <v>5</v>
      </c>
      <c r="H194" s="38">
        <v>2</v>
      </c>
      <c r="I194" s="38">
        <f t="shared" si="80"/>
        <v>2</v>
      </c>
      <c r="J194" s="37">
        <v>7</v>
      </c>
      <c r="K194" s="37">
        <v>1</v>
      </c>
      <c r="L194" s="37">
        <f t="shared" si="81"/>
        <v>1</v>
      </c>
      <c r="M194" s="38">
        <v>6</v>
      </c>
      <c r="N194" s="38">
        <v>3</v>
      </c>
      <c r="O194" s="38">
        <f t="shared" si="82"/>
        <v>1</v>
      </c>
      <c r="P194" s="37">
        <v>10</v>
      </c>
      <c r="Q194" s="37">
        <v>2</v>
      </c>
      <c r="R194" s="37">
        <f t="shared" si="83"/>
        <v>0</v>
      </c>
    </row>
    <row r="195" spans="1:23" x14ac:dyDescent="0.2">
      <c r="A195" s="42" t="s">
        <v>397</v>
      </c>
      <c r="B195" s="50">
        <v>9</v>
      </c>
      <c r="C195" s="50">
        <v>3</v>
      </c>
      <c r="D195" s="37">
        <v>5</v>
      </c>
      <c r="E195" s="37">
        <v>2</v>
      </c>
      <c r="F195" s="37">
        <f t="shared" si="79"/>
        <v>1</v>
      </c>
      <c r="G195" s="38">
        <v>3</v>
      </c>
      <c r="H195" s="38">
        <v>2</v>
      </c>
      <c r="I195" s="38">
        <f t="shared" si="80"/>
        <v>2</v>
      </c>
      <c r="J195" s="37">
        <v>7</v>
      </c>
      <c r="K195" s="37">
        <v>2</v>
      </c>
      <c r="L195" s="37">
        <f t="shared" si="81"/>
        <v>0</v>
      </c>
      <c r="M195" s="38">
        <v>4</v>
      </c>
      <c r="N195" s="38">
        <v>2</v>
      </c>
      <c r="O195" s="38">
        <f t="shared" si="82"/>
        <v>2</v>
      </c>
      <c r="P195" s="37">
        <v>6</v>
      </c>
      <c r="Q195" s="37">
        <v>3</v>
      </c>
      <c r="R195" s="37">
        <f t="shared" si="83"/>
        <v>0</v>
      </c>
    </row>
    <row r="196" spans="1:23" ht="13.5" thickBot="1" x14ac:dyDescent="0.25">
      <c r="A196" s="52" t="s">
        <v>398</v>
      </c>
      <c r="B196" s="53">
        <v>11</v>
      </c>
      <c r="C196" s="53">
        <v>4</v>
      </c>
      <c r="D196" s="37">
        <v>8</v>
      </c>
      <c r="E196" s="54">
        <v>2</v>
      </c>
      <c r="F196" s="37">
        <f t="shared" si="79"/>
        <v>0</v>
      </c>
      <c r="G196" s="38">
        <v>10</v>
      </c>
      <c r="H196" s="55">
        <v>2</v>
      </c>
      <c r="I196" s="38">
        <f t="shared" si="80"/>
        <v>0</v>
      </c>
      <c r="J196" s="37">
        <v>7</v>
      </c>
      <c r="K196" s="54">
        <v>2</v>
      </c>
      <c r="L196" s="37">
        <f t="shared" si="81"/>
        <v>0</v>
      </c>
      <c r="M196" s="38">
        <v>6</v>
      </c>
      <c r="N196" s="55">
        <v>2</v>
      </c>
      <c r="O196" s="38">
        <f t="shared" si="82"/>
        <v>1</v>
      </c>
      <c r="P196" s="37">
        <v>10</v>
      </c>
      <c r="Q196" s="54">
        <v>2</v>
      </c>
      <c r="R196" s="37">
        <f t="shared" si="83"/>
        <v>0</v>
      </c>
    </row>
    <row r="197" spans="1:23" ht="13.5" thickBot="1" x14ac:dyDescent="0.25">
      <c r="A197" s="61" t="s">
        <v>412</v>
      </c>
      <c r="B197" s="62"/>
      <c r="C197" s="74">
        <f>SUM(C188:C196)</f>
        <v>34</v>
      </c>
      <c r="D197" s="63">
        <f t="shared" ref="D197:R197" si="84">SUM(D188:D196)</f>
        <v>54</v>
      </c>
      <c r="E197" s="63">
        <f t="shared" si="84"/>
        <v>17</v>
      </c>
      <c r="F197" s="63">
        <f t="shared" si="84"/>
        <v>10</v>
      </c>
      <c r="G197" s="64">
        <f t="shared" si="84"/>
        <v>50</v>
      </c>
      <c r="H197" s="64">
        <f t="shared" si="84"/>
        <v>18</v>
      </c>
      <c r="I197" s="89">
        <f t="shared" si="84"/>
        <v>13</v>
      </c>
      <c r="J197" s="63">
        <f t="shared" si="84"/>
        <v>69</v>
      </c>
      <c r="K197" s="63">
        <f t="shared" si="84"/>
        <v>19</v>
      </c>
      <c r="L197" s="88">
        <f t="shared" si="84"/>
        <v>4</v>
      </c>
      <c r="M197" s="64">
        <f t="shared" si="84"/>
        <v>51</v>
      </c>
      <c r="N197" s="64">
        <f t="shared" si="84"/>
        <v>21</v>
      </c>
      <c r="O197" s="89">
        <f t="shared" si="84"/>
        <v>10</v>
      </c>
      <c r="P197" s="63">
        <f t="shared" si="84"/>
        <v>66</v>
      </c>
      <c r="Q197" s="63">
        <f t="shared" si="84"/>
        <v>19</v>
      </c>
      <c r="R197" s="88">
        <f t="shared" si="84"/>
        <v>6</v>
      </c>
    </row>
    <row r="198" spans="1:23" x14ac:dyDescent="0.2">
      <c r="A198" s="57" t="s">
        <v>399</v>
      </c>
      <c r="B198" s="58">
        <v>12</v>
      </c>
      <c r="C198" s="58">
        <v>5</v>
      </c>
      <c r="D198" s="37">
        <v>7</v>
      </c>
      <c r="E198" s="39">
        <v>2</v>
      </c>
      <c r="F198" s="37">
        <f>IF(($C198+INT(D$186/18)+IF(((D$186-INT(D$186/18)*18)-$B198)&gt;=0,1,0)-D198+2)&lt;0, 0, $C198+INT(D$186/18)+IF(((D$186-INT(D$186/18)*18)-$B198)&gt;=0,1,0)-D198+2)</f>
        <v>1</v>
      </c>
      <c r="G198" s="38">
        <v>6</v>
      </c>
      <c r="H198" s="59">
        <v>3</v>
      </c>
      <c r="I198" s="38">
        <f>IF(($C198+INT(G$186/18)+IF(((G$186-INT(G$186/18)*18)-$B198)&gt;=0,1,0)-G198+2)&lt;0, 0, $C198+INT(G$186/18)+IF(((G$186-INT(G$186/18)*18)-$B198)&gt;=0,1,0)-G198+2)</f>
        <v>1</v>
      </c>
      <c r="J198" s="37">
        <v>6</v>
      </c>
      <c r="K198" s="39">
        <v>2</v>
      </c>
      <c r="L198" s="37">
        <f>IF(($C198+INT(J$186/18)+IF(((J$186-INT(J$186/18)*18)-$B198)&gt;=0,1,0)-J198+2)&lt;0, 0, $C198+INT(J$186/18)+IF(((J$186-INT(J$186/18)*18)-$B198)&gt;=0,1,0)-J198+2)</f>
        <v>2</v>
      </c>
      <c r="M198" s="38">
        <v>10</v>
      </c>
      <c r="N198" s="59">
        <v>2</v>
      </c>
      <c r="O198" s="38">
        <f>IF(($C198+INT(M$186/18)+IF(((M$186-INT(M$186/18)*18)-$B198)&gt;=0,1,0)-M198+2)&lt;0, 0, $C198+INT(M$186/18)+IF(((M$186-INT(M$186/18)*18)-$B198)&gt;=0,1,0)-M198+2)</f>
        <v>0</v>
      </c>
      <c r="P198" s="37">
        <v>7</v>
      </c>
      <c r="Q198" s="39">
        <v>2</v>
      </c>
      <c r="R198" s="37">
        <f>IF(($C198+INT(P$186/18)+IF(((P$186-INT(P$186/18)*18)-$B198)&gt;=0,1,0)-P198+2)&lt;0, 0, $C198+INT(P$186/18)+IF(((P$186-INT(P$186/18)*18)-$B198)&gt;=0,1,0)-P198+2)</f>
        <v>1</v>
      </c>
    </row>
    <row r="199" spans="1:23" x14ac:dyDescent="0.2">
      <c r="A199" s="42" t="s">
        <v>400</v>
      </c>
      <c r="B199" s="50">
        <v>2</v>
      </c>
      <c r="C199" s="50">
        <v>4</v>
      </c>
      <c r="D199" s="37">
        <v>10</v>
      </c>
      <c r="E199" s="37">
        <v>2</v>
      </c>
      <c r="F199" s="37">
        <f t="shared" ref="F199:F206" si="85">IF(($C199+INT(D$186/18)+IF(((D$186-INT(D$186/18)*18)-$B199)&gt;=0,1,0)-D199+2)&lt;0, 0, $C199+INT(D$186/18)+IF(((D$186-INT(D$186/18)*18)-$B199)&gt;=0,1,0)-D199+2)</f>
        <v>0</v>
      </c>
      <c r="G199" s="38">
        <v>6</v>
      </c>
      <c r="H199" s="38">
        <v>3</v>
      </c>
      <c r="I199" s="38">
        <f t="shared" ref="I199:I206" si="86">IF(($C199+INT(G$186/18)+IF(((G$186-INT(G$186/18)*18)-$B199)&gt;=0,1,0)-G199+2)&lt;0, 0, $C199+INT(G$186/18)+IF(((G$186-INT(G$186/18)*18)-$B199)&gt;=0,1,0)-G199+2)</f>
        <v>1</v>
      </c>
      <c r="J199" s="37">
        <v>7</v>
      </c>
      <c r="K199" s="37">
        <v>3</v>
      </c>
      <c r="L199" s="37">
        <f t="shared" ref="L199:L206" si="87">IF(($C199+INT(J$186/18)+IF(((J$186-INT(J$186/18)*18)-$B199)&gt;=0,1,0)-J199+2)&lt;0, 0, $C199+INT(J$186/18)+IF(((J$186-INT(J$186/18)*18)-$B199)&gt;=0,1,0)-J199+2)</f>
        <v>1</v>
      </c>
      <c r="M199" s="38">
        <v>7</v>
      </c>
      <c r="N199" s="38">
        <v>3</v>
      </c>
      <c r="O199" s="38">
        <f t="shared" ref="O199:O206" si="88">IF(($C199+INT(M$186/18)+IF(((M$186-INT(M$186/18)*18)-$B199)&gt;=0,1,0)-M199+2)&lt;0, 0, $C199+INT(M$186/18)+IF(((M$186-INT(M$186/18)*18)-$B199)&gt;=0,1,0)-M199+2)</f>
        <v>0</v>
      </c>
      <c r="P199" s="37">
        <v>10</v>
      </c>
      <c r="Q199" s="37">
        <v>2</v>
      </c>
      <c r="R199" s="37">
        <f t="shared" ref="R199:R206" si="89">IF(($C199+INT(P$186/18)+IF(((P$186-INT(P$186/18)*18)-$B199)&gt;=0,1,0)-P199+2)&lt;0, 0, $C199+INT(P$186/18)+IF(((P$186-INT(P$186/18)*18)-$B199)&gt;=0,1,0)-P199+2)</f>
        <v>0</v>
      </c>
    </row>
    <row r="200" spans="1:23" x14ac:dyDescent="0.2">
      <c r="A200" s="42" t="s">
        <v>401</v>
      </c>
      <c r="B200" s="50">
        <v>4</v>
      </c>
      <c r="C200" s="50">
        <v>4</v>
      </c>
      <c r="D200" s="37">
        <v>6</v>
      </c>
      <c r="E200" s="37">
        <v>2</v>
      </c>
      <c r="F200" s="37">
        <f t="shared" si="85"/>
        <v>1</v>
      </c>
      <c r="G200" s="38">
        <v>7</v>
      </c>
      <c r="H200" s="38">
        <v>2</v>
      </c>
      <c r="I200" s="38">
        <f t="shared" si="86"/>
        <v>0</v>
      </c>
      <c r="J200" s="37">
        <v>5</v>
      </c>
      <c r="K200" s="37">
        <v>1</v>
      </c>
      <c r="L200" s="37">
        <f t="shared" si="87"/>
        <v>3</v>
      </c>
      <c r="M200" s="38">
        <v>5</v>
      </c>
      <c r="N200" s="38">
        <v>2</v>
      </c>
      <c r="O200" s="38">
        <f t="shared" si="88"/>
        <v>2</v>
      </c>
      <c r="P200" s="37">
        <v>6</v>
      </c>
      <c r="Q200" s="37">
        <v>1</v>
      </c>
      <c r="R200" s="37">
        <f t="shared" si="89"/>
        <v>2</v>
      </c>
    </row>
    <row r="201" spans="1:23" x14ac:dyDescent="0.2">
      <c r="A201" s="42" t="s">
        <v>402</v>
      </c>
      <c r="B201" s="50">
        <v>10</v>
      </c>
      <c r="C201" s="50">
        <v>3</v>
      </c>
      <c r="D201" s="37">
        <v>6</v>
      </c>
      <c r="E201" s="37">
        <v>3</v>
      </c>
      <c r="F201" s="37">
        <f t="shared" si="85"/>
        <v>0</v>
      </c>
      <c r="G201" s="38">
        <v>10</v>
      </c>
      <c r="H201" s="38">
        <v>2</v>
      </c>
      <c r="I201" s="38">
        <f t="shared" si="86"/>
        <v>0</v>
      </c>
      <c r="J201" s="37">
        <v>5</v>
      </c>
      <c r="K201" s="37">
        <v>2</v>
      </c>
      <c r="L201" s="37">
        <f t="shared" si="87"/>
        <v>1</v>
      </c>
      <c r="M201" s="38">
        <v>4</v>
      </c>
      <c r="N201" s="38">
        <v>3</v>
      </c>
      <c r="O201" s="38">
        <f t="shared" si="88"/>
        <v>2</v>
      </c>
      <c r="P201" s="37">
        <v>5</v>
      </c>
      <c r="Q201" s="37">
        <v>2</v>
      </c>
      <c r="R201" s="37">
        <f t="shared" si="89"/>
        <v>1</v>
      </c>
      <c r="W201" t="s">
        <v>951</v>
      </c>
    </row>
    <row r="202" spans="1:23" x14ac:dyDescent="0.2">
      <c r="A202" s="42" t="s">
        <v>403</v>
      </c>
      <c r="B202" s="50">
        <v>8</v>
      </c>
      <c r="C202" s="50">
        <v>4</v>
      </c>
      <c r="D202" s="37">
        <v>10</v>
      </c>
      <c r="E202" s="37">
        <v>2</v>
      </c>
      <c r="F202" s="37">
        <f t="shared" si="85"/>
        <v>0</v>
      </c>
      <c r="G202" s="38">
        <v>5</v>
      </c>
      <c r="H202" s="38">
        <v>3</v>
      </c>
      <c r="I202" s="38">
        <f t="shared" si="86"/>
        <v>1</v>
      </c>
      <c r="J202" s="37">
        <v>10</v>
      </c>
      <c r="K202" s="37">
        <v>2</v>
      </c>
      <c r="L202" s="37">
        <f t="shared" si="87"/>
        <v>0</v>
      </c>
      <c r="M202" s="38">
        <v>4</v>
      </c>
      <c r="N202" s="38">
        <v>1</v>
      </c>
      <c r="O202" s="38">
        <f t="shared" si="88"/>
        <v>3</v>
      </c>
      <c r="P202" s="37">
        <v>7</v>
      </c>
      <c r="Q202" s="37">
        <v>2</v>
      </c>
      <c r="R202" s="37">
        <f t="shared" si="89"/>
        <v>0</v>
      </c>
    </row>
    <row r="203" spans="1:23" x14ac:dyDescent="0.2">
      <c r="A203" s="42" t="s">
        <v>404</v>
      </c>
      <c r="B203" s="50">
        <v>14</v>
      </c>
      <c r="C203" s="50">
        <v>4</v>
      </c>
      <c r="D203" s="37">
        <v>5</v>
      </c>
      <c r="E203" s="37">
        <v>2</v>
      </c>
      <c r="F203" s="37">
        <f t="shared" si="85"/>
        <v>2</v>
      </c>
      <c r="G203" s="38">
        <v>10</v>
      </c>
      <c r="H203" s="38">
        <v>2</v>
      </c>
      <c r="I203" s="38">
        <f t="shared" si="86"/>
        <v>0</v>
      </c>
      <c r="J203" s="37">
        <v>5</v>
      </c>
      <c r="K203" s="37">
        <v>2</v>
      </c>
      <c r="L203" s="37">
        <f t="shared" si="87"/>
        <v>2</v>
      </c>
      <c r="M203" s="38">
        <v>7</v>
      </c>
      <c r="N203" s="38">
        <v>3</v>
      </c>
      <c r="O203" s="38">
        <f t="shared" si="88"/>
        <v>0</v>
      </c>
      <c r="P203" s="37">
        <v>3</v>
      </c>
      <c r="Q203" s="37">
        <v>0</v>
      </c>
      <c r="R203" s="37">
        <f t="shared" si="89"/>
        <v>4</v>
      </c>
    </row>
    <row r="204" spans="1:23" x14ac:dyDescent="0.2">
      <c r="A204" s="42" t="s">
        <v>405</v>
      </c>
      <c r="B204" s="50">
        <v>6</v>
      </c>
      <c r="C204" s="50">
        <v>3</v>
      </c>
      <c r="D204" s="37">
        <v>5</v>
      </c>
      <c r="E204" s="37">
        <v>3</v>
      </c>
      <c r="F204" s="37">
        <f t="shared" si="85"/>
        <v>1</v>
      </c>
      <c r="G204" s="38">
        <v>3</v>
      </c>
      <c r="H204" s="38">
        <v>1</v>
      </c>
      <c r="I204" s="38">
        <f t="shared" si="86"/>
        <v>3</v>
      </c>
      <c r="J204" s="37">
        <v>10</v>
      </c>
      <c r="K204" s="37">
        <v>2</v>
      </c>
      <c r="L204" s="37">
        <f t="shared" si="87"/>
        <v>0</v>
      </c>
      <c r="M204" s="38">
        <v>6</v>
      </c>
      <c r="N204" s="38">
        <v>2</v>
      </c>
      <c r="O204" s="38">
        <f t="shared" si="88"/>
        <v>0</v>
      </c>
      <c r="P204" s="37">
        <v>4</v>
      </c>
      <c r="Q204" s="37">
        <v>2</v>
      </c>
      <c r="R204" s="37">
        <f t="shared" si="89"/>
        <v>3</v>
      </c>
    </row>
    <row r="205" spans="1:23" x14ac:dyDescent="0.2">
      <c r="A205" s="42" t="s">
        <v>406</v>
      </c>
      <c r="B205" s="50">
        <v>18</v>
      </c>
      <c r="C205" s="50">
        <v>4</v>
      </c>
      <c r="D205" s="37">
        <v>7</v>
      </c>
      <c r="E205" s="37">
        <v>1</v>
      </c>
      <c r="F205" s="37">
        <f t="shared" si="85"/>
        <v>0</v>
      </c>
      <c r="G205" s="38">
        <v>5</v>
      </c>
      <c r="H205" s="38">
        <v>2</v>
      </c>
      <c r="I205" s="38">
        <f t="shared" si="86"/>
        <v>1</v>
      </c>
      <c r="J205" s="37">
        <v>4</v>
      </c>
      <c r="K205" s="37">
        <v>1</v>
      </c>
      <c r="L205" s="37">
        <f t="shared" si="87"/>
        <v>3</v>
      </c>
      <c r="M205" s="38">
        <v>5</v>
      </c>
      <c r="N205" s="38">
        <v>2</v>
      </c>
      <c r="O205" s="38">
        <f t="shared" si="88"/>
        <v>2</v>
      </c>
      <c r="P205" s="37">
        <v>10</v>
      </c>
      <c r="Q205" s="37">
        <v>2</v>
      </c>
      <c r="R205" s="37">
        <f t="shared" si="89"/>
        <v>0</v>
      </c>
      <c r="W205" t="s">
        <v>950</v>
      </c>
    </row>
    <row r="206" spans="1:23" ht="13.5" thickBot="1" x14ac:dyDescent="0.25">
      <c r="A206" s="45" t="s">
        <v>407</v>
      </c>
      <c r="B206" s="51">
        <v>16</v>
      </c>
      <c r="C206" s="51">
        <v>4</v>
      </c>
      <c r="D206" s="37">
        <v>8</v>
      </c>
      <c r="E206" s="46">
        <v>2</v>
      </c>
      <c r="F206" s="37">
        <f t="shared" si="85"/>
        <v>0</v>
      </c>
      <c r="G206" s="38">
        <v>7</v>
      </c>
      <c r="H206" s="47">
        <v>1</v>
      </c>
      <c r="I206" s="38">
        <f t="shared" si="86"/>
        <v>0</v>
      </c>
      <c r="J206" s="37">
        <v>10</v>
      </c>
      <c r="K206" s="46">
        <v>2</v>
      </c>
      <c r="L206" s="37">
        <f t="shared" si="87"/>
        <v>0</v>
      </c>
      <c r="M206" s="38">
        <v>4</v>
      </c>
      <c r="N206" s="47">
        <v>2</v>
      </c>
      <c r="O206" s="38">
        <f t="shared" si="88"/>
        <v>3</v>
      </c>
      <c r="P206" s="37">
        <v>4</v>
      </c>
      <c r="Q206" s="46">
        <v>2</v>
      </c>
      <c r="R206" s="37">
        <f t="shared" si="89"/>
        <v>3</v>
      </c>
    </row>
    <row r="207" spans="1:23" ht="13.5" thickBot="1" x14ac:dyDescent="0.25">
      <c r="A207" s="66" t="s">
        <v>413</v>
      </c>
      <c r="B207" s="63"/>
      <c r="C207" s="63">
        <f>SUM(C198:C206)</f>
        <v>35</v>
      </c>
      <c r="D207" s="63">
        <f>SUM(D198:D206)</f>
        <v>64</v>
      </c>
      <c r="E207" s="63">
        <f>SUM(E198:E206)</f>
        <v>19</v>
      </c>
      <c r="F207" s="63">
        <f>SUM(F198:F206)</f>
        <v>5</v>
      </c>
      <c r="G207" s="64">
        <f t="shared" ref="G207:R207" si="90">SUM(G198:G206)</f>
        <v>59</v>
      </c>
      <c r="H207" s="64">
        <f t="shared" si="90"/>
        <v>19</v>
      </c>
      <c r="I207" s="64">
        <f t="shared" si="90"/>
        <v>7</v>
      </c>
      <c r="J207" s="63">
        <f t="shared" si="90"/>
        <v>62</v>
      </c>
      <c r="K207" s="63">
        <f t="shared" si="90"/>
        <v>17</v>
      </c>
      <c r="L207" s="63">
        <f t="shared" si="90"/>
        <v>12</v>
      </c>
      <c r="M207" s="64">
        <f t="shared" si="90"/>
        <v>52</v>
      </c>
      <c r="N207" s="64">
        <f t="shared" si="90"/>
        <v>20</v>
      </c>
      <c r="O207" s="64">
        <f t="shared" si="90"/>
        <v>12</v>
      </c>
      <c r="P207" s="63">
        <f t="shared" si="90"/>
        <v>56</v>
      </c>
      <c r="Q207" s="63">
        <f t="shared" si="90"/>
        <v>15</v>
      </c>
      <c r="R207" s="65">
        <f t="shared" si="90"/>
        <v>14</v>
      </c>
    </row>
    <row r="208" spans="1:23" ht="13.5" thickBot="1" x14ac:dyDescent="0.25">
      <c r="A208" s="70" t="s">
        <v>414</v>
      </c>
      <c r="B208" s="71"/>
      <c r="C208" s="71">
        <f>C207+C197</f>
        <v>69</v>
      </c>
      <c r="D208" s="71">
        <f>D207+D197</f>
        <v>118</v>
      </c>
      <c r="E208" s="71">
        <f>E207+E197</f>
        <v>36</v>
      </c>
      <c r="F208" s="71">
        <f>F207+F197</f>
        <v>15</v>
      </c>
      <c r="G208" s="72">
        <f t="shared" ref="G208:R208" si="91">G207+G197</f>
        <v>109</v>
      </c>
      <c r="H208" s="72">
        <f t="shared" si="91"/>
        <v>37</v>
      </c>
      <c r="I208" s="72">
        <f t="shared" si="91"/>
        <v>20</v>
      </c>
      <c r="J208" s="71">
        <f t="shared" si="91"/>
        <v>131</v>
      </c>
      <c r="K208" s="71">
        <f t="shared" si="91"/>
        <v>36</v>
      </c>
      <c r="L208" s="71">
        <f t="shared" si="91"/>
        <v>16</v>
      </c>
      <c r="M208" s="72">
        <f t="shared" si="91"/>
        <v>103</v>
      </c>
      <c r="N208" s="72">
        <f t="shared" si="91"/>
        <v>41</v>
      </c>
      <c r="O208" s="72">
        <f t="shared" si="91"/>
        <v>22</v>
      </c>
      <c r="P208" s="71">
        <f t="shared" si="91"/>
        <v>122</v>
      </c>
      <c r="Q208" s="71">
        <f t="shared" si="91"/>
        <v>34</v>
      </c>
      <c r="R208" s="73">
        <f t="shared" si="91"/>
        <v>20</v>
      </c>
    </row>
    <row r="210" spans="1:18" ht="13.5" thickBot="1" x14ac:dyDescent="0.25"/>
    <row r="211" spans="1:18" ht="13.5" thickBot="1" x14ac:dyDescent="0.25">
      <c r="A211" s="192" t="s">
        <v>935</v>
      </c>
      <c r="B211" s="190"/>
      <c r="C211" s="190"/>
      <c r="D211" s="190"/>
      <c r="E211" s="190"/>
      <c r="F211" s="190"/>
      <c r="G211" s="190"/>
      <c r="H211" s="190"/>
      <c r="I211" s="190"/>
      <c r="J211" s="190"/>
      <c r="K211" s="190"/>
      <c r="L211" s="190"/>
      <c r="M211" s="190"/>
      <c r="N211" s="190"/>
      <c r="O211" s="190"/>
      <c r="P211" s="190"/>
      <c r="Q211" s="190"/>
      <c r="R211" s="193"/>
    </row>
    <row r="212" spans="1:18" x14ac:dyDescent="0.2">
      <c r="A212" s="40"/>
      <c r="B212" s="41"/>
      <c r="C212" s="41"/>
      <c r="D212" s="474" t="s">
        <v>475</v>
      </c>
      <c r="E212" s="475"/>
      <c r="F212" s="476"/>
      <c r="G212" s="477" t="s">
        <v>469</v>
      </c>
      <c r="H212" s="478"/>
      <c r="I212" s="479"/>
      <c r="J212" s="474" t="s">
        <v>352</v>
      </c>
      <c r="K212" s="475"/>
      <c r="L212" s="476"/>
      <c r="M212" s="477" t="s">
        <v>340</v>
      </c>
      <c r="N212" s="478"/>
      <c r="O212" s="479"/>
      <c r="P212" s="474" t="s">
        <v>472</v>
      </c>
      <c r="Q212" s="475"/>
      <c r="R212" s="502"/>
    </row>
    <row r="213" spans="1:18" x14ac:dyDescent="0.2">
      <c r="A213" s="57"/>
      <c r="B213" s="69"/>
      <c r="C213" s="69" t="s">
        <v>538</v>
      </c>
      <c r="D213" s="480">
        <v>16</v>
      </c>
      <c r="E213" s="481"/>
      <c r="F213" s="482"/>
      <c r="G213" s="483">
        <v>7</v>
      </c>
      <c r="H213" s="484"/>
      <c r="I213" s="485"/>
      <c r="J213" s="480">
        <v>23</v>
      </c>
      <c r="K213" s="481"/>
      <c r="L213" s="482"/>
      <c r="M213" s="483">
        <v>19</v>
      </c>
      <c r="N213" s="484"/>
      <c r="O213" s="485"/>
      <c r="P213" s="480">
        <v>25</v>
      </c>
      <c r="Q213" s="481"/>
      <c r="R213" s="537"/>
    </row>
    <row r="214" spans="1:18" x14ac:dyDescent="0.2">
      <c r="A214" s="42"/>
      <c r="B214" s="34" t="s">
        <v>355</v>
      </c>
      <c r="C214" s="34" t="s">
        <v>408</v>
      </c>
      <c r="D214" s="35" t="s">
        <v>409</v>
      </c>
      <c r="E214" s="35" t="s">
        <v>410</v>
      </c>
      <c r="F214" s="35" t="s">
        <v>363</v>
      </c>
      <c r="G214" s="36" t="s">
        <v>409</v>
      </c>
      <c r="H214" s="36" t="s">
        <v>410</v>
      </c>
      <c r="I214" s="36" t="s">
        <v>363</v>
      </c>
      <c r="J214" s="35" t="s">
        <v>409</v>
      </c>
      <c r="K214" s="35" t="s">
        <v>410</v>
      </c>
      <c r="L214" s="35" t="s">
        <v>363</v>
      </c>
      <c r="M214" s="36" t="s">
        <v>409</v>
      </c>
      <c r="N214" s="36" t="s">
        <v>410</v>
      </c>
      <c r="O214" s="36" t="s">
        <v>363</v>
      </c>
      <c r="P214" s="35" t="s">
        <v>409</v>
      </c>
      <c r="Q214" s="35" t="s">
        <v>410</v>
      </c>
      <c r="R214" s="43" t="s">
        <v>363</v>
      </c>
    </row>
    <row r="215" spans="1:18" x14ac:dyDescent="0.2">
      <c r="A215" s="42" t="s">
        <v>390</v>
      </c>
      <c r="B215" s="50">
        <v>10</v>
      </c>
      <c r="C215" s="50">
        <v>4</v>
      </c>
      <c r="D215" s="37">
        <v>6</v>
      </c>
      <c r="E215" s="37">
        <v>1</v>
      </c>
      <c r="F215" s="37">
        <f>IF(($C215+INT(D$213/18)+IF(((D$213-INT(D$213/18)*18)-$B215)&gt;=0,1,0)-D215+2)&lt;0, 0, $C215+INT(D$213/18)+IF(((D$213-INT(D$213/18)*18)-$B215)&gt;=0,1,0)-D215+2)</f>
        <v>1</v>
      </c>
      <c r="G215" s="38">
        <v>8</v>
      </c>
      <c r="H215" s="38">
        <v>3</v>
      </c>
      <c r="I215" s="78">
        <f>IF(($C215+INT(G$213/18)+IF(((G$213-INT(G$213/18)*18)-$B215)&gt;=0,1,0)-G215+2)&lt;0, 0, $C215+INT(G$213/18)+IF(((G$213-INT(G$213/18)*18)-$B215)&gt;=0,1,0)-G215+2)</f>
        <v>0</v>
      </c>
      <c r="J215" s="37">
        <v>5</v>
      </c>
      <c r="K215" s="37">
        <v>1</v>
      </c>
      <c r="L215" s="37">
        <f>IF(($C215+INT(J$213/18)+IF(((J$213-INT(J$213/18)*18)-$B215)&gt;=0,1,0)-J215+2)&lt;0, 0, $C215+INT(J$213/18)+IF(((J$213-INT(J$213/18)*18)-$B215)&gt;=0,1,0)-J215+2)</f>
        <v>2</v>
      </c>
      <c r="M215" s="38">
        <v>7</v>
      </c>
      <c r="N215" s="38">
        <v>3</v>
      </c>
      <c r="O215" s="78">
        <f>IF(($C215+INT(M$213/18)+IF(((M$213-INT(M$213/18)*18)-$B215)&gt;=0,1,0)-M215+2)&lt;0, 0, $C215+INT(M$213/18)+IF(((M$213-INT(M$213/18)*18)-$B215)&gt;=0,1,0)-M215+2)</f>
        <v>0</v>
      </c>
      <c r="P215" s="37">
        <v>10</v>
      </c>
      <c r="Q215" s="37">
        <v>2</v>
      </c>
      <c r="R215" s="37">
        <f>IF(($C215+INT(P$213/18)+IF(((P$213-INT(P$213/18)*18)-$B215)&gt;=0,1,0)-P215+2)&lt;0, 0, $C215+INT(P$213/18)+IF(((P$213-INT(P$213/18)*18)-$B215)&gt;=0,1,0)-P215+2)</f>
        <v>0</v>
      </c>
    </row>
    <row r="216" spans="1:18" x14ac:dyDescent="0.2">
      <c r="A216" s="42" t="s">
        <v>391</v>
      </c>
      <c r="B216" s="50">
        <v>8</v>
      </c>
      <c r="C216" s="50">
        <v>4</v>
      </c>
      <c r="D216" s="37">
        <v>5</v>
      </c>
      <c r="E216" s="37">
        <v>1</v>
      </c>
      <c r="F216" s="37">
        <f t="shared" ref="F216:F223" si="92">IF(($C216+INT(D$213/18)+IF(((D$213-INT(D$213/18)*18)-$B216)&gt;=0,1,0)-D216+2)&lt;0, 0, $C216+INT(D$213/18)+IF(((D$213-INT(D$213/18)*18)-$B216)&gt;=0,1,0)-D216+2)</f>
        <v>2</v>
      </c>
      <c r="G216" s="38">
        <v>5</v>
      </c>
      <c r="H216" s="38">
        <v>2</v>
      </c>
      <c r="I216" s="78">
        <f t="shared" ref="I216:I223" si="93">IF(($C216+INT(G$213/18)+IF(((G$213-INT(G$213/18)*18)-$B216)&gt;=0,1,0)-G216+2)&lt;0, 0, $C216+INT(G$213/18)+IF(((G$213-INT(G$213/18)*18)-$B216)&gt;=0,1,0)-G216+2)</f>
        <v>1</v>
      </c>
      <c r="J216" s="37">
        <v>5</v>
      </c>
      <c r="K216" s="37">
        <v>3</v>
      </c>
      <c r="L216" s="37">
        <f t="shared" ref="L216:L223" si="94">IF(($C216+INT(J$213/18)+IF(((J$213-INT(J$213/18)*18)-$B216)&gt;=0,1,0)-J216+2)&lt;0, 0, $C216+INT(J$213/18)+IF(((J$213-INT(J$213/18)*18)-$B216)&gt;=0,1,0)-J216+2)</f>
        <v>2</v>
      </c>
      <c r="M216" s="38">
        <v>5</v>
      </c>
      <c r="N216" s="38">
        <v>1</v>
      </c>
      <c r="O216" s="78">
        <f t="shared" ref="O216:O223" si="95">IF(($C216+INT(M$213/18)+IF(((M$213-INT(M$213/18)*18)-$B216)&gt;=0,1,0)-M216+2)&lt;0, 0, $C216+INT(M$213/18)+IF(((M$213-INT(M$213/18)*18)-$B216)&gt;=0,1,0)-M216+2)</f>
        <v>2</v>
      </c>
      <c r="P216" s="37">
        <v>6</v>
      </c>
      <c r="Q216" s="37">
        <v>2</v>
      </c>
      <c r="R216" s="37">
        <f t="shared" ref="R216:R223" si="96">IF(($C216+INT(P$213/18)+IF(((P$213-INT(P$213/18)*18)-$B216)&gt;=0,1,0)-P216+2)&lt;0, 0, $C216+INT(P$213/18)+IF(((P$213-INT(P$213/18)*18)-$B216)&gt;=0,1,0)-P216+2)</f>
        <v>1</v>
      </c>
    </row>
    <row r="217" spans="1:18" x14ac:dyDescent="0.2">
      <c r="A217" s="42" t="s">
        <v>392</v>
      </c>
      <c r="B217" s="50">
        <v>16</v>
      </c>
      <c r="C217" s="50">
        <v>4</v>
      </c>
      <c r="D217" s="37">
        <v>8</v>
      </c>
      <c r="E217" s="37">
        <v>3</v>
      </c>
      <c r="F217" s="37">
        <f t="shared" si="92"/>
        <v>0</v>
      </c>
      <c r="G217" s="38">
        <v>5</v>
      </c>
      <c r="H217" s="38">
        <v>2</v>
      </c>
      <c r="I217" s="78">
        <f t="shared" si="93"/>
        <v>1</v>
      </c>
      <c r="J217" s="37">
        <v>5</v>
      </c>
      <c r="K217" s="37">
        <v>3</v>
      </c>
      <c r="L217" s="37">
        <f t="shared" si="94"/>
        <v>2</v>
      </c>
      <c r="M217" s="38">
        <v>10</v>
      </c>
      <c r="N217" s="38">
        <v>2</v>
      </c>
      <c r="O217" s="78">
        <f t="shared" si="95"/>
        <v>0</v>
      </c>
      <c r="P217" s="37">
        <v>7</v>
      </c>
      <c r="Q217" s="37">
        <v>3</v>
      </c>
      <c r="R217" s="37">
        <f t="shared" si="96"/>
        <v>0</v>
      </c>
    </row>
    <row r="218" spans="1:18" x14ac:dyDescent="0.2">
      <c r="A218" s="42" t="s">
        <v>393</v>
      </c>
      <c r="B218" s="50">
        <v>2</v>
      </c>
      <c r="C218" s="50">
        <v>4</v>
      </c>
      <c r="D218" s="37">
        <v>5</v>
      </c>
      <c r="E218" s="37">
        <v>3</v>
      </c>
      <c r="F218" s="37">
        <f t="shared" si="92"/>
        <v>2</v>
      </c>
      <c r="G218" s="38">
        <v>6</v>
      </c>
      <c r="H218" s="38">
        <v>1</v>
      </c>
      <c r="I218" s="78">
        <f t="shared" si="93"/>
        <v>1</v>
      </c>
      <c r="J218" s="37">
        <v>7</v>
      </c>
      <c r="K218" s="37">
        <v>2</v>
      </c>
      <c r="L218" s="37">
        <f t="shared" si="94"/>
        <v>1</v>
      </c>
      <c r="M218" s="38">
        <v>8</v>
      </c>
      <c r="N218" s="38">
        <v>3</v>
      </c>
      <c r="O218" s="78">
        <f t="shared" si="95"/>
        <v>0</v>
      </c>
      <c r="P218" s="37">
        <v>5</v>
      </c>
      <c r="Q218" s="37">
        <v>1</v>
      </c>
      <c r="R218" s="37">
        <f t="shared" si="96"/>
        <v>3</v>
      </c>
    </row>
    <row r="219" spans="1:18" x14ac:dyDescent="0.2">
      <c r="A219" s="42" t="s">
        <v>394</v>
      </c>
      <c r="B219" s="50">
        <v>14</v>
      </c>
      <c r="C219" s="50">
        <v>3</v>
      </c>
      <c r="D219" s="37">
        <v>7</v>
      </c>
      <c r="E219" s="37">
        <v>3</v>
      </c>
      <c r="F219" s="37">
        <f t="shared" si="92"/>
        <v>0</v>
      </c>
      <c r="G219" s="38">
        <v>3</v>
      </c>
      <c r="H219" s="38">
        <v>2</v>
      </c>
      <c r="I219" s="78">
        <f t="shared" si="93"/>
        <v>2</v>
      </c>
      <c r="J219" s="37">
        <v>4</v>
      </c>
      <c r="K219" s="37">
        <v>3</v>
      </c>
      <c r="L219" s="37">
        <f t="shared" si="94"/>
        <v>2</v>
      </c>
      <c r="M219" s="38">
        <v>5</v>
      </c>
      <c r="N219" s="38">
        <v>3</v>
      </c>
      <c r="O219" s="78">
        <f t="shared" si="95"/>
        <v>1</v>
      </c>
      <c r="P219" s="37">
        <v>4</v>
      </c>
      <c r="Q219" s="37">
        <v>3</v>
      </c>
      <c r="R219" s="37">
        <f t="shared" si="96"/>
        <v>2</v>
      </c>
    </row>
    <row r="220" spans="1:18" x14ac:dyDescent="0.2">
      <c r="A220" s="42" t="s">
        <v>395</v>
      </c>
      <c r="B220" s="50">
        <v>18</v>
      </c>
      <c r="C220" s="50">
        <v>5</v>
      </c>
      <c r="D220" s="37">
        <v>6</v>
      </c>
      <c r="E220" s="37">
        <v>2</v>
      </c>
      <c r="F220" s="37">
        <f t="shared" si="92"/>
        <v>1</v>
      </c>
      <c r="G220" s="38">
        <v>10</v>
      </c>
      <c r="H220" s="38">
        <v>2</v>
      </c>
      <c r="I220" s="78">
        <f t="shared" si="93"/>
        <v>0</v>
      </c>
      <c r="J220" s="37">
        <v>5</v>
      </c>
      <c r="K220" s="37">
        <v>2</v>
      </c>
      <c r="L220" s="37">
        <f t="shared" si="94"/>
        <v>3</v>
      </c>
      <c r="M220" s="38">
        <v>7</v>
      </c>
      <c r="N220" s="38">
        <v>2</v>
      </c>
      <c r="O220" s="78">
        <f t="shared" si="95"/>
        <v>1</v>
      </c>
      <c r="P220" s="37">
        <v>6</v>
      </c>
      <c r="Q220" s="37">
        <v>1</v>
      </c>
      <c r="R220" s="37">
        <f t="shared" si="96"/>
        <v>2</v>
      </c>
    </row>
    <row r="221" spans="1:18" x14ac:dyDescent="0.2">
      <c r="A221" s="42" t="s">
        <v>396</v>
      </c>
      <c r="B221" s="50">
        <v>4</v>
      </c>
      <c r="C221" s="50">
        <v>3</v>
      </c>
      <c r="D221" s="37">
        <v>3</v>
      </c>
      <c r="E221" s="37">
        <v>2</v>
      </c>
      <c r="F221" s="37">
        <f t="shared" si="92"/>
        <v>3</v>
      </c>
      <c r="G221" s="38">
        <v>4</v>
      </c>
      <c r="H221" s="38">
        <v>2</v>
      </c>
      <c r="I221" s="78">
        <f t="shared" si="93"/>
        <v>2</v>
      </c>
      <c r="J221" s="37">
        <v>4</v>
      </c>
      <c r="K221" s="37">
        <v>2</v>
      </c>
      <c r="L221" s="37">
        <f t="shared" si="94"/>
        <v>3</v>
      </c>
      <c r="M221" s="38">
        <v>5</v>
      </c>
      <c r="N221" s="38">
        <v>3</v>
      </c>
      <c r="O221" s="78">
        <f t="shared" si="95"/>
        <v>1</v>
      </c>
      <c r="P221" s="37">
        <v>3</v>
      </c>
      <c r="Q221" s="37">
        <v>2</v>
      </c>
      <c r="R221" s="37">
        <f t="shared" si="96"/>
        <v>4</v>
      </c>
    </row>
    <row r="222" spans="1:18" x14ac:dyDescent="0.2">
      <c r="A222" s="42" t="s">
        <v>397</v>
      </c>
      <c r="B222" s="50">
        <v>6</v>
      </c>
      <c r="C222" s="50">
        <v>5</v>
      </c>
      <c r="D222" s="37">
        <v>6</v>
      </c>
      <c r="E222" s="37">
        <v>2</v>
      </c>
      <c r="F222" s="37">
        <f t="shared" si="92"/>
        <v>2</v>
      </c>
      <c r="G222" s="38">
        <v>6</v>
      </c>
      <c r="H222" s="38">
        <v>3</v>
      </c>
      <c r="I222" s="78">
        <f t="shared" si="93"/>
        <v>2</v>
      </c>
      <c r="J222" s="37">
        <v>7</v>
      </c>
      <c r="K222" s="37">
        <v>3</v>
      </c>
      <c r="L222" s="37">
        <f t="shared" si="94"/>
        <v>1</v>
      </c>
      <c r="M222" s="38">
        <v>7</v>
      </c>
      <c r="N222" s="38">
        <v>2</v>
      </c>
      <c r="O222" s="78">
        <f t="shared" si="95"/>
        <v>1</v>
      </c>
      <c r="P222" s="37">
        <v>8</v>
      </c>
      <c r="Q222" s="37">
        <v>2</v>
      </c>
      <c r="R222" s="37">
        <f t="shared" si="96"/>
        <v>1</v>
      </c>
    </row>
    <row r="223" spans="1:18" ht="13.5" thickBot="1" x14ac:dyDescent="0.25">
      <c r="A223" s="52" t="s">
        <v>398</v>
      </c>
      <c r="B223" s="53">
        <v>12</v>
      </c>
      <c r="C223" s="53">
        <v>4</v>
      </c>
      <c r="D223" s="37">
        <v>6</v>
      </c>
      <c r="E223" s="54">
        <v>2</v>
      </c>
      <c r="F223" s="37">
        <f t="shared" si="92"/>
        <v>1</v>
      </c>
      <c r="G223" s="38">
        <v>4</v>
      </c>
      <c r="H223" s="55">
        <v>2</v>
      </c>
      <c r="I223" s="78">
        <f t="shared" si="93"/>
        <v>2</v>
      </c>
      <c r="J223" s="37">
        <v>4</v>
      </c>
      <c r="K223" s="54">
        <v>1</v>
      </c>
      <c r="L223" s="37">
        <f t="shared" si="94"/>
        <v>3</v>
      </c>
      <c r="M223" s="38">
        <v>6</v>
      </c>
      <c r="N223" s="55">
        <v>2</v>
      </c>
      <c r="O223" s="78">
        <f t="shared" si="95"/>
        <v>1</v>
      </c>
      <c r="P223" s="37">
        <v>5</v>
      </c>
      <c r="Q223" s="54">
        <v>2</v>
      </c>
      <c r="R223" s="37">
        <f t="shared" si="96"/>
        <v>2</v>
      </c>
    </row>
    <row r="224" spans="1:18" ht="13.5" thickBot="1" x14ac:dyDescent="0.25">
      <c r="A224" s="61" t="s">
        <v>412</v>
      </c>
      <c r="B224" s="62"/>
      <c r="C224" s="74">
        <f t="shared" ref="C224" si="97">SUM(C215:C223)</f>
        <v>36</v>
      </c>
      <c r="D224" s="63">
        <f>SUM(D215:D223)</f>
        <v>52</v>
      </c>
      <c r="E224" s="63">
        <f>SUM(E215:E223)</f>
        <v>19</v>
      </c>
      <c r="F224" s="88">
        <f>SUM(F215:F223)</f>
        <v>12</v>
      </c>
      <c r="G224" s="64">
        <f t="shared" ref="G224:R224" si="98">SUM(G215:G223)</f>
        <v>51</v>
      </c>
      <c r="H224" s="64">
        <f t="shared" si="98"/>
        <v>19</v>
      </c>
      <c r="I224" s="89">
        <f t="shared" si="98"/>
        <v>11</v>
      </c>
      <c r="J224" s="63">
        <f t="shared" si="98"/>
        <v>46</v>
      </c>
      <c r="K224" s="63">
        <f t="shared" si="98"/>
        <v>20</v>
      </c>
      <c r="L224" s="88">
        <f t="shared" si="98"/>
        <v>19</v>
      </c>
      <c r="M224" s="64">
        <f t="shared" si="98"/>
        <v>60</v>
      </c>
      <c r="N224" s="64">
        <f t="shared" si="98"/>
        <v>21</v>
      </c>
      <c r="O224" s="89">
        <f t="shared" si="98"/>
        <v>7</v>
      </c>
      <c r="P224" s="63">
        <f t="shared" si="98"/>
        <v>54</v>
      </c>
      <c r="Q224" s="63">
        <f>SUM(Q215:Q223)</f>
        <v>18</v>
      </c>
      <c r="R224" s="194">
        <f t="shared" si="98"/>
        <v>15</v>
      </c>
    </row>
    <row r="225" spans="1:18" x14ac:dyDescent="0.2">
      <c r="A225" s="57" t="s">
        <v>399</v>
      </c>
      <c r="B225" s="58">
        <v>9</v>
      </c>
      <c r="C225" s="58">
        <v>4</v>
      </c>
      <c r="D225" s="37">
        <v>10</v>
      </c>
      <c r="E225" s="39">
        <v>2</v>
      </c>
      <c r="F225" s="37">
        <f>IF(($C225+INT(D$213/18)+IF(((D$213-INT(D$213/18)*18)-$B225)&gt;=0,1,0)-D225+2)&lt;0, 0, $C225+INT(D$213/18)+IF(((D$213-INT(D$213/18)*18)-$B225)&gt;=0,1,0)-D225+2)</f>
        <v>0</v>
      </c>
      <c r="G225" s="38">
        <v>5</v>
      </c>
      <c r="H225" s="59">
        <v>2</v>
      </c>
      <c r="I225" s="78">
        <f>IF(($C225+INT(G$213/18)+IF(((G$213-INT(G$213/18)*18)-$B225)&gt;=0,1,0)-G225+2)&lt;0, 0, $C225+INT(G$213/18)+IF(((G$213-INT(G$213/18)*18)-$B225)&gt;=0,1,0)-G225+2)</f>
        <v>1</v>
      </c>
      <c r="J225" s="37">
        <v>5</v>
      </c>
      <c r="K225" s="39">
        <v>2</v>
      </c>
      <c r="L225" s="37">
        <f>IF(($C225+INT(J$213/18)+IF(((J$213-INT(J$213/18)*18)-$B225)&gt;=0,1,0)-J225+2)&lt;0, 0, $C225+INT(J$213/18)+IF(((J$213-INT(J$213/18)*18)-$B225)&gt;=0,1,0)-J225+2)</f>
        <v>2</v>
      </c>
      <c r="M225" s="38">
        <v>10</v>
      </c>
      <c r="N225" s="59">
        <v>2</v>
      </c>
      <c r="O225" s="78">
        <f>IF(($C225+INT(M$213/18)+IF(((M$213-INT(M$213/18)*18)-$B225)&gt;=0,1,0)-M225+2)&lt;0, 0, $C225+INT(M$213/18)+IF(((M$213-INT(M$213/18)*18)-$B225)&gt;=0,1,0)-M225+2)</f>
        <v>0</v>
      </c>
      <c r="P225" s="37">
        <v>6</v>
      </c>
      <c r="Q225" s="39">
        <v>2</v>
      </c>
      <c r="R225" s="37">
        <f>IF(($C225+INT(P$213/18)+IF(((P$213-INT(P$213/18)*18)-$B225)&gt;=0,1,0)-P225+2)&lt;0, 0, $C225+INT(P$213/18)+IF(((P$213-INT(P$213/18)*18)-$B225)&gt;=0,1,0)-P225+2)</f>
        <v>1</v>
      </c>
    </row>
    <row r="226" spans="1:18" x14ac:dyDescent="0.2">
      <c r="A226" s="42" t="s">
        <v>400</v>
      </c>
      <c r="B226" s="50">
        <v>3</v>
      </c>
      <c r="C226" s="50">
        <v>4</v>
      </c>
      <c r="D226" s="37">
        <v>4</v>
      </c>
      <c r="E226" s="37">
        <v>1</v>
      </c>
      <c r="F226" s="37">
        <f t="shared" ref="F226:F233" si="99">IF(($C226+INT(D$213/18)+IF(((D$213-INT(D$213/18)*18)-$B226)&gt;=0,1,0)-D226+2)&lt;0, 0, $C226+INT(D$213/18)+IF(((D$213-INT(D$213/18)*18)-$B226)&gt;=0,1,0)-D226+2)</f>
        <v>3</v>
      </c>
      <c r="G226" s="38">
        <v>4</v>
      </c>
      <c r="H226" s="38">
        <v>1</v>
      </c>
      <c r="I226" s="78">
        <f t="shared" ref="I226:I233" si="100">IF(($C226+INT(G$213/18)+IF(((G$213-INT(G$213/18)*18)-$B226)&gt;=0,1,0)-G226+2)&lt;0, 0, $C226+INT(G$213/18)+IF(((G$213-INT(G$213/18)*18)-$B226)&gt;=0,1,0)-G226+2)</f>
        <v>3</v>
      </c>
      <c r="J226" s="37">
        <v>10</v>
      </c>
      <c r="K226" s="37">
        <v>2</v>
      </c>
      <c r="L226" s="37">
        <f t="shared" ref="L226:L233" si="101">IF(($C226+INT(J$213/18)+IF(((J$213-INT(J$213/18)*18)-$B226)&gt;=0,1,0)-J226+2)&lt;0, 0, $C226+INT(J$213/18)+IF(((J$213-INT(J$213/18)*18)-$B226)&gt;=0,1,0)-J226+2)</f>
        <v>0</v>
      </c>
      <c r="M226" s="38">
        <v>6</v>
      </c>
      <c r="N226" s="38">
        <v>2</v>
      </c>
      <c r="O226" s="78">
        <f t="shared" ref="O226:O233" si="102">IF(($C226+INT(M$213/18)+IF(((M$213-INT(M$213/18)*18)-$B226)&gt;=0,1,0)-M226+2)&lt;0, 0, $C226+INT(M$213/18)+IF(((M$213-INT(M$213/18)*18)-$B226)&gt;=0,1,0)-M226+2)</f>
        <v>1</v>
      </c>
      <c r="P226" s="37">
        <v>10</v>
      </c>
      <c r="Q226" s="37">
        <v>2</v>
      </c>
      <c r="R226" s="37">
        <f t="shared" ref="R226:R233" si="103">IF(($C226+INT(P$213/18)+IF(((P$213-INT(P$213/18)*18)-$B226)&gt;=0,1,0)-P226+2)&lt;0, 0, $C226+INT(P$213/18)+IF(((P$213-INT(P$213/18)*18)-$B226)&gt;=0,1,0)-P226+2)</f>
        <v>0</v>
      </c>
    </row>
    <row r="227" spans="1:18" x14ac:dyDescent="0.2">
      <c r="A227" s="42" t="s">
        <v>401</v>
      </c>
      <c r="B227" s="50">
        <v>17</v>
      </c>
      <c r="C227" s="50">
        <v>5</v>
      </c>
      <c r="D227" s="37">
        <v>6</v>
      </c>
      <c r="E227" s="37">
        <v>1</v>
      </c>
      <c r="F227" s="37">
        <f t="shared" si="99"/>
        <v>1</v>
      </c>
      <c r="G227" s="38">
        <v>5</v>
      </c>
      <c r="H227" s="38">
        <v>2</v>
      </c>
      <c r="I227" s="78">
        <f t="shared" si="100"/>
        <v>2</v>
      </c>
      <c r="J227" s="37">
        <v>6</v>
      </c>
      <c r="K227" s="37">
        <v>3</v>
      </c>
      <c r="L227" s="37">
        <f t="shared" si="101"/>
        <v>2</v>
      </c>
      <c r="M227" s="38">
        <v>5</v>
      </c>
      <c r="N227" s="38">
        <v>1</v>
      </c>
      <c r="O227" s="78">
        <f t="shared" si="102"/>
        <v>3</v>
      </c>
      <c r="P227" s="37">
        <v>10</v>
      </c>
      <c r="Q227" s="37">
        <v>2</v>
      </c>
      <c r="R227" s="37">
        <f t="shared" si="103"/>
        <v>0</v>
      </c>
    </row>
    <row r="228" spans="1:18" x14ac:dyDescent="0.2">
      <c r="A228" s="42" t="s">
        <v>402</v>
      </c>
      <c r="B228" s="50">
        <v>13</v>
      </c>
      <c r="C228" s="50">
        <v>4</v>
      </c>
      <c r="D228" s="37">
        <v>5</v>
      </c>
      <c r="E228" s="37">
        <v>1</v>
      </c>
      <c r="F228" s="37">
        <f t="shared" si="99"/>
        <v>2</v>
      </c>
      <c r="G228" s="38">
        <v>10</v>
      </c>
      <c r="H228" s="38">
        <v>2</v>
      </c>
      <c r="I228" s="78">
        <f t="shared" si="100"/>
        <v>0</v>
      </c>
      <c r="J228" s="37">
        <v>5</v>
      </c>
      <c r="K228" s="37">
        <v>3</v>
      </c>
      <c r="L228" s="37">
        <f t="shared" si="101"/>
        <v>2</v>
      </c>
      <c r="M228" s="38">
        <v>5</v>
      </c>
      <c r="N228" s="38">
        <v>2</v>
      </c>
      <c r="O228" s="78">
        <f t="shared" si="102"/>
        <v>2</v>
      </c>
      <c r="P228" s="37">
        <v>6</v>
      </c>
      <c r="Q228" s="37">
        <v>2</v>
      </c>
      <c r="R228" s="37">
        <f t="shared" si="103"/>
        <v>1</v>
      </c>
    </row>
    <row r="229" spans="1:18" x14ac:dyDescent="0.2">
      <c r="A229" s="42" t="s">
        <v>403</v>
      </c>
      <c r="B229" s="50">
        <v>5</v>
      </c>
      <c r="C229" s="50">
        <v>4</v>
      </c>
      <c r="D229" s="37">
        <v>6</v>
      </c>
      <c r="E229" s="37">
        <v>2</v>
      </c>
      <c r="F229" s="37">
        <f t="shared" si="99"/>
        <v>1</v>
      </c>
      <c r="G229" s="38">
        <v>10</v>
      </c>
      <c r="H229" s="38">
        <v>2</v>
      </c>
      <c r="I229" s="78">
        <f t="shared" si="100"/>
        <v>0</v>
      </c>
      <c r="J229" s="37">
        <v>7</v>
      </c>
      <c r="K229" s="37">
        <v>2</v>
      </c>
      <c r="L229" s="37">
        <f t="shared" si="101"/>
        <v>1</v>
      </c>
      <c r="M229" s="38">
        <v>5</v>
      </c>
      <c r="N229" s="38">
        <v>2</v>
      </c>
      <c r="O229" s="78">
        <f t="shared" si="102"/>
        <v>2</v>
      </c>
      <c r="P229" s="37">
        <v>5</v>
      </c>
      <c r="Q229" s="37">
        <v>2</v>
      </c>
      <c r="R229" s="37">
        <f t="shared" si="103"/>
        <v>3</v>
      </c>
    </row>
    <row r="230" spans="1:18" x14ac:dyDescent="0.2">
      <c r="A230" s="42" t="s">
        <v>404</v>
      </c>
      <c r="B230" s="50">
        <v>11</v>
      </c>
      <c r="C230" s="50">
        <v>3</v>
      </c>
      <c r="D230" s="37">
        <v>5</v>
      </c>
      <c r="E230" s="37">
        <v>2</v>
      </c>
      <c r="F230" s="37">
        <f t="shared" si="99"/>
        <v>1</v>
      </c>
      <c r="G230" s="38">
        <v>4</v>
      </c>
      <c r="H230" s="38">
        <v>3</v>
      </c>
      <c r="I230" s="78">
        <f t="shared" si="100"/>
        <v>1</v>
      </c>
      <c r="J230" s="37">
        <v>5</v>
      </c>
      <c r="K230" s="37">
        <v>1</v>
      </c>
      <c r="L230" s="37">
        <f t="shared" si="101"/>
        <v>1</v>
      </c>
      <c r="M230" s="38">
        <v>3</v>
      </c>
      <c r="N230" s="38">
        <v>2</v>
      </c>
      <c r="O230" s="78">
        <f t="shared" si="102"/>
        <v>3</v>
      </c>
      <c r="P230" s="37">
        <v>10</v>
      </c>
      <c r="Q230" s="37">
        <v>2</v>
      </c>
      <c r="R230" s="37">
        <f t="shared" si="103"/>
        <v>0</v>
      </c>
    </row>
    <row r="231" spans="1:18" x14ac:dyDescent="0.2">
      <c r="A231" s="42" t="s">
        <v>405</v>
      </c>
      <c r="B231" s="50">
        <v>1</v>
      </c>
      <c r="C231" s="50">
        <v>4</v>
      </c>
      <c r="D231" s="37">
        <v>9</v>
      </c>
      <c r="E231" s="37">
        <v>3</v>
      </c>
      <c r="F231" s="37">
        <f t="shared" si="99"/>
        <v>0</v>
      </c>
      <c r="G231" s="38">
        <v>4</v>
      </c>
      <c r="H231" s="38">
        <v>1</v>
      </c>
      <c r="I231" s="78">
        <f t="shared" si="100"/>
        <v>3</v>
      </c>
      <c r="J231" s="37">
        <v>7</v>
      </c>
      <c r="K231" s="37">
        <v>2</v>
      </c>
      <c r="L231" s="37">
        <f t="shared" si="101"/>
        <v>1</v>
      </c>
      <c r="M231" s="38">
        <v>9</v>
      </c>
      <c r="N231" s="38">
        <v>3</v>
      </c>
      <c r="O231" s="78">
        <f t="shared" si="102"/>
        <v>0</v>
      </c>
      <c r="P231" s="37">
        <v>7</v>
      </c>
      <c r="Q231" s="37">
        <v>2</v>
      </c>
      <c r="R231" s="37">
        <f t="shared" si="103"/>
        <v>1</v>
      </c>
    </row>
    <row r="232" spans="1:18" x14ac:dyDescent="0.2">
      <c r="A232" s="42" t="s">
        <v>406</v>
      </c>
      <c r="B232" s="50">
        <v>7</v>
      </c>
      <c r="C232" s="50">
        <v>3</v>
      </c>
      <c r="D232" s="37">
        <v>7</v>
      </c>
      <c r="E232" s="37">
        <v>3</v>
      </c>
      <c r="F232" s="37">
        <f t="shared" si="99"/>
        <v>0</v>
      </c>
      <c r="G232" s="38">
        <v>4</v>
      </c>
      <c r="H232" s="38">
        <v>1</v>
      </c>
      <c r="I232" s="78">
        <f t="shared" si="100"/>
        <v>2</v>
      </c>
      <c r="J232" s="37">
        <v>4</v>
      </c>
      <c r="K232" s="37">
        <v>2</v>
      </c>
      <c r="L232" s="37">
        <f t="shared" si="101"/>
        <v>2</v>
      </c>
      <c r="M232" s="38">
        <v>4</v>
      </c>
      <c r="N232" s="38">
        <v>2</v>
      </c>
      <c r="O232" s="78">
        <f t="shared" si="102"/>
        <v>2</v>
      </c>
      <c r="P232" s="37">
        <v>4</v>
      </c>
      <c r="Q232" s="37">
        <v>2</v>
      </c>
      <c r="R232" s="37">
        <f t="shared" si="103"/>
        <v>3</v>
      </c>
    </row>
    <row r="233" spans="1:18" ht="13.5" thickBot="1" x14ac:dyDescent="0.25">
      <c r="A233" s="45" t="s">
        <v>407</v>
      </c>
      <c r="B233" s="51">
        <v>15</v>
      </c>
      <c r="C233" s="51">
        <v>5</v>
      </c>
      <c r="D233" s="37">
        <v>10</v>
      </c>
      <c r="E233" s="46">
        <v>2</v>
      </c>
      <c r="F233" s="37">
        <f t="shared" si="99"/>
        <v>0</v>
      </c>
      <c r="G233" s="38">
        <v>5</v>
      </c>
      <c r="H233" s="47">
        <v>2</v>
      </c>
      <c r="I233" s="78">
        <f t="shared" si="100"/>
        <v>2</v>
      </c>
      <c r="J233" s="37">
        <v>10</v>
      </c>
      <c r="K233" s="46">
        <v>2</v>
      </c>
      <c r="L233" s="37">
        <f t="shared" si="101"/>
        <v>0</v>
      </c>
      <c r="M233" s="38">
        <v>7</v>
      </c>
      <c r="N233" s="47">
        <v>2</v>
      </c>
      <c r="O233" s="78">
        <f t="shared" si="102"/>
        <v>1</v>
      </c>
      <c r="P233" s="37">
        <v>10</v>
      </c>
      <c r="Q233" s="46">
        <v>2</v>
      </c>
      <c r="R233" s="37">
        <f t="shared" si="103"/>
        <v>0</v>
      </c>
    </row>
    <row r="234" spans="1:18" ht="13.5" thickBot="1" x14ac:dyDescent="0.25">
      <c r="A234" s="66" t="s">
        <v>413</v>
      </c>
      <c r="B234" s="63"/>
      <c r="C234" s="63">
        <f t="shared" ref="C234" si="104">SUM(C225:C233)</f>
        <v>36</v>
      </c>
      <c r="D234" s="63">
        <f>SUM(D225:D233)</f>
        <v>62</v>
      </c>
      <c r="E234" s="63">
        <f>SUM(E225:E233)</f>
        <v>17</v>
      </c>
      <c r="F234" s="63">
        <f>SUM(F225:F233)</f>
        <v>8</v>
      </c>
      <c r="G234" s="64">
        <f t="shared" ref="G234:L234" si="105">SUM(G225:G233)</f>
        <v>51</v>
      </c>
      <c r="H234" s="64">
        <f t="shared" si="105"/>
        <v>16</v>
      </c>
      <c r="I234" s="64">
        <f t="shared" si="105"/>
        <v>14</v>
      </c>
      <c r="J234" s="63">
        <f t="shared" si="105"/>
        <v>59</v>
      </c>
      <c r="K234" s="63">
        <f t="shared" si="105"/>
        <v>19</v>
      </c>
      <c r="L234" s="63">
        <f t="shared" si="105"/>
        <v>11</v>
      </c>
      <c r="M234" s="64">
        <f>SUM(M225:M233)</f>
        <v>54</v>
      </c>
      <c r="N234" s="64">
        <f t="shared" ref="N234:R234" si="106">SUM(N225:N233)</f>
        <v>18</v>
      </c>
      <c r="O234" s="64">
        <f t="shared" si="106"/>
        <v>14</v>
      </c>
      <c r="P234" s="63">
        <f t="shared" si="106"/>
        <v>68</v>
      </c>
      <c r="Q234" s="63">
        <f t="shared" si="106"/>
        <v>18</v>
      </c>
      <c r="R234" s="65">
        <f t="shared" si="106"/>
        <v>9</v>
      </c>
    </row>
    <row r="235" spans="1:18" ht="13.5" thickBot="1" x14ac:dyDescent="0.25">
      <c r="A235" s="70" t="s">
        <v>414</v>
      </c>
      <c r="B235" s="71"/>
      <c r="C235" s="71">
        <f t="shared" ref="C235" si="107">C234+C224</f>
        <v>72</v>
      </c>
      <c r="D235" s="71">
        <f>D234+D224</f>
        <v>114</v>
      </c>
      <c r="E235" s="71">
        <f>E234+E224</f>
        <v>36</v>
      </c>
      <c r="F235" s="71">
        <f>F234+F224</f>
        <v>20</v>
      </c>
      <c r="G235" s="72">
        <f t="shared" ref="G235:R235" si="108">G234+G224</f>
        <v>102</v>
      </c>
      <c r="H235" s="72">
        <f t="shared" si="108"/>
        <v>35</v>
      </c>
      <c r="I235" s="72">
        <f t="shared" si="108"/>
        <v>25</v>
      </c>
      <c r="J235" s="71">
        <f t="shared" si="108"/>
        <v>105</v>
      </c>
      <c r="K235" s="71">
        <f t="shared" si="108"/>
        <v>39</v>
      </c>
      <c r="L235" s="71">
        <f t="shared" si="108"/>
        <v>30</v>
      </c>
      <c r="M235" s="72">
        <f t="shared" si="108"/>
        <v>114</v>
      </c>
      <c r="N235" s="72">
        <f t="shared" si="108"/>
        <v>39</v>
      </c>
      <c r="O235" s="72">
        <f t="shared" si="108"/>
        <v>21</v>
      </c>
      <c r="P235" s="71">
        <f t="shared" si="108"/>
        <v>122</v>
      </c>
      <c r="Q235" s="71">
        <f t="shared" si="108"/>
        <v>36</v>
      </c>
      <c r="R235" s="73">
        <f t="shared" si="108"/>
        <v>24</v>
      </c>
    </row>
  </sheetData>
  <mergeCells count="101">
    <mergeCell ref="D3:F3"/>
    <mergeCell ref="G3:I3"/>
    <mergeCell ref="J3:L3"/>
    <mergeCell ref="M3:O3"/>
    <mergeCell ref="P3:R3"/>
    <mergeCell ref="D10:F10"/>
    <mergeCell ref="G10:I10"/>
    <mergeCell ref="J10:L10"/>
    <mergeCell ref="M10:O10"/>
    <mergeCell ref="P10:R10"/>
    <mergeCell ref="D19:F19"/>
    <mergeCell ref="G19:I19"/>
    <mergeCell ref="J19:L19"/>
    <mergeCell ref="M19:O19"/>
    <mergeCell ref="P19:R19"/>
    <mergeCell ref="D11:F11"/>
    <mergeCell ref="G11:I11"/>
    <mergeCell ref="J11:L11"/>
    <mergeCell ref="M11:O11"/>
    <mergeCell ref="P11:R11"/>
    <mergeCell ref="D14:F14"/>
    <mergeCell ref="G14:I14"/>
    <mergeCell ref="J14:L14"/>
    <mergeCell ref="M14:O14"/>
    <mergeCell ref="P14:R14"/>
    <mergeCell ref="D78:F78"/>
    <mergeCell ref="G78:I78"/>
    <mergeCell ref="D105:F105"/>
    <mergeCell ref="G105:I105"/>
    <mergeCell ref="J105:L105"/>
    <mergeCell ref="M105:O105"/>
    <mergeCell ref="P105:R105"/>
    <mergeCell ref="D106:F106"/>
    <mergeCell ref="G106:I106"/>
    <mergeCell ref="J106:L106"/>
    <mergeCell ref="M106:O106"/>
    <mergeCell ref="P106:R106"/>
    <mergeCell ref="D132:F132"/>
    <mergeCell ref="G132:I132"/>
    <mergeCell ref="J132:L132"/>
    <mergeCell ref="M132:O132"/>
    <mergeCell ref="P132:R132"/>
    <mergeCell ref="D133:F133"/>
    <mergeCell ref="G133:I133"/>
    <mergeCell ref="J133:L133"/>
    <mergeCell ref="M133:O133"/>
    <mergeCell ref="P133:R133"/>
    <mergeCell ref="D158:F158"/>
    <mergeCell ref="G158:I158"/>
    <mergeCell ref="J158:L158"/>
    <mergeCell ref="M158:O158"/>
    <mergeCell ref="P158:R158"/>
    <mergeCell ref="D159:F159"/>
    <mergeCell ref="G159:I159"/>
    <mergeCell ref="J159:L159"/>
    <mergeCell ref="M159:O159"/>
    <mergeCell ref="P159:R159"/>
    <mergeCell ref="D185:F185"/>
    <mergeCell ref="G185:I185"/>
    <mergeCell ref="J185:L185"/>
    <mergeCell ref="M185:O185"/>
    <mergeCell ref="P185:R185"/>
    <mergeCell ref="D186:F186"/>
    <mergeCell ref="G186:I186"/>
    <mergeCell ref="J186:L186"/>
    <mergeCell ref="M186:O186"/>
    <mergeCell ref="P186:R186"/>
    <mergeCell ref="D212:F212"/>
    <mergeCell ref="G212:I212"/>
    <mergeCell ref="J212:L212"/>
    <mergeCell ref="M212:O212"/>
    <mergeCell ref="P212:R212"/>
    <mergeCell ref="D213:F213"/>
    <mergeCell ref="G213:I213"/>
    <mergeCell ref="J213:L213"/>
    <mergeCell ref="M213:O213"/>
    <mergeCell ref="P213:R213"/>
    <mergeCell ref="D77:F77"/>
    <mergeCell ref="G77:I77"/>
    <mergeCell ref="P51:R51"/>
    <mergeCell ref="D52:F52"/>
    <mergeCell ref="G52:I52"/>
    <mergeCell ref="J52:L52"/>
    <mergeCell ref="M52:O52"/>
    <mergeCell ref="P52:R52"/>
    <mergeCell ref="D2:R2"/>
    <mergeCell ref="D13:R13"/>
    <mergeCell ref="D51:F51"/>
    <mergeCell ref="G51:I51"/>
    <mergeCell ref="J51:L51"/>
    <mergeCell ref="M51:O51"/>
    <mergeCell ref="D24:F24"/>
    <mergeCell ref="G24:I24"/>
    <mergeCell ref="J24:L24"/>
    <mergeCell ref="M24:O24"/>
    <mergeCell ref="P24:R24"/>
    <mergeCell ref="D23:F23"/>
    <mergeCell ref="G23:I23"/>
    <mergeCell ref="J23:L23"/>
    <mergeCell ref="M23:O23"/>
    <mergeCell ref="P23:R23"/>
  </mergeCells>
  <conditionalFormatting sqref="J26:J34 J36:J44 D26:D34 D36:D44 G26:G34 G36:G44 M26:M34 M36:M44 P26:P34 P36:P44">
    <cfRule type="cellIs" dxfId="307" priority="21" stopIfTrue="1" operator="equal">
      <formula>$C26</formula>
    </cfRule>
    <cfRule type="cellIs" dxfId="306" priority="22" stopIfTrue="1" operator="equal">
      <formula>$C26-1</formula>
    </cfRule>
  </conditionalFormatting>
  <conditionalFormatting sqref="J54:J62 J64:J72 D64:D72 G54:G62 G64:G72 M54:M62 M64:M72 P54:P62 P64:P72">
    <cfRule type="cellIs" dxfId="305" priority="19" stopIfTrue="1" operator="equal">
      <formula>$C54</formula>
    </cfRule>
    <cfRule type="cellIs" dxfId="304" priority="20" stopIfTrue="1" operator="equal">
      <formula>$C54-1</formula>
    </cfRule>
  </conditionalFormatting>
  <conditionalFormatting sqref="D54:D62">
    <cfRule type="cellIs" dxfId="303" priority="17" stopIfTrue="1" operator="equal">
      <formula>$C54</formula>
    </cfRule>
    <cfRule type="cellIs" dxfId="302" priority="18" stopIfTrue="1" operator="equal">
      <formula>$C54-1</formula>
    </cfRule>
  </conditionalFormatting>
  <conditionalFormatting sqref="D90:D98 G80:G88 G90:G98">
    <cfRule type="cellIs" dxfId="301" priority="15" stopIfTrue="1" operator="equal">
      <formula>$C80</formula>
    </cfRule>
    <cfRule type="cellIs" dxfId="300" priority="16" stopIfTrue="1" operator="equal">
      <formula>$C80-1</formula>
    </cfRule>
  </conditionalFormatting>
  <conditionalFormatting sqref="D80:D88">
    <cfRule type="cellIs" dxfId="299" priority="13" stopIfTrue="1" operator="equal">
      <formula>$C80</formula>
    </cfRule>
    <cfRule type="cellIs" dxfId="298" priority="14" stopIfTrue="1" operator="equal">
      <formula>$C80-1</formula>
    </cfRule>
  </conditionalFormatting>
  <conditionalFormatting sqref="J161:J169 J171:J179 D161:D169 D171:D179 G161:G169 G171:G179 M161:M169 M171:M179 P161:P169 P171:P179">
    <cfRule type="cellIs" dxfId="297" priority="9" stopIfTrue="1" operator="equal">
      <formula>$C161</formula>
    </cfRule>
    <cfRule type="cellIs" dxfId="296" priority="10" stopIfTrue="1" operator="equal">
      <formula>$C161-1</formula>
    </cfRule>
  </conditionalFormatting>
  <conditionalFormatting sqref="J188:J196 J198:J206 D188:D196 D198:D206 G188:G196 G198:G206 M188:M196 M198:M206 P188:P196 P198:P206">
    <cfRule type="cellIs" dxfId="295" priority="7" stopIfTrue="1" operator="equal">
      <formula>$C188</formula>
    </cfRule>
    <cfRule type="cellIs" dxfId="294" priority="8" stopIfTrue="1" operator="equal">
      <formula>$C188-1</formula>
    </cfRule>
  </conditionalFormatting>
  <conditionalFormatting sqref="G108:G116 G118:G126 M108:M116 M118:M126 J108:J116 J118:J126 P108:P116 P118:P126 D108:D116 D118:D126">
    <cfRule type="cellIs" dxfId="293" priority="5" stopIfTrue="1" operator="equal">
      <formula>$C108</formula>
    </cfRule>
    <cfRule type="cellIs" dxfId="292" priority="6" stopIfTrue="1" operator="equal">
      <formula>$C108-1</formula>
    </cfRule>
  </conditionalFormatting>
  <conditionalFormatting sqref="G135:G143 G145:G153 M135:M143 M145:M153 J135:J143 J145:J153 P135:P143 P145:P153 D135:D143 D145:D153">
    <cfRule type="cellIs" dxfId="291" priority="3" stopIfTrue="1" operator="equal">
      <formula>$C135</formula>
    </cfRule>
    <cfRule type="cellIs" dxfId="290" priority="4" stopIfTrue="1" operator="equal">
      <formula>$C135-1</formula>
    </cfRule>
  </conditionalFormatting>
  <conditionalFormatting sqref="G215:G223 G225:G233 M215:M223 M225:M233 J215:J223 J225:J233 P215:P223 P225:P233 D215:D223 D225:D233">
    <cfRule type="cellIs" dxfId="289" priority="1" stopIfTrue="1" operator="equal">
      <formula>$C215</formula>
    </cfRule>
    <cfRule type="cellIs" dxfId="288" priority="2" stopIfTrue="1" operator="equal">
      <formula>$C215-1</formula>
    </cfRule>
  </conditionalFormatting>
  <pageMargins left="0.75" right="0.75" top="1" bottom="1" header="0" footer="0"/>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32"/>
  <sheetViews>
    <sheetView workbookViewId="0">
      <selection activeCell="Q21" sqref="Q21"/>
    </sheetView>
  </sheetViews>
  <sheetFormatPr defaultRowHeight="12.75" x14ac:dyDescent="0.2"/>
  <cols>
    <col min="17" max="17" width="12.140625" bestFit="1" customWidth="1"/>
  </cols>
  <sheetData>
    <row r="1" spans="1:17" ht="13.5" thickBot="1" x14ac:dyDescent="0.25">
      <c r="A1" s="256"/>
      <c r="B1" s="257"/>
      <c r="C1" s="257"/>
      <c r="D1" s="257" t="s">
        <v>928</v>
      </c>
      <c r="E1" s="257"/>
      <c r="F1" s="257"/>
      <c r="G1" s="257"/>
      <c r="H1" s="257"/>
      <c r="I1" s="257"/>
      <c r="J1" s="257"/>
      <c r="K1" s="257"/>
      <c r="L1" s="257"/>
      <c r="M1" s="257"/>
      <c r="N1" s="257"/>
      <c r="O1" s="257"/>
      <c r="P1" t="s">
        <v>927</v>
      </c>
      <c r="Q1" t="s">
        <v>931</v>
      </c>
    </row>
    <row r="2" spans="1:17" x14ac:dyDescent="0.2">
      <c r="A2" s="258"/>
      <c r="B2" s="259"/>
      <c r="C2" s="259"/>
      <c r="D2" s="474" t="s">
        <v>469</v>
      </c>
      <c r="E2" s="475"/>
      <c r="F2" s="476"/>
      <c r="G2" s="477" t="s">
        <v>340</v>
      </c>
      <c r="H2" s="478"/>
      <c r="I2" s="479"/>
      <c r="J2" s="474" t="s">
        <v>352</v>
      </c>
      <c r="K2" s="475"/>
      <c r="L2" s="476"/>
      <c r="M2" s="477" t="s">
        <v>472</v>
      </c>
      <c r="N2" s="478"/>
      <c r="O2" s="479"/>
    </row>
    <row r="3" spans="1:17" x14ac:dyDescent="0.2">
      <c r="A3" s="260"/>
      <c r="B3" s="261"/>
      <c r="C3" s="261" t="s">
        <v>538</v>
      </c>
      <c r="D3" s="480">
        <v>9</v>
      </c>
      <c r="E3" s="481"/>
      <c r="F3" s="482"/>
      <c r="G3" s="483">
        <v>22</v>
      </c>
      <c r="H3" s="484"/>
      <c r="I3" s="485"/>
      <c r="J3" s="480">
        <v>27</v>
      </c>
      <c r="K3" s="481"/>
      <c r="L3" s="482"/>
      <c r="M3" s="483">
        <v>29</v>
      </c>
      <c r="N3" s="484"/>
      <c r="O3" s="485"/>
    </row>
    <row r="4" spans="1:17" x14ac:dyDescent="0.2">
      <c r="A4" s="262"/>
      <c r="B4" s="263" t="s">
        <v>355</v>
      </c>
      <c r="C4" s="263" t="s">
        <v>408</v>
      </c>
      <c r="D4" s="35" t="s">
        <v>409</v>
      </c>
      <c r="E4" s="35" t="s">
        <v>410</v>
      </c>
      <c r="F4" s="35" t="s">
        <v>363</v>
      </c>
      <c r="G4" s="36" t="s">
        <v>409</v>
      </c>
      <c r="H4" s="36" t="s">
        <v>410</v>
      </c>
      <c r="I4" s="36" t="s">
        <v>363</v>
      </c>
      <c r="J4" s="35" t="s">
        <v>409</v>
      </c>
      <c r="K4" s="35" t="s">
        <v>410</v>
      </c>
      <c r="L4" s="35" t="s">
        <v>363</v>
      </c>
      <c r="M4" s="36" t="s">
        <v>409</v>
      </c>
      <c r="N4" s="36" t="s">
        <v>410</v>
      </c>
      <c r="O4" s="36" t="s">
        <v>363</v>
      </c>
    </row>
    <row r="5" spans="1:17" x14ac:dyDescent="0.2">
      <c r="A5" s="262" t="s">
        <v>390</v>
      </c>
      <c r="B5" s="264">
        <v>9</v>
      </c>
      <c r="C5" s="264">
        <v>4</v>
      </c>
      <c r="D5" s="37">
        <v>5</v>
      </c>
      <c r="E5" s="37">
        <v>1</v>
      </c>
      <c r="F5" s="37">
        <f t="shared" ref="F5:F13" si="0">IF(($C5+INT(D$3/18)+IF(((D$3-INT(D$3/18)*18)-$B5)&gt;=0,1,0)-D5+2)&lt;0, 0, $C5+INT(D$3/18)+IF(((D$3-INT(D$3/18)*18)-$B5)&gt;=0,1,0)-D5+2)</f>
        <v>2</v>
      </c>
      <c r="G5" s="38">
        <v>10</v>
      </c>
      <c r="H5" s="38">
        <v>2</v>
      </c>
      <c r="I5" s="78">
        <f t="shared" ref="I5:I13" si="1">IF(($C5+INT(G$3/18)+IF(((G$3-INT(G$3/18)*18)-$B5)&gt;=0,1,0)-G5+2)&lt;0, 0, $C5+INT(G$3/18)+IF(((G$3-INT(G$3/18)*18)-$B5)&gt;=0,1,0)-G5+2)</f>
        <v>0</v>
      </c>
      <c r="J5" s="37">
        <v>6</v>
      </c>
      <c r="K5" s="37">
        <v>3</v>
      </c>
      <c r="L5" s="37">
        <f t="shared" ref="L5:L13" si="2">IF(($C5+INT(J$3/18)+IF(((J$3-INT(J$3/18)*18)-$B5)&gt;=0,1,0)-J5+2)&lt;0, 0, $C5+INT(J$3/18)+IF(((J$3-INT(J$3/18)*18)-$B5)&gt;=0,1,0)-J5+2)</f>
        <v>2</v>
      </c>
      <c r="M5" s="38">
        <v>6</v>
      </c>
      <c r="N5" s="38">
        <v>2</v>
      </c>
      <c r="O5" s="78">
        <f t="shared" ref="O5:O13" si="3">IF(($C5+INT(M$3/18)+IF(((M$3-INT(M$3/18)*18)-$B5)&gt;=0,1,0)-M5+2)&lt;0, 0, $C5+INT(M$3/18)+IF(((M$3-INT(M$3/18)*18)-$B5)&gt;=0,1,0)-M5+2)</f>
        <v>2</v>
      </c>
    </row>
    <row r="6" spans="1:17" x14ac:dyDescent="0.2">
      <c r="A6" s="262" t="s">
        <v>391</v>
      </c>
      <c r="B6" s="264">
        <v>5</v>
      </c>
      <c r="C6" s="264">
        <v>4</v>
      </c>
      <c r="D6" s="37">
        <v>6</v>
      </c>
      <c r="E6" s="37">
        <v>1</v>
      </c>
      <c r="F6" s="37">
        <f t="shared" si="0"/>
        <v>1</v>
      </c>
      <c r="G6" s="38">
        <v>5</v>
      </c>
      <c r="H6" s="38">
        <v>1</v>
      </c>
      <c r="I6" s="78">
        <f t="shared" si="1"/>
        <v>2</v>
      </c>
      <c r="J6" s="37">
        <v>7</v>
      </c>
      <c r="K6" s="37">
        <v>2</v>
      </c>
      <c r="L6" s="37">
        <f t="shared" si="2"/>
        <v>1</v>
      </c>
      <c r="M6" s="38">
        <v>6</v>
      </c>
      <c r="N6" s="38">
        <v>2</v>
      </c>
      <c r="O6" s="78">
        <f t="shared" si="3"/>
        <v>2</v>
      </c>
    </row>
    <row r="7" spans="1:17" x14ac:dyDescent="0.2">
      <c r="A7" s="262" t="s">
        <v>392</v>
      </c>
      <c r="B7" s="264">
        <v>17</v>
      </c>
      <c r="C7" s="264">
        <v>3</v>
      </c>
      <c r="D7" s="37">
        <v>4</v>
      </c>
      <c r="E7" s="37">
        <v>2</v>
      </c>
      <c r="F7" s="37">
        <f t="shared" si="0"/>
        <v>1</v>
      </c>
      <c r="G7" s="38">
        <v>5</v>
      </c>
      <c r="H7" s="38">
        <v>3</v>
      </c>
      <c r="I7" s="78">
        <f t="shared" si="1"/>
        <v>1</v>
      </c>
      <c r="J7" s="37">
        <v>4</v>
      </c>
      <c r="K7" s="37">
        <v>2</v>
      </c>
      <c r="L7" s="37">
        <f t="shared" si="2"/>
        <v>2</v>
      </c>
      <c r="M7" s="38">
        <v>4</v>
      </c>
      <c r="N7" s="38">
        <v>3</v>
      </c>
      <c r="O7" s="78">
        <f t="shared" si="3"/>
        <v>2</v>
      </c>
    </row>
    <row r="8" spans="1:17" x14ac:dyDescent="0.2">
      <c r="A8" s="262" t="s">
        <v>393</v>
      </c>
      <c r="B8" s="264">
        <v>1</v>
      </c>
      <c r="C8" s="264">
        <v>4</v>
      </c>
      <c r="D8" s="37">
        <v>5</v>
      </c>
      <c r="E8" s="37">
        <v>2</v>
      </c>
      <c r="F8" s="37">
        <f t="shared" si="0"/>
        <v>2</v>
      </c>
      <c r="G8" s="38">
        <v>6</v>
      </c>
      <c r="H8" s="38">
        <v>2</v>
      </c>
      <c r="I8" s="78">
        <f t="shared" si="1"/>
        <v>2</v>
      </c>
      <c r="J8" s="37">
        <v>8</v>
      </c>
      <c r="K8" s="37">
        <v>3</v>
      </c>
      <c r="L8" s="37">
        <f t="shared" si="2"/>
        <v>0</v>
      </c>
      <c r="M8" s="38">
        <v>5</v>
      </c>
      <c r="N8" s="38">
        <v>2</v>
      </c>
      <c r="O8" s="78">
        <f t="shared" si="3"/>
        <v>3</v>
      </c>
      <c r="P8" t="s">
        <v>340</v>
      </c>
    </row>
    <row r="9" spans="1:17" x14ac:dyDescent="0.2">
      <c r="A9" s="262" t="s">
        <v>394</v>
      </c>
      <c r="B9" s="264">
        <v>7</v>
      </c>
      <c r="C9" s="264">
        <v>4</v>
      </c>
      <c r="D9" s="37">
        <v>4</v>
      </c>
      <c r="E9" s="37">
        <v>2</v>
      </c>
      <c r="F9" s="37">
        <f t="shared" si="0"/>
        <v>3</v>
      </c>
      <c r="G9" s="38">
        <v>4</v>
      </c>
      <c r="H9" s="38">
        <v>2</v>
      </c>
      <c r="I9" s="78">
        <f t="shared" si="1"/>
        <v>3</v>
      </c>
      <c r="J9" s="37">
        <v>10</v>
      </c>
      <c r="K9" s="37">
        <v>2</v>
      </c>
      <c r="L9" s="37">
        <f t="shared" si="2"/>
        <v>0</v>
      </c>
      <c r="M9" s="38">
        <v>6</v>
      </c>
      <c r="N9" s="38">
        <v>3</v>
      </c>
      <c r="O9" s="78">
        <f t="shared" si="3"/>
        <v>2</v>
      </c>
    </row>
    <row r="10" spans="1:17" x14ac:dyDescent="0.2">
      <c r="A10" s="262" t="s">
        <v>395</v>
      </c>
      <c r="B10" s="264">
        <v>15</v>
      </c>
      <c r="C10" s="264">
        <v>3</v>
      </c>
      <c r="D10" s="37">
        <v>4</v>
      </c>
      <c r="E10" s="37">
        <v>2</v>
      </c>
      <c r="F10" s="37">
        <f t="shared" si="0"/>
        <v>1</v>
      </c>
      <c r="G10" s="38">
        <v>5</v>
      </c>
      <c r="H10" s="38">
        <v>2</v>
      </c>
      <c r="I10" s="78">
        <f t="shared" si="1"/>
        <v>1</v>
      </c>
      <c r="J10" s="37">
        <v>4</v>
      </c>
      <c r="K10" s="37">
        <v>3</v>
      </c>
      <c r="L10" s="37">
        <f t="shared" si="2"/>
        <v>2</v>
      </c>
      <c r="M10" s="38">
        <v>5</v>
      </c>
      <c r="N10" s="38">
        <v>2</v>
      </c>
      <c r="O10" s="78">
        <f t="shared" si="3"/>
        <v>1</v>
      </c>
    </row>
    <row r="11" spans="1:17" x14ac:dyDescent="0.2">
      <c r="A11" s="262" t="s">
        <v>396</v>
      </c>
      <c r="B11" s="264">
        <v>11</v>
      </c>
      <c r="C11" s="264">
        <v>4</v>
      </c>
      <c r="D11" s="37">
        <v>4</v>
      </c>
      <c r="E11" s="37">
        <v>2</v>
      </c>
      <c r="F11" s="37">
        <f t="shared" si="0"/>
        <v>2</v>
      </c>
      <c r="G11" s="38">
        <v>5</v>
      </c>
      <c r="H11" s="38">
        <v>2</v>
      </c>
      <c r="I11" s="78">
        <f t="shared" si="1"/>
        <v>2</v>
      </c>
      <c r="J11" s="37">
        <v>6</v>
      </c>
      <c r="K11" s="37">
        <v>2</v>
      </c>
      <c r="L11" s="37">
        <f t="shared" si="2"/>
        <v>1</v>
      </c>
      <c r="M11" s="38">
        <v>8</v>
      </c>
      <c r="N11" s="38">
        <v>2</v>
      </c>
      <c r="O11" s="78">
        <f t="shared" si="3"/>
        <v>0</v>
      </c>
    </row>
    <row r="12" spans="1:17" x14ac:dyDescent="0.2">
      <c r="A12" s="262" t="s">
        <v>397</v>
      </c>
      <c r="B12" s="264">
        <v>3</v>
      </c>
      <c r="C12" s="264">
        <v>4</v>
      </c>
      <c r="D12" s="37">
        <v>5</v>
      </c>
      <c r="E12" s="37">
        <v>2</v>
      </c>
      <c r="F12" s="37">
        <f t="shared" si="0"/>
        <v>2</v>
      </c>
      <c r="G12" s="38">
        <v>5</v>
      </c>
      <c r="H12" s="38">
        <v>2</v>
      </c>
      <c r="I12" s="78">
        <f t="shared" si="1"/>
        <v>3</v>
      </c>
      <c r="J12" s="37">
        <v>5</v>
      </c>
      <c r="K12" s="37">
        <v>2</v>
      </c>
      <c r="L12" s="37">
        <f t="shared" si="2"/>
        <v>3</v>
      </c>
      <c r="M12" s="38">
        <v>10</v>
      </c>
      <c r="N12" s="38">
        <v>2</v>
      </c>
      <c r="O12" s="78">
        <f t="shared" si="3"/>
        <v>0</v>
      </c>
    </row>
    <row r="13" spans="1:17" ht="13.5" thickBot="1" x14ac:dyDescent="0.25">
      <c r="A13" s="265" t="s">
        <v>398</v>
      </c>
      <c r="B13" s="266">
        <v>13</v>
      </c>
      <c r="C13" s="266">
        <v>4</v>
      </c>
      <c r="D13" s="37">
        <v>5</v>
      </c>
      <c r="E13" s="54">
        <v>2</v>
      </c>
      <c r="F13" s="37">
        <f t="shared" si="0"/>
        <v>1</v>
      </c>
      <c r="G13" s="38">
        <v>7</v>
      </c>
      <c r="H13" s="55">
        <v>2</v>
      </c>
      <c r="I13" s="77">
        <f t="shared" si="1"/>
        <v>0</v>
      </c>
      <c r="J13" s="37">
        <v>6</v>
      </c>
      <c r="K13" s="54">
        <v>2</v>
      </c>
      <c r="L13" s="37">
        <f t="shared" si="2"/>
        <v>1</v>
      </c>
      <c r="M13" s="38">
        <v>10</v>
      </c>
      <c r="N13" s="55">
        <v>2</v>
      </c>
      <c r="O13" s="77">
        <f t="shared" si="3"/>
        <v>0</v>
      </c>
    </row>
    <row r="14" spans="1:17" ht="13.5" thickBot="1" x14ac:dyDescent="0.25">
      <c r="A14" s="267" t="s">
        <v>412</v>
      </c>
      <c r="B14" s="268"/>
      <c r="C14" s="234">
        <f t="shared" ref="C14:O14" si="4">SUM(C5:C13)</f>
        <v>34</v>
      </c>
      <c r="D14" s="63">
        <f t="shared" si="4"/>
        <v>42</v>
      </c>
      <c r="E14" s="63">
        <f t="shared" si="4"/>
        <v>16</v>
      </c>
      <c r="F14" s="63">
        <f t="shared" si="4"/>
        <v>15</v>
      </c>
      <c r="G14" s="249">
        <f t="shared" si="4"/>
        <v>52</v>
      </c>
      <c r="H14" s="249">
        <f t="shared" si="4"/>
        <v>18</v>
      </c>
      <c r="I14" s="89">
        <f t="shared" si="4"/>
        <v>14</v>
      </c>
      <c r="J14" s="63">
        <f t="shared" si="4"/>
        <v>56</v>
      </c>
      <c r="K14" s="63">
        <f t="shared" si="4"/>
        <v>21</v>
      </c>
      <c r="L14" s="88">
        <f t="shared" si="4"/>
        <v>12</v>
      </c>
      <c r="M14" s="249">
        <f t="shared" si="4"/>
        <v>60</v>
      </c>
      <c r="N14" s="249">
        <f t="shared" si="4"/>
        <v>20</v>
      </c>
      <c r="O14" s="89">
        <f t="shared" si="4"/>
        <v>12</v>
      </c>
    </row>
    <row r="15" spans="1:17" x14ac:dyDescent="0.2">
      <c r="A15" s="260" t="s">
        <v>399</v>
      </c>
      <c r="B15" s="269">
        <v>2</v>
      </c>
      <c r="C15" s="269">
        <v>4</v>
      </c>
      <c r="D15" s="37">
        <v>5</v>
      </c>
      <c r="E15" s="39">
        <v>3</v>
      </c>
      <c r="F15" s="37">
        <f t="shared" ref="F15:F23" si="5">IF(($C15+INT(D$3/18)+IF(((D$3-INT(D$3/18)*18)-$B15)&gt;=0,1,0)-D15+2)&lt;0, 0, $C15+INT(D$3/18)+IF(((D$3-INT(D$3/18)*18)-$B15)&gt;=0,1,0)-D15+2)</f>
        <v>2</v>
      </c>
      <c r="G15" s="38">
        <v>5</v>
      </c>
      <c r="H15" s="59">
        <v>2</v>
      </c>
      <c r="I15" s="82">
        <f t="shared" ref="I15:I23" si="6">IF(($C15+INT(G$3/18)+IF(((G$3-INT(G$3/18)*18)-$B15)&gt;=0,1,0)-G15+2)&lt;0, 0, $C15+INT(G$3/18)+IF(((G$3-INT(G$3/18)*18)-$B15)&gt;=0,1,0)-G15+2)</f>
        <v>3</v>
      </c>
      <c r="J15" s="37">
        <v>7</v>
      </c>
      <c r="K15" s="39">
        <v>1</v>
      </c>
      <c r="L15" s="37">
        <f t="shared" ref="L15:L23" si="7">IF(($C15+INT(J$3/18)+IF(((J$3-INT(J$3/18)*18)-$B15)&gt;=0,1,0)-J15+2)&lt;0, 0, $C15+INT(J$3/18)+IF(((J$3-INT(J$3/18)*18)-$B15)&gt;=0,1,0)-J15+2)</f>
        <v>1</v>
      </c>
      <c r="M15" s="38">
        <v>7</v>
      </c>
      <c r="N15" s="59">
        <v>2</v>
      </c>
      <c r="O15" s="82">
        <f t="shared" ref="O15:O23" si="8">IF(($C15+INT(M$3/18)+IF(((M$3-INT(M$3/18)*18)-$B15)&gt;=0,1,0)-M15+2)&lt;0, 0, $C15+INT(M$3/18)+IF(((M$3-INT(M$3/18)*18)-$B15)&gt;=0,1,0)-M15+2)</f>
        <v>1</v>
      </c>
    </row>
    <row r="16" spans="1:17" x14ac:dyDescent="0.2">
      <c r="A16" s="262" t="s">
        <v>400</v>
      </c>
      <c r="B16" s="264">
        <v>10</v>
      </c>
      <c r="C16" s="264">
        <v>5</v>
      </c>
      <c r="D16" s="37">
        <v>7</v>
      </c>
      <c r="E16" s="37">
        <v>2</v>
      </c>
      <c r="F16" s="37">
        <f t="shared" si="5"/>
        <v>0</v>
      </c>
      <c r="G16" s="38">
        <v>6</v>
      </c>
      <c r="H16" s="38">
        <v>2</v>
      </c>
      <c r="I16" s="78">
        <f t="shared" si="6"/>
        <v>2</v>
      </c>
      <c r="J16" s="37">
        <v>10</v>
      </c>
      <c r="K16" s="37">
        <v>2</v>
      </c>
      <c r="L16" s="37">
        <f t="shared" si="7"/>
        <v>0</v>
      </c>
      <c r="M16" s="38">
        <v>10</v>
      </c>
      <c r="N16" s="38">
        <v>2</v>
      </c>
      <c r="O16" s="78">
        <f t="shared" si="8"/>
        <v>0</v>
      </c>
    </row>
    <row r="17" spans="1:17" x14ac:dyDescent="0.2">
      <c r="A17" s="262" t="s">
        <v>401</v>
      </c>
      <c r="B17" s="264">
        <v>16</v>
      </c>
      <c r="C17" s="264">
        <v>4</v>
      </c>
      <c r="D17" s="37">
        <v>6</v>
      </c>
      <c r="E17" s="37">
        <v>2</v>
      </c>
      <c r="F17" s="37">
        <f t="shared" si="5"/>
        <v>0</v>
      </c>
      <c r="G17" s="38">
        <v>4</v>
      </c>
      <c r="H17" s="38">
        <v>2</v>
      </c>
      <c r="I17" s="78">
        <f t="shared" si="6"/>
        <v>3</v>
      </c>
      <c r="J17" s="37">
        <v>10</v>
      </c>
      <c r="K17" s="37">
        <v>2</v>
      </c>
      <c r="L17" s="37">
        <f t="shared" si="7"/>
        <v>0</v>
      </c>
      <c r="M17" s="38">
        <v>10</v>
      </c>
      <c r="N17" s="38">
        <v>2</v>
      </c>
      <c r="O17" s="78">
        <f t="shared" si="8"/>
        <v>0</v>
      </c>
    </row>
    <row r="18" spans="1:17" x14ac:dyDescent="0.2">
      <c r="A18" s="262" t="s">
        <v>402</v>
      </c>
      <c r="B18" s="264">
        <v>14</v>
      </c>
      <c r="C18" s="264">
        <v>4</v>
      </c>
      <c r="D18" s="37">
        <v>6</v>
      </c>
      <c r="E18" s="37">
        <v>3</v>
      </c>
      <c r="F18" s="37">
        <f t="shared" si="5"/>
        <v>0</v>
      </c>
      <c r="G18" s="38">
        <v>6</v>
      </c>
      <c r="H18" s="38">
        <v>2</v>
      </c>
      <c r="I18" s="78">
        <f t="shared" si="6"/>
        <v>1</v>
      </c>
      <c r="J18" s="37">
        <v>6</v>
      </c>
      <c r="K18" s="37">
        <v>3</v>
      </c>
      <c r="L18" s="37">
        <f t="shared" si="7"/>
        <v>1</v>
      </c>
      <c r="M18" s="38">
        <v>4</v>
      </c>
      <c r="N18" s="38">
        <v>2</v>
      </c>
      <c r="O18" s="78">
        <f t="shared" si="8"/>
        <v>3</v>
      </c>
    </row>
    <row r="19" spans="1:17" x14ac:dyDescent="0.2">
      <c r="A19" s="262" t="s">
        <v>403</v>
      </c>
      <c r="B19" s="264">
        <v>6</v>
      </c>
      <c r="C19" s="264">
        <v>4</v>
      </c>
      <c r="D19" s="37">
        <v>7</v>
      </c>
      <c r="E19" s="37">
        <v>2</v>
      </c>
      <c r="F19" s="37">
        <f t="shared" si="5"/>
        <v>0</v>
      </c>
      <c r="G19" s="38">
        <v>5</v>
      </c>
      <c r="H19" s="38">
        <v>2</v>
      </c>
      <c r="I19" s="78">
        <f t="shared" si="6"/>
        <v>2</v>
      </c>
      <c r="J19" s="37">
        <v>6</v>
      </c>
      <c r="K19" s="37">
        <v>2</v>
      </c>
      <c r="L19" s="37">
        <f t="shared" si="7"/>
        <v>2</v>
      </c>
      <c r="M19" s="38">
        <v>8</v>
      </c>
      <c r="N19" s="38">
        <v>2</v>
      </c>
      <c r="O19" s="78">
        <f t="shared" si="8"/>
        <v>0</v>
      </c>
    </row>
    <row r="20" spans="1:17" x14ac:dyDescent="0.2">
      <c r="A20" s="262" t="s">
        <v>404</v>
      </c>
      <c r="B20" s="264">
        <v>18</v>
      </c>
      <c r="C20" s="264">
        <v>3</v>
      </c>
      <c r="D20" s="37">
        <v>4</v>
      </c>
      <c r="E20" s="37">
        <v>3</v>
      </c>
      <c r="F20" s="37">
        <f t="shared" si="5"/>
        <v>1</v>
      </c>
      <c r="G20" s="38">
        <v>4</v>
      </c>
      <c r="H20" s="38">
        <v>3</v>
      </c>
      <c r="I20" s="78">
        <f t="shared" si="6"/>
        <v>2</v>
      </c>
      <c r="J20" s="37">
        <v>10</v>
      </c>
      <c r="K20" s="37">
        <v>2</v>
      </c>
      <c r="L20" s="37">
        <f t="shared" si="7"/>
        <v>0</v>
      </c>
      <c r="M20" s="38">
        <v>4</v>
      </c>
      <c r="N20" s="38">
        <v>2</v>
      </c>
      <c r="O20" s="78">
        <f t="shared" si="8"/>
        <v>2</v>
      </c>
      <c r="Q20" t="s">
        <v>932</v>
      </c>
    </row>
    <row r="21" spans="1:17" x14ac:dyDescent="0.2">
      <c r="A21" s="262" t="s">
        <v>405</v>
      </c>
      <c r="B21" s="264">
        <v>8</v>
      </c>
      <c r="C21" s="264">
        <v>5</v>
      </c>
      <c r="D21" s="37">
        <v>5</v>
      </c>
      <c r="E21" s="37">
        <v>1</v>
      </c>
      <c r="F21" s="37">
        <f t="shared" si="5"/>
        <v>3</v>
      </c>
      <c r="G21" s="38">
        <v>6</v>
      </c>
      <c r="H21" s="38">
        <v>2</v>
      </c>
      <c r="I21" s="78">
        <f t="shared" si="6"/>
        <v>2</v>
      </c>
      <c r="J21" s="37">
        <v>7</v>
      </c>
      <c r="K21" s="37">
        <v>2</v>
      </c>
      <c r="L21" s="37">
        <f t="shared" si="7"/>
        <v>2</v>
      </c>
      <c r="M21" s="38">
        <v>7</v>
      </c>
      <c r="N21" s="38">
        <v>1</v>
      </c>
      <c r="O21" s="78">
        <f t="shared" si="8"/>
        <v>2</v>
      </c>
    </row>
    <row r="22" spans="1:17" x14ac:dyDescent="0.2">
      <c r="A22" s="262" t="s">
        <v>406</v>
      </c>
      <c r="B22" s="264">
        <v>4</v>
      </c>
      <c r="C22" s="264">
        <v>4</v>
      </c>
      <c r="D22" s="37">
        <v>5</v>
      </c>
      <c r="E22" s="37">
        <v>2</v>
      </c>
      <c r="F22" s="37">
        <f t="shared" si="5"/>
        <v>2</v>
      </c>
      <c r="G22" s="38">
        <v>6</v>
      </c>
      <c r="H22" s="38">
        <v>3</v>
      </c>
      <c r="I22" s="78">
        <f t="shared" si="6"/>
        <v>2</v>
      </c>
      <c r="J22" s="37">
        <v>9</v>
      </c>
      <c r="K22" s="37">
        <v>2</v>
      </c>
      <c r="L22" s="37">
        <f t="shared" si="7"/>
        <v>0</v>
      </c>
      <c r="M22" s="38">
        <v>10</v>
      </c>
      <c r="N22" s="38">
        <v>2</v>
      </c>
      <c r="O22" s="78">
        <f t="shared" si="8"/>
        <v>0</v>
      </c>
    </row>
    <row r="23" spans="1:17" ht="13.5" thickBot="1" x14ac:dyDescent="0.25">
      <c r="A23" s="270" t="s">
        <v>407</v>
      </c>
      <c r="B23" s="271">
        <v>12</v>
      </c>
      <c r="C23" s="271">
        <v>5</v>
      </c>
      <c r="D23" s="37">
        <v>6</v>
      </c>
      <c r="E23" s="46">
        <v>2</v>
      </c>
      <c r="F23" s="37">
        <f t="shared" si="5"/>
        <v>1</v>
      </c>
      <c r="G23" s="38">
        <v>8</v>
      </c>
      <c r="H23" s="47">
        <v>3</v>
      </c>
      <c r="I23" s="84">
        <f t="shared" si="6"/>
        <v>0</v>
      </c>
      <c r="J23" s="37">
        <v>10</v>
      </c>
      <c r="K23" s="46">
        <v>2</v>
      </c>
      <c r="L23" s="37">
        <f t="shared" si="7"/>
        <v>0</v>
      </c>
      <c r="M23" s="38">
        <v>8</v>
      </c>
      <c r="N23" s="47">
        <v>3</v>
      </c>
      <c r="O23" s="84">
        <f t="shared" si="8"/>
        <v>0</v>
      </c>
    </row>
    <row r="24" spans="1:17" ht="13.5" thickBot="1" x14ac:dyDescent="0.25">
      <c r="A24" s="66" t="s">
        <v>413</v>
      </c>
      <c r="B24" s="63"/>
      <c r="C24" s="63">
        <f t="shared" ref="C24:O24" si="9">SUM(C15:C23)</f>
        <v>38</v>
      </c>
      <c r="D24" s="63">
        <f t="shared" si="9"/>
        <v>51</v>
      </c>
      <c r="E24" s="63">
        <f t="shared" si="9"/>
        <v>20</v>
      </c>
      <c r="F24" s="63">
        <f t="shared" si="9"/>
        <v>9</v>
      </c>
      <c r="G24" s="249">
        <f t="shared" si="9"/>
        <v>50</v>
      </c>
      <c r="H24" s="249">
        <f t="shared" si="9"/>
        <v>21</v>
      </c>
      <c r="I24" s="249">
        <f t="shared" si="9"/>
        <v>17</v>
      </c>
      <c r="J24" s="63">
        <f t="shared" si="9"/>
        <v>75</v>
      </c>
      <c r="K24" s="63">
        <f t="shared" si="9"/>
        <v>18</v>
      </c>
      <c r="L24" s="63">
        <f t="shared" si="9"/>
        <v>6</v>
      </c>
      <c r="M24" s="249">
        <f t="shared" si="9"/>
        <v>68</v>
      </c>
      <c r="N24" s="249">
        <f t="shared" si="9"/>
        <v>18</v>
      </c>
      <c r="O24" s="249">
        <f t="shared" si="9"/>
        <v>8</v>
      </c>
    </row>
    <row r="25" spans="1:17" ht="13.5" thickBot="1" x14ac:dyDescent="0.25">
      <c r="A25" s="70" t="s">
        <v>414</v>
      </c>
      <c r="B25" s="71"/>
      <c r="C25" s="71">
        <f t="shared" ref="C25:O25" si="10">C24+C14</f>
        <v>72</v>
      </c>
      <c r="D25" s="71">
        <f t="shared" si="10"/>
        <v>93</v>
      </c>
      <c r="E25" s="71">
        <f t="shared" si="10"/>
        <v>36</v>
      </c>
      <c r="F25" s="71">
        <f t="shared" si="10"/>
        <v>24</v>
      </c>
      <c r="G25" s="72">
        <f t="shared" si="10"/>
        <v>102</v>
      </c>
      <c r="H25" s="72">
        <f t="shared" si="10"/>
        <v>39</v>
      </c>
      <c r="I25" s="72">
        <f t="shared" si="10"/>
        <v>31</v>
      </c>
      <c r="J25" s="71">
        <f t="shared" si="10"/>
        <v>131</v>
      </c>
      <c r="K25" s="71">
        <f t="shared" si="10"/>
        <v>39</v>
      </c>
      <c r="L25" s="71">
        <f t="shared" si="10"/>
        <v>18</v>
      </c>
      <c r="M25" s="72">
        <f t="shared" si="10"/>
        <v>128</v>
      </c>
      <c r="N25" s="72">
        <f t="shared" si="10"/>
        <v>38</v>
      </c>
      <c r="O25" s="72">
        <f t="shared" si="10"/>
        <v>20</v>
      </c>
    </row>
    <row r="26" spans="1:17" x14ac:dyDescent="0.2">
      <c r="A26" s="67" t="s">
        <v>350</v>
      </c>
      <c r="B26" s="39"/>
      <c r="C26" s="39"/>
      <c r="D26" s="486">
        <v>2</v>
      </c>
      <c r="E26" s="487"/>
      <c r="F26" s="488"/>
      <c r="G26" s="489">
        <v>1</v>
      </c>
      <c r="H26" s="490"/>
      <c r="I26" s="491"/>
      <c r="J26" s="486">
        <v>4</v>
      </c>
      <c r="K26" s="487"/>
      <c r="L26" s="488"/>
      <c r="M26" s="489">
        <v>3</v>
      </c>
      <c r="N26" s="490"/>
      <c r="O26" s="491"/>
    </row>
    <row r="27" spans="1:17" ht="13.5" thickBot="1" x14ac:dyDescent="0.25">
      <c r="A27" s="49" t="s">
        <v>415</v>
      </c>
      <c r="B27" s="46"/>
      <c r="C27" s="46"/>
      <c r="D27" s="492">
        <v>7</v>
      </c>
      <c r="E27" s="493"/>
      <c r="F27" s="494"/>
      <c r="G27" s="495">
        <v>11</v>
      </c>
      <c r="H27" s="496"/>
      <c r="I27" s="497"/>
      <c r="J27" s="492">
        <v>2</v>
      </c>
      <c r="K27" s="493"/>
      <c r="L27" s="494"/>
      <c r="M27" s="495">
        <v>4</v>
      </c>
      <c r="N27" s="496"/>
      <c r="O27" s="497"/>
    </row>
    <row r="28" spans="1:17" x14ac:dyDescent="0.2">
      <c r="A28" s="30"/>
      <c r="B28" s="30"/>
      <c r="C28" s="30"/>
      <c r="D28" s="30"/>
      <c r="E28" s="30"/>
      <c r="F28" s="30"/>
      <c r="G28" s="30"/>
      <c r="H28" s="30"/>
      <c r="I28" s="30"/>
      <c r="J28" s="30"/>
      <c r="K28" s="30"/>
      <c r="L28" s="30"/>
      <c r="M28" s="30"/>
      <c r="N28" s="30"/>
      <c r="O28" s="30"/>
    </row>
    <row r="29" spans="1:17" x14ac:dyDescent="0.2">
      <c r="A29" s="92"/>
      <c r="B29" s="30" t="s">
        <v>450</v>
      </c>
      <c r="C29" s="30"/>
      <c r="D29" s="30"/>
      <c r="E29" s="30"/>
      <c r="F29" s="30"/>
      <c r="G29" s="30"/>
      <c r="H29" s="30"/>
      <c r="I29" s="30"/>
      <c r="J29" s="30"/>
      <c r="K29" s="30"/>
      <c r="L29" s="30"/>
      <c r="M29" s="30"/>
      <c r="N29" s="30"/>
      <c r="O29" s="30"/>
    </row>
    <row r="30" spans="1:17" x14ac:dyDescent="0.2">
      <c r="A30" s="97"/>
      <c r="B30" s="30" t="s">
        <v>603</v>
      </c>
      <c r="C30" s="30"/>
      <c r="D30" s="30"/>
      <c r="E30" s="30"/>
      <c r="F30" s="30"/>
      <c r="G30" s="30"/>
      <c r="H30" s="30"/>
      <c r="I30" s="30"/>
      <c r="J30" s="30"/>
      <c r="K30" s="30"/>
      <c r="L30" s="30"/>
      <c r="M30" s="30"/>
      <c r="N30" s="30"/>
      <c r="O30" s="30"/>
    </row>
    <row r="32" spans="1:17" x14ac:dyDescent="0.2">
      <c r="A32" t="s">
        <v>929</v>
      </c>
    </row>
  </sheetData>
  <mergeCells count="16">
    <mergeCell ref="D26:F26"/>
    <mergeCell ref="G26:I26"/>
    <mergeCell ref="J26:L26"/>
    <mergeCell ref="M26:O26"/>
    <mergeCell ref="D27:F27"/>
    <mergeCell ref="G27:I27"/>
    <mergeCell ref="J27:L27"/>
    <mergeCell ref="M27:O27"/>
    <mergeCell ref="D2:F2"/>
    <mergeCell ref="G2:I2"/>
    <mergeCell ref="J2:L2"/>
    <mergeCell ref="M2:O2"/>
    <mergeCell ref="D3:F3"/>
    <mergeCell ref="G3:I3"/>
    <mergeCell ref="J3:L3"/>
    <mergeCell ref="M3:O3"/>
  </mergeCells>
  <conditionalFormatting sqref="G5:G13 G15:G23 M5:M13 M15:M23 D5:D13 D15:D23 J5:J13 J15:J23">
    <cfRule type="cellIs" dxfId="287" priority="1" stopIfTrue="1" operator="equal">
      <formula>$C5</formula>
    </cfRule>
    <cfRule type="cellIs" dxfId="286" priority="2" stopIfTrue="1" operator="equal">
      <formula>$C5-1</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72"/>
  <sheetViews>
    <sheetView workbookViewId="0">
      <selection activeCell="F4" sqref="F4"/>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11" customWidth="1"/>
  </cols>
  <sheetData>
    <row r="1" spans="1:19" ht="13.5" thickBot="1" x14ac:dyDescent="0.25">
      <c r="A1" s="162" t="s">
        <v>26</v>
      </c>
      <c r="B1" s="163"/>
      <c r="C1" s="204"/>
      <c r="D1" s="164"/>
      <c r="E1" s="164"/>
      <c r="F1" s="164"/>
      <c r="G1" s="164"/>
      <c r="H1" s="164"/>
      <c r="I1" s="164"/>
      <c r="J1" s="164"/>
      <c r="K1" s="164"/>
      <c r="L1" s="164"/>
      <c r="M1" s="164"/>
      <c r="N1" s="164"/>
      <c r="O1" s="164"/>
      <c r="P1" s="165"/>
      <c r="Q1" s="165"/>
      <c r="R1" s="166"/>
      <c r="S1" s="68" t="s">
        <v>416</v>
      </c>
    </row>
    <row r="2" spans="1:19" x14ac:dyDescent="0.2">
      <c r="A2" s="42"/>
      <c r="B2" s="149"/>
      <c r="C2" s="205"/>
      <c r="D2" s="501" t="s">
        <v>475</v>
      </c>
      <c r="E2" s="475"/>
      <c r="F2" s="502"/>
      <c r="G2" s="503" t="s">
        <v>469</v>
      </c>
      <c r="H2" s="478"/>
      <c r="I2" s="504"/>
      <c r="J2" s="501" t="s">
        <v>352</v>
      </c>
      <c r="K2" s="475"/>
      <c r="L2" s="502"/>
      <c r="M2" s="503" t="s">
        <v>340</v>
      </c>
      <c r="N2" s="478"/>
      <c r="O2" s="504"/>
      <c r="P2" s="475" t="s">
        <v>472</v>
      </c>
      <c r="Q2" s="475"/>
      <c r="R2" s="502"/>
      <c r="S2" s="21"/>
    </row>
    <row r="3" spans="1:19" ht="13.5" thickBot="1" x14ac:dyDescent="0.25">
      <c r="A3" s="167"/>
      <c r="B3" s="37"/>
      <c r="C3" s="44"/>
      <c r="D3" s="206" t="s">
        <v>409</v>
      </c>
      <c r="E3" s="35" t="s">
        <v>410</v>
      </c>
      <c r="F3" s="43" t="s">
        <v>363</v>
      </c>
      <c r="G3" s="207" t="s">
        <v>409</v>
      </c>
      <c r="H3" s="36" t="s">
        <v>410</v>
      </c>
      <c r="I3" s="123" t="s">
        <v>363</v>
      </c>
      <c r="J3" s="206" t="s">
        <v>409</v>
      </c>
      <c r="K3" s="35" t="s">
        <v>410</v>
      </c>
      <c r="L3" s="43" t="s">
        <v>363</v>
      </c>
      <c r="M3" s="207" t="s">
        <v>409</v>
      </c>
      <c r="N3" s="36" t="s">
        <v>410</v>
      </c>
      <c r="O3" s="123" t="s">
        <v>363</v>
      </c>
      <c r="P3" s="202" t="s">
        <v>409</v>
      </c>
      <c r="Q3" s="35" t="s">
        <v>410</v>
      </c>
      <c r="R3" s="43" t="s">
        <v>363</v>
      </c>
      <c r="S3" s="21"/>
    </row>
    <row r="4" spans="1:19" ht="13.5" thickBot="1" x14ac:dyDescent="0.25">
      <c r="A4" s="272" t="s">
        <v>71</v>
      </c>
      <c r="B4" s="37"/>
      <c r="C4" s="44"/>
      <c r="D4" s="353">
        <v>99</v>
      </c>
      <c r="E4" s="353">
        <v>36</v>
      </c>
      <c r="F4" s="353">
        <v>30</v>
      </c>
      <c r="G4" s="354">
        <v>83</v>
      </c>
      <c r="H4" s="354">
        <v>33</v>
      </c>
      <c r="I4" s="354">
        <v>33</v>
      </c>
      <c r="J4" s="353">
        <v>114</v>
      </c>
      <c r="K4" s="353">
        <v>35</v>
      </c>
      <c r="L4" s="353">
        <v>23</v>
      </c>
      <c r="M4" s="354">
        <v>94</v>
      </c>
      <c r="N4" s="354">
        <v>30</v>
      </c>
      <c r="O4" s="354">
        <v>39</v>
      </c>
      <c r="P4" s="353">
        <v>122</v>
      </c>
      <c r="Q4" s="353">
        <v>38</v>
      </c>
      <c r="R4" s="355">
        <v>23</v>
      </c>
      <c r="S4" s="21"/>
    </row>
    <row r="5" spans="1:19" x14ac:dyDescent="0.2">
      <c r="A5" s="272" t="s">
        <v>73</v>
      </c>
      <c r="B5" s="37"/>
      <c r="C5" s="44"/>
      <c r="D5" s="206">
        <v>98</v>
      </c>
      <c r="E5" s="206">
        <v>34</v>
      </c>
      <c r="F5" s="206">
        <v>28</v>
      </c>
      <c r="G5" s="207">
        <v>77</v>
      </c>
      <c r="H5" s="207">
        <v>33</v>
      </c>
      <c r="I5" s="207">
        <v>39</v>
      </c>
      <c r="J5" s="206">
        <v>114</v>
      </c>
      <c r="K5" s="206">
        <v>32</v>
      </c>
      <c r="L5" s="206">
        <v>22</v>
      </c>
      <c r="M5" s="207">
        <v>115</v>
      </c>
      <c r="N5" s="207">
        <v>33</v>
      </c>
      <c r="O5" s="207">
        <v>25</v>
      </c>
      <c r="P5" s="206">
        <v>104</v>
      </c>
      <c r="Q5" s="206">
        <v>33</v>
      </c>
      <c r="R5" s="206">
        <v>32</v>
      </c>
      <c r="S5" s="21"/>
    </row>
    <row r="6" spans="1:19" x14ac:dyDescent="0.2">
      <c r="A6" s="168" t="s">
        <v>562</v>
      </c>
      <c r="B6" s="150"/>
      <c r="C6" s="44"/>
      <c r="D6" s="168">
        <f t="shared" ref="D6:R6" si="0">SUM(D4:D5)</f>
        <v>197</v>
      </c>
      <c r="E6" s="150">
        <f t="shared" si="0"/>
        <v>70</v>
      </c>
      <c r="F6" s="169">
        <f t="shared" si="0"/>
        <v>58</v>
      </c>
      <c r="G6" s="208">
        <f t="shared" si="0"/>
        <v>160</v>
      </c>
      <c r="H6" s="170">
        <f t="shared" si="0"/>
        <v>66</v>
      </c>
      <c r="I6" s="209">
        <f t="shared" si="0"/>
        <v>72</v>
      </c>
      <c r="J6" s="168">
        <f t="shared" si="0"/>
        <v>228</v>
      </c>
      <c r="K6" s="150">
        <f t="shared" si="0"/>
        <v>67</v>
      </c>
      <c r="L6" s="169">
        <f t="shared" si="0"/>
        <v>45</v>
      </c>
      <c r="M6" s="208">
        <f t="shared" si="0"/>
        <v>209</v>
      </c>
      <c r="N6" s="170">
        <f t="shared" si="0"/>
        <v>63</v>
      </c>
      <c r="O6" s="209">
        <f t="shared" si="0"/>
        <v>64</v>
      </c>
      <c r="P6" s="203">
        <f t="shared" si="0"/>
        <v>226</v>
      </c>
      <c r="Q6" s="150">
        <f t="shared" si="0"/>
        <v>71</v>
      </c>
      <c r="R6" s="169">
        <f t="shared" si="0"/>
        <v>55</v>
      </c>
      <c r="S6" s="21"/>
    </row>
    <row r="7" spans="1:19" x14ac:dyDescent="0.2">
      <c r="A7" s="167" t="s">
        <v>350</v>
      </c>
      <c r="B7" s="37"/>
      <c r="C7" s="44"/>
      <c r="D7" s="509">
        <v>3</v>
      </c>
      <c r="E7" s="510"/>
      <c r="F7" s="511"/>
      <c r="G7" s="512">
        <v>1</v>
      </c>
      <c r="H7" s="513"/>
      <c r="I7" s="514"/>
      <c r="J7" s="509">
        <v>5</v>
      </c>
      <c r="K7" s="510"/>
      <c r="L7" s="511"/>
      <c r="M7" s="512">
        <v>2</v>
      </c>
      <c r="N7" s="513"/>
      <c r="O7" s="514"/>
      <c r="P7" s="524">
        <v>4</v>
      </c>
      <c r="Q7" s="510"/>
      <c r="R7" s="511"/>
      <c r="S7" s="21"/>
    </row>
    <row r="8" spans="1:19" ht="13.5" thickBot="1" x14ac:dyDescent="0.25">
      <c r="A8" s="49" t="s">
        <v>415</v>
      </c>
      <c r="B8" s="46"/>
      <c r="C8" s="48"/>
      <c r="D8" s="505">
        <v>7</v>
      </c>
      <c r="E8" s="493"/>
      <c r="F8" s="506"/>
      <c r="G8" s="507" t="s">
        <v>924</v>
      </c>
      <c r="H8" s="496"/>
      <c r="I8" s="508"/>
      <c r="J8" s="505">
        <v>2</v>
      </c>
      <c r="K8" s="493"/>
      <c r="L8" s="506"/>
      <c r="M8" s="507" t="s">
        <v>925</v>
      </c>
      <c r="N8" s="496"/>
      <c r="O8" s="508"/>
      <c r="P8" s="493">
        <v>4</v>
      </c>
      <c r="Q8" s="493"/>
      <c r="R8" s="506"/>
      <c r="S8" s="21"/>
    </row>
    <row r="9" spans="1:19" x14ac:dyDescent="0.2">
      <c r="A9" s="217"/>
      <c r="D9" s="107"/>
      <c r="E9" s="107"/>
      <c r="F9" s="107"/>
      <c r="G9" s="182"/>
      <c r="H9" s="182"/>
      <c r="I9" s="182"/>
      <c r="J9" s="107"/>
      <c r="K9" s="107"/>
      <c r="L9" s="107"/>
      <c r="M9" s="182"/>
      <c r="N9" s="182"/>
      <c r="O9" s="182"/>
      <c r="P9" s="107"/>
      <c r="Q9" s="107"/>
      <c r="R9" s="107"/>
      <c r="S9" s="21"/>
    </row>
    <row r="10" spans="1:19" ht="13.5" thickBot="1" x14ac:dyDescent="0.25">
      <c r="A10" s="217"/>
      <c r="D10" s="107"/>
      <c r="E10" s="107"/>
      <c r="F10" s="107"/>
      <c r="G10" s="182"/>
      <c r="H10" s="182"/>
      <c r="I10" s="182"/>
      <c r="J10" s="107"/>
      <c r="K10" s="107"/>
      <c r="L10" s="107"/>
      <c r="M10" s="182"/>
      <c r="N10" s="182"/>
      <c r="O10" s="182"/>
      <c r="P10" s="107"/>
      <c r="Q10" s="107"/>
      <c r="R10" s="107"/>
      <c r="S10" s="21"/>
    </row>
    <row r="11" spans="1:19" ht="13.5" thickBot="1" x14ac:dyDescent="0.25">
      <c r="A11" s="256"/>
      <c r="B11" s="257"/>
      <c r="C11" s="257"/>
      <c r="D11" s="257" t="s">
        <v>920</v>
      </c>
      <c r="E11" s="257"/>
      <c r="F11" s="257"/>
      <c r="G11" s="257"/>
      <c r="H11" s="257"/>
      <c r="I11" s="257"/>
      <c r="J11" s="257"/>
      <c r="K11" s="257"/>
      <c r="L11" s="257"/>
      <c r="M11" s="257"/>
      <c r="N11" s="257"/>
      <c r="O11" s="257"/>
      <c r="P11" s="257"/>
      <c r="Q11" s="257"/>
      <c r="R11" s="257"/>
      <c r="S11" s="21"/>
    </row>
    <row r="12" spans="1:19" x14ac:dyDescent="0.2">
      <c r="A12" s="258"/>
      <c r="B12" s="259"/>
      <c r="C12" s="259"/>
      <c r="D12" s="474" t="s">
        <v>475</v>
      </c>
      <c r="E12" s="475"/>
      <c r="F12" s="476"/>
      <c r="G12" s="477" t="s">
        <v>469</v>
      </c>
      <c r="H12" s="478"/>
      <c r="I12" s="479"/>
      <c r="J12" s="474" t="s">
        <v>352</v>
      </c>
      <c r="K12" s="475"/>
      <c r="L12" s="476"/>
      <c r="M12" s="477" t="s">
        <v>340</v>
      </c>
      <c r="N12" s="478"/>
      <c r="O12" s="479"/>
      <c r="P12" s="474" t="s">
        <v>472</v>
      </c>
      <c r="Q12" s="475"/>
      <c r="R12" s="476"/>
      <c r="S12" s="21"/>
    </row>
    <row r="13" spans="1:19" x14ac:dyDescent="0.2">
      <c r="A13" s="260"/>
      <c r="B13" s="261"/>
      <c r="C13" s="261" t="s">
        <v>538</v>
      </c>
      <c r="D13" s="480">
        <v>18</v>
      </c>
      <c r="E13" s="481"/>
      <c r="F13" s="482"/>
      <c r="G13" s="483">
        <v>9</v>
      </c>
      <c r="H13" s="484"/>
      <c r="I13" s="485"/>
      <c r="J13" s="480">
        <v>25</v>
      </c>
      <c r="K13" s="481"/>
      <c r="L13" s="482"/>
      <c r="M13" s="483">
        <v>24</v>
      </c>
      <c r="N13" s="484"/>
      <c r="O13" s="485"/>
      <c r="P13" s="480">
        <v>29</v>
      </c>
      <c r="Q13" s="481"/>
      <c r="R13" s="482"/>
      <c r="S13" s="21"/>
    </row>
    <row r="14" spans="1:19" x14ac:dyDescent="0.2">
      <c r="A14" s="262"/>
      <c r="B14" s="263" t="s">
        <v>355</v>
      </c>
      <c r="C14" s="263" t="s">
        <v>408</v>
      </c>
      <c r="D14" s="35" t="s">
        <v>409</v>
      </c>
      <c r="E14" s="35" t="s">
        <v>410</v>
      </c>
      <c r="F14" s="35" t="s">
        <v>363</v>
      </c>
      <c r="G14" s="36" t="s">
        <v>409</v>
      </c>
      <c r="H14" s="36" t="s">
        <v>410</v>
      </c>
      <c r="I14" s="36" t="s">
        <v>363</v>
      </c>
      <c r="J14" s="35" t="s">
        <v>409</v>
      </c>
      <c r="K14" s="35" t="s">
        <v>410</v>
      </c>
      <c r="L14" s="35" t="s">
        <v>363</v>
      </c>
      <c r="M14" s="36" t="s">
        <v>409</v>
      </c>
      <c r="N14" s="36" t="s">
        <v>410</v>
      </c>
      <c r="O14" s="36" t="s">
        <v>363</v>
      </c>
      <c r="P14" s="35" t="s">
        <v>409</v>
      </c>
      <c r="Q14" s="35" t="s">
        <v>410</v>
      </c>
      <c r="R14" s="35" t="s">
        <v>363</v>
      </c>
      <c r="S14" s="21"/>
    </row>
    <row r="15" spans="1:19" x14ac:dyDescent="0.2">
      <c r="A15" s="262" t="s">
        <v>390</v>
      </c>
      <c r="B15" s="264">
        <v>14</v>
      </c>
      <c r="C15" s="264">
        <v>4</v>
      </c>
      <c r="D15" s="37">
        <v>10</v>
      </c>
      <c r="E15" s="37">
        <v>2</v>
      </c>
      <c r="F15" s="37">
        <f t="shared" ref="F15:F23" si="1">IF(($C15+INT(D$13/18)+IF(((D$13-INT(D$13/18)*18)-$B15)&gt;=0,1,0)-D15+2)&lt;0, 0, $C15+INT(D$13/18)+IF(((D$13-INT(D$13/18)*18)-$B15)&gt;=0,1,0)-D15+2)</f>
        <v>0</v>
      </c>
      <c r="G15" s="38">
        <v>4</v>
      </c>
      <c r="H15" s="38">
        <v>2</v>
      </c>
      <c r="I15" s="78">
        <f t="shared" ref="I15:I23" si="2">IF(($C15+INT(G$13/18)+IF(((G$13-INT(G$13/18)*18)-$B15)&gt;=0,1,0)-G15+2)&lt;0, 0, $C15+INT(G$13/18)+IF(((G$13-INT(G$13/18)*18)-$B15)&gt;=0,1,0)-G15+2)</f>
        <v>2</v>
      </c>
      <c r="J15" s="37">
        <v>5</v>
      </c>
      <c r="K15" s="37">
        <v>1</v>
      </c>
      <c r="L15" s="37">
        <f t="shared" ref="L15:L23" si="3">IF(($C15+INT(J$13/18)+IF(((J$13-INT(J$13/18)*18)-$B15)&gt;=0,1,0)-J15+2)&lt;0, 0, $C15+INT(J$13/18)+IF(((J$13-INT(J$13/18)*18)-$B15)&gt;=0,1,0)-J15+2)</f>
        <v>2</v>
      </c>
      <c r="M15" s="38">
        <v>5</v>
      </c>
      <c r="N15" s="38">
        <v>2</v>
      </c>
      <c r="O15" s="78">
        <f t="shared" ref="O15:O23" si="4">IF(($C15+INT(M$13/18)+IF(((M$13-INT(M$13/18)*18)-$B15)&gt;=0,1,0)-M15+2)&lt;0, 0, $C15+INT(M$13/18)+IF(((M$13-INT(M$13/18)*18)-$B15)&gt;=0,1,0)-M15+2)</f>
        <v>2</v>
      </c>
      <c r="P15" s="37">
        <v>6</v>
      </c>
      <c r="Q15" s="37">
        <v>2</v>
      </c>
      <c r="R15" s="37">
        <f t="shared" ref="R15:R23" si="5">IF(($C15+INT(P$13/18)+IF(((P$13-INT(P$13/18)*18)-$B15)&gt;=0,1,0)-P15+2)&lt;0, 0, $C15+INT(P$13/18)+IF(((P$13-INT(P$13/18)*18)-$B15)&gt;=0,1,0)-P15+2)</f>
        <v>1</v>
      </c>
      <c r="S15" s="21"/>
    </row>
    <row r="16" spans="1:19" x14ac:dyDescent="0.2">
      <c r="A16" s="262" t="s">
        <v>391</v>
      </c>
      <c r="B16" s="264">
        <v>4</v>
      </c>
      <c r="C16" s="264">
        <v>4</v>
      </c>
      <c r="D16" s="37">
        <v>5</v>
      </c>
      <c r="E16" s="37">
        <v>2</v>
      </c>
      <c r="F16" s="37">
        <f t="shared" si="1"/>
        <v>2</v>
      </c>
      <c r="G16" s="38">
        <v>4</v>
      </c>
      <c r="H16" s="38">
        <v>1</v>
      </c>
      <c r="I16" s="78">
        <f t="shared" si="2"/>
        <v>3</v>
      </c>
      <c r="J16" s="37">
        <v>7</v>
      </c>
      <c r="K16" s="37">
        <v>2</v>
      </c>
      <c r="L16" s="37">
        <f t="shared" si="3"/>
        <v>1</v>
      </c>
      <c r="M16" s="38">
        <v>4</v>
      </c>
      <c r="N16" s="38">
        <v>1</v>
      </c>
      <c r="O16" s="78">
        <f t="shared" si="4"/>
        <v>4</v>
      </c>
      <c r="P16" s="37">
        <v>10</v>
      </c>
      <c r="Q16" s="37">
        <v>2</v>
      </c>
      <c r="R16" s="37">
        <f t="shared" si="5"/>
        <v>0</v>
      </c>
      <c r="S16" s="21" t="s">
        <v>340</v>
      </c>
    </row>
    <row r="17" spans="1:19" x14ac:dyDescent="0.2">
      <c r="A17" s="262" t="s">
        <v>392</v>
      </c>
      <c r="B17" s="264">
        <v>18</v>
      </c>
      <c r="C17" s="264">
        <v>3</v>
      </c>
      <c r="D17" s="37">
        <v>3</v>
      </c>
      <c r="E17" s="37">
        <v>2</v>
      </c>
      <c r="F17" s="37">
        <f t="shared" si="1"/>
        <v>3</v>
      </c>
      <c r="G17" s="38">
        <v>4</v>
      </c>
      <c r="H17" s="38">
        <v>2</v>
      </c>
      <c r="I17" s="78">
        <f t="shared" si="2"/>
        <v>1</v>
      </c>
      <c r="J17" s="37">
        <v>5</v>
      </c>
      <c r="K17" s="37">
        <v>3</v>
      </c>
      <c r="L17" s="37">
        <f t="shared" si="3"/>
        <v>1</v>
      </c>
      <c r="M17" s="38">
        <v>3</v>
      </c>
      <c r="N17" s="38">
        <v>2</v>
      </c>
      <c r="O17" s="78">
        <f t="shared" si="4"/>
        <v>3</v>
      </c>
      <c r="P17" s="37">
        <v>5</v>
      </c>
      <c r="Q17" s="37">
        <v>2</v>
      </c>
      <c r="R17" s="37">
        <f t="shared" si="5"/>
        <v>1</v>
      </c>
      <c r="S17" s="21"/>
    </row>
    <row r="18" spans="1:19" x14ac:dyDescent="0.2">
      <c r="A18" s="262" t="s">
        <v>393</v>
      </c>
      <c r="B18" s="264">
        <v>10</v>
      </c>
      <c r="C18" s="264">
        <v>5</v>
      </c>
      <c r="D18" s="37">
        <v>6</v>
      </c>
      <c r="E18" s="37">
        <v>2</v>
      </c>
      <c r="F18" s="37">
        <f t="shared" si="1"/>
        <v>2</v>
      </c>
      <c r="G18" s="38">
        <v>5</v>
      </c>
      <c r="H18" s="38">
        <v>1</v>
      </c>
      <c r="I18" s="78">
        <f t="shared" si="2"/>
        <v>2</v>
      </c>
      <c r="J18" s="37">
        <v>7</v>
      </c>
      <c r="K18" s="37">
        <v>2</v>
      </c>
      <c r="L18" s="37">
        <f t="shared" si="3"/>
        <v>1</v>
      </c>
      <c r="M18" s="38">
        <v>6</v>
      </c>
      <c r="N18" s="38">
        <v>2</v>
      </c>
      <c r="O18" s="78">
        <f t="shared" si="4"/>
        <v>2</v>
      </c>
      <c r="P18" s="37">
        <v>7</v>
      </c>
      <c r="Q18" s="37">
        <v>2</v>
      </c>
      <c r="R18" s="37">
        <f t="shared" si="5"/>
        <v>2</v>
      </c>
      <c r="S18" s="21"/>
    </row>
    <row r="19" spans="1:19" x14ac:dyDescent="0.2">
      <c r="A19" s="262" t="s">
        <v>394</v>
      </c>
      <c r="B19" s="264">
        <v>8</v>
      </c>
      <c r="C19" s="264">
        <v>4</v>
      </c>
      <c r="D19" s="37">
        <v>6</v>
      </c>
      <c r="E19" s="37">
        <v>2</v>
      </c>
      <c r="F19" s="37">
        <f t="shared" si="1"/>
        <v>1</v>
      </c>
      <c r="G19" s="38">
        <v>6</v>
      </c>
      <c r="H19" s="38">
        <v>3</v>
      </c>
      <c r="I19" s="78">
        <f t="shared" si="2"/>
        <v>1</v>
      </c>
      <c r="J19" s="37">
        <v>6</v>
      </c>
      <c r="K19" s="37">
        <v>2</v>
      </c>
      <c r="L19" s="37">
        <f t="shared" si="3"/>
        <v>1</v>
      </c>
      <c r="M19" s="38">
        <v>4</v>
      </c>
      <c r="N19" s="38">
        <v>1</v>
      </c>
      <c r="O19" s="78">
        <f t="shared" si="4"/>
        <v>3</v>
      </c>
      <c r="P19" s="37">
        <v>6</v>
      </c>
      <c r="Q19" s="37">
        <v>2</v>
      </c>
      <c r="R19" s="37">
        <f t="shared" si="5"/>
        <v>2</v>
      </c>
      <c r="S19" s="21"/>
    </row>
    <row r="20" spans="1:19" x14ac:dyDescent="0.2">
      <c r="A20" s="262" t="s">
        <v>395</v>
      </c>
      <c r="B20" s="264">
        <v>12</v>
      </c>
      <c r="C20" s="264">
        <v>4</v>
      </c>
      <c r="D20" s="37">
        <v>8</v>
      </c>
      <c r="E20" s="37">
        <v>3</v>
      </c>
      <c r="F20" s="37">
        <f t="shared" si="1"/>
        <v>0</v>
      </c>
      <c r="G20" s="38">
        <v>6</v>
      </c>
      <c r="H20" s="38">
        <v>2</v>
      </c>
      <c r="I20" s="78">
        <f t="shared" si="2"/>
        <v>0</v>
      </c>
      <c r="J20" s="37">
        <v>6</v>
      </c>
      <c r="K20" s="37">
        <v>3</v>
      </c>
      <c r="L20" s="37">
        <f t="shared" si="3"/>
        <v>1</v>
      </c>
      <c r="M20" s="38">
        <v>7</v>
      </c>
      <c r="N20" s="38">
        <v>2</v>
      </c>
      <c r="O20" s="78">
        <f t="shared" si="4"/>
        <v>0</v>
      </c>
      <c r="P20" s="37">
        <v>6</v>
      </c>
      <c r="Q20" s="37">
        <v>2</v>
      </c>
      <c r="R20" s="37">
        <f t="shared" si="5"/>
        <v>1</v>
      </c>
      <c r="S20" s="21"/>
    </row>
    <row r="21" spans="1:19" x14ac:dyDescent="0.2">
      <c r="A21" s="262" t="s">
        <v>396</v>
      </c>
      <c r="B21" s="264">
        <v>2</v>
      </c>
      <c r="C21" s="264">
        <v>4</v>
      </c>
      <c r="D21" s="37">
        <v>5</v>
      </c>
      <c r="E21" s="37">
        <v>2</v>
      </c>
      <c r="F21" s="37">
        <f t="shared" si="1"/>
        <v>2</v>
      </c>
      <c r="G21" s="38">
        <v>5</v>
      </c>
      <c r="H21" s="38">
        <v>2</v>
      </c>
      <c r="I21" s="78">
        <f t="shared" si="2"/>
        <v>2</v>
      </c>
      <c r="J21" s="37">
        <v>6</v>
      </c>
      <c r="K21" s="37">
        <v>2</v>
      </c>
      <c r="L21" s="37">
        <f t="shared" si="3"/>
        <v>2</v>
      </c>
      <c r="M21" s="38">
        <v>4</v>
      </c>
      <c r="N21" s="38">
        <v>1</v>
      </c>
      <c r="O21" s="78">
        <f t="shared" si="4"/>
        <v>4</v>
      </c>
      <c r="P21" s="37">
        <v>6</v>
      </c>
      <c r="Q21" s="37">
        <v>2</v>
      </c>
      <c r="R21" s="37">
        <f t="shared" si="5"/>
        <v>2</v>
      </c>
      <c r="S21" s="21"/>
    </row>
    <row r="22" spans="1:19" x14ac:dyDescent="0.2">
      <c r="A22" s="262" t="s">
        <v>397</v>
      </c>
      <c r="B22" s="264">
        <v>6</v>
      </c>
      <c r="C22" s="264">
        <v>3</v>
      </c>
      <c r="D22" s="37">
        <v>4</v>
      </c>
      <c r="E22" s="37">
        <v>2</v>
      </c>
      <c r="F22" s="37">
        <f t="shared" si="1"/>
        <v>2</v>
      </c>
      <c r="G22" s="38">
        <v>5</v>
      </c>
      <c r="H22" s="38">
        <v>1</v>
      </c>
      <c r="I22" s="78">
        <f t="shared" si="2"/>
        <v>1</v>
      </c>
      <c r="J22" s="37">
        <v>5</v>
      </c>
      <c r="K22" s="37">
        <v>1</v>
      </c>
      <c r="L22" s="37">
        <f t="shared" si="3"/>
        <v>2</v>
      </c>
      <c r="M22" s="38">
        <v>4</v>
      </c>
      <c r="N22" s="38">
        <v>2</v>
      </c>
      <c r="O22" s="78">
        <f t="shared" si="4"/>
        <v>3</v>
      </c>
      <c r="P22" s="37">
        <v>10</v>
      </c>
      <c r="Q22" s="37">
        <v>2</v>
      </c>
      <c r="R22" s="37">
        <f t="shared" si="5"/>
        <v>0</v>
      </c>
      <c r="S22" s="21"/>
    </row>
    <row r="23" spans="1:19" ht="13.5" thickBot="1" x14ac:dyDescent="0.25">
      <c r="A23" s="265" t="s">
        <v>398</v>
      </c>
      <c r="B23" s="266">
        <v>16</v>
      </c>
      <c r="C23" s="266">
        <v>4</v>
      </c>
      <c r="D23" s="37">
        <v>4</v>
      </c>
      <c r="E23" s="54">
        <v>2</v>
      </c>
      <c r="F23" s="37">
        <f t="shared" si="1"/>
        <v>3</v>
      </c>
      <c r="G23" s="38">
        <v>4</v>
      </c>
      <c r="H23" s="55">
        <v>1</v>
      </c>
      <c r="I23" s="77">
        <f t="shared" si="2"/>
        <v>2</v>
      </c>
      <c r="J23" s="37">
        <v>6</v>
      </c>
      <c r="K23" s="54">
        <v>2</v>
      </c>
      <c r="L23" s="37">
        <f t="shared" si="3"/>
        <v>1</v>
      </c>
      <c r="M23" s="38">
        <v>4</v>
      </c>
      <c r="N23" s="55">
        <v>1</v>
      </c>
      <c r="O23" s="77">
        <f t="shared" si="4"/>
        <v>3</v>
      </c>
      <c r="P23" s="37">
        <v>7</v>
      </c>
      <c r="Q23" s="54">
        <v>3</v>
      </c>
      <c r="R23" s="37">
        <f t="shared" si="5"/>
        <v>0</v>
      </c>
      <c r="S23" s="21"/>
    </row>
    <row r="24" spans="1:19" ht="13.5" thickBot="1" x14ac:dyDescent="0.25">
      <c r="A24" s="267" t="s">
        <v>412</v>
      </c>
      <c r="B24" s="268"/>
      <c r="C24" s="234">
        <f t="shared" ref="C24:O24" si="6">SUM(C15:C23)</f>
        <v>35</v>
      </c>
      <c r="D24" s="63">
        <f t="shared" si="6"/>
        <v>51</v>
      </c>
      <c r="E24" s="63">
        <f t="shared" si="6"/>
        <v>19</v>
      </c>
      <c r="F24" s="63">
        <f t="shared" si="6"/>
        <v>15</v>
      </c>
      <c r="G24" s="249">
        <f t="shared" si="6"/>
        <v>43</v>
      </c>
      <c r="H24" s="249">
        <f t="shared" si="6"/>
        <v>15</v>
      </c>
      <c r="I24" s="89">
        <f t="shared" si="6"/>
        <v>14</v>
      </c>
      <c r="J24" s="63">
        <f t="shared" si="6"/>
        <v>53</v>
      </c>
      <c r="K24" s="63">
        <f t="shared" si="6"/>
        <v>18</v>
      </c>
      <c r="L24" s="88">
        <f t="shared" si="6"/>
        <v>12</v>
      </c>
      <c r="M24" s="249">
        <f t="shared" si="6"/>
        <v>41</v>
      </c>
      <c r="N24" s="249">
        <f t="shared" si="6"/>
        <v>14</v>
      </c>
      <c r="O24" s="89">
        <f t="shared" si="6"/>
        <v>24</v>
      </c>
      <c r="P24" s="63">
        <f>SUM(P15:P23)</f>
        <v>63</v>
      </c>
      <c r="Q24" s="63">
        <f>SUM(Q15:Q23)</f>
        <v>19</v>
      </c>
      <c r="R24" s="88">
        <f>SUM(R15:R23)</f>
        <v>9</v>
      </c>
      <c r="S24" s="21"/>
    </row>
    <row r="25" spans="1:19" x14ac:dyDescent="0.2">
      <c r="A25" s="260" t="s">
        <v>399</v>
      </c>
      <c r="B25" s="269">
        <v>7</v>
      </c>
      <c r="C25" s="269">
        <v>5</v>
      </c>
      <c r="D25" s="37">
        <v>8</v>
      </c>
      <c r="E25" s="39">
        <v>2</v>
      </c>
      <c r="F25" s="37">
        <f t="shared" ref="F25:F33" si="7">IF(($C25+INT(D$13/18)+IF(((D$13-INT(D$13/18)*18)-$B25)&gt;=0,1,0)-D25+2)&lt;0, 0, $C25+INT(D$13/18)+IF(((D$13-INT(D$13/18)*18)-$B25)&gt;=0,1,0)-D25+2)</f>
        <v>0</v>
      </c>
      <c r="G25" s="38">
        <v>5</v>
      </c>
      <c r="H25" s="59">
        <v>2</v>
      </c>
      <c r="I25" s="82">
        <f t="shared" ref="I25:I33" si="8">IF(($C25+INT(G$13/18)+IF(((G$13-INT(G$13/18)*18)-$B25)&gt;=0,1,0)-G25+2)&lt;0, 0, $C25+INT(G$13/18)+IF(((G$13-INT(G$13/18)*18)-$B25)&gt;=0,1,0)-G25+2)</f>
        <v>3</v>
      </c>
      <c r="J25" s="37">
        <v>8</v>
      </c>
      <c r="K25" s="39">
        <v>2</v>
      </c>
      <c r="L25" s="37">
        <f t="shared" ref="L25:L33" si="9">IF(($C25+INT(J$13/18)+IF(((J$13-INT(J$13/18)*18)-$B25)&gt;=0,1,0)-J25+2)&lt;0, 0, $C25+INT(J$13/18)+IF(((J$13-INT(J$13/18)*18)-$B25)&gt;=0,1,0)-J25+2)</f>
        <v>1</v>
      </c>
      <c r="M25" s="38">
        <v>10</v>
      </c>
      <c r="N25" s="59">
        <v>2</v>
      </c>
      <c r="O25" s="82">
        <f t="shared" ref="O25:O33" si="10">IF(($C25+INT(M$13/18)+IF(((M$13-INT(M$13/18)*18)-$B25)&gt;=0,1,0)-M25+2)&lt;0, 0, $C25+INT(M$13/18)+IF(((M$13-INT(M$13/18)*18)-$B25)&gt;=0,1,0)-M25+2)</f>
        <v>0</v>
      </c>
      <c r="P25" s="37">
        <v>9</v>
      </c>
      <c r="Q25" s="39">
        <v>3</v>
      </c>
      <c r="R25" s="37">
        <f t="shared" ref="R25:R33" si="11">IF(($C25+INT(P$13/18)+IF(((P$13-INT(P$13/18)*18)-$B25)&gt;=0,1,0)-P25+2)&lt;0, 0, $C25+INT(P$13/18)+IF(((P$13-INT(P$13/18)*18)-$B25)&gt;=0,1,0)-P25+2)</f>
        <v>0</v>
      </c>
    </row>
    <row r="26" spans="1:19" x14ac:dyDescent="0.2">
      <c r="A26" s="262" t="s">
        <v>400</v>
      </c>
      <c r="B26" s="264">
        <v>11</v>
      </c>
      <c r="C26" s="264">
        <v>3</v>
      </c>
      <c r="D26" s="37">
        <v>4</v>
      </c>
      <c r="E26" s="37">
        <v>1</v>
      </c>
      <c r="F26" s="37">
        <f t="shared" si="7"/>
        <v>2</v>
      </c>
      <c r="G26" s="38">
        <v>4</v>
      </c>
      <c r="H26" s="38">
        <v>2</v>
      </c>
      <c r="I26" s="78">
        <f t="shared" si="8"/>
        <v>1</v>
      </c>
      <c r="J26" s="37">
        <v>10</v>
      </c>
      <c r="K26" s="37">
        <v>2</v>
      </c>
      <c r="L26" s="37">
        <f t="shared" si="9"/>
        <v>0</v>
      </c>
      <c r="M26" s="38">
        <v>6</v>
      </c>
      <c r="N26" s="38">
        <v>2</v>
      </c>
      <c r="O26" s="78">
        <f t="shared" si="10"/>
        <v>0</v>
      </c>
      <c r="P26" s="37">
        <v>4</v>
      </c>
      <c r="Q26" s="37">
        <v>2</v>
      </c>
      <c r="R26" s="37">
        <f t="shared" si="11"/>
        <v>3</v>
      </c>
    </row>
    <row r="27" spans="1:19" x14ac:dyDescent="0.2">
      <c r="A27" s="262" t="s">
        <v>401</v>
      </c>
      <c r="B27" s="264">
        <v>1</v>
      </c>
      <c r="C27" s="264">
        <v>4</v>
      </c>
      <c r="D27" s="37">
        <v>5</v>
      </c>
      <c r="E27" s="37">
        <v>2</v>
      </c>
      <c r="F27" s="37">
        <f t="shared" si="7"/>
        <v>2</v>
      </c>
      <c r="G27" s="38">
        <v>5</v>
      </c>
      <c r="H27" s="38">
        <v>2</v>
      </c>
      <c r="I27" s="78">
        <f t="shared" si="8"/>
        <v>2</v>
      </c>
      <c r="J27" s="37">
        <v>5</v>
      </c>
      <c r="K27" s="37">
        <v>1</v>
      </c>
      <c r="L27" s="37">
        <f t="shared" si="9"/>
        <v>3</v>
      </c>
      <c r="M27" s="38">
        <v>5</v>
      </c>
      <c r="N27" s="38">
        <v>1</v>
      </c>
      <c r="O27" s="78">
        <f t="shared" si="10"/>
        <v>3</v>
      </c>
      <c r="P27" s="37">
        <v>6</v>
      </c>
      <c r="Q27" s="37">
        <v>2</v>
      </c>
      <c r="R27" s="37">
        <f t="shared" si="11"/>
        <v>2</v>
      </c>
    </row>
    <row r="28" spans="1:19" x14ac:dyDescent="0.2">
      <c r="A28" s="262" t="s">
        <v>402</v>
      </c>
      <c r="B28" s="264">
        <v>5</v>
      </c>
      <c r="C28" s="264">
        <v>4</v>
      </c>
      <c r="D28" s="37">
        <v>5</v>
      </c>
      <c r="E28" s="37">
        <v>2</v>
      </c>
      <c r="F28" s="37">
        <f t="shared" si="7"/>
        <v>2</v>
      </c>
      <c r="G28" s="38">
        <v>4</v>
      </c>
      <c r="H28" s="38">
        <v>1</v>
      </c>
      <c r="I28" s="78">
        <f t="shared" si="8"/>
        <v>3</v>
      </c>
      <c r="J28" s="37">
        <v>5</v>
      </c>
      <c r="K28" s="37">
        <v>1</v>
      </c>
      <c r="L28" s="37">
        <f t="shared" si="9"/>
        <v>3</v>
      </c>
      <c r="M28" s="38">
        <v>5</v>
      </c>
      <c r="N28" s="38">
        <v>2</v>
      </c>
      <c r="O28" s="78">
        <f t="shared" si="10"/>
        <v>3</v>
      </c>
      <c r="P28" s="37">
        <v>8</v>
      </c>
      <c r="Q28" s="37">
        <v>2</v>
      </c>
      <c r="R28" s="37">
        <f t="shared" si="11"/>
        <v>0</v>
      </c>
    </row>
    <row r="29" spans="1:19" x14ac:dyDescent="0.2">
      <c r="A29" s="262" t="s">
        <v>403</v>
      </c>
      <c r="B29" s="264">
        <v>13</v>
      </c>
      <c r="C29" s="264">
        <v>3</v>
      </c>
      <c r="D29" s="37">
        <v>3</v>
      </c>
      <c r="E29" s="37">
        <v>2</v>
      </c>
      <c r="F29" s="37">
        <f t="shared" si="7"/>
        <v>3</v>
      </c>
      <c r="G29" s="38">
        <v>3</v>
      </c>
      <c r="H29" s="38">
        <v>2</v>
      </c>
      <c r="I29" s="78">
        <f t="shared" si="8"/>
        <v>2</v>
      </c>
      <c r="J29" s="37">
        <v>4</v>
      </c>
      <c r="K29" s="37">
        <v>3</v>
      </c>
      <c r="L29" s="37">
        <f t="shared" si="9"/>
        <v>2</v>
      </c>
      <c r="M29" s="38">
        <v>3</v>
      </c>
      <c r="N29" s="38">
        <v>1</v>
      </c>
      <c r="O29" s="78">
        <f t="shared" si="10"/>
        <v>3</v>
      </c>
      <c r="P29" s="37">
        <v>10</v>
      </c>
      <c r="Q29" s="37">
        <v>2</v>
      </c>
      <c r="R29" s="37">
        <f t="shared" si="11"/>
        <v>0</v>
      </c>
      <c r="S29" s="21" t="s">
        <v>922</v>
      </c>
    </row>
    <row r="30" spans="1:19" x14ac:dyDescent="0.2">
      <c r="A30" s="262" t="s">
        <v>404</v>
      </c>
      <c r="B30" s="264">
        <v>15</v>
      </c>
      <c r="C30" s="264">
        <v>4</v>
      </c>
      <c r="D30" s="37">
        <v>6</v>
      </c>
      <c r="E30" s="37">
        <v>3</v>
      </c>
      <c r="F30" s="37">
        <f t="shared" si="7"/>
        <v>1</v>
      </c>
      <c r="G30" s="38">
        <v>5</v>
      </c>
      <c r="H30" s="38">
        <v>3</v>
      </c>
      <c r="I30" s="78">
        <f t="shared" si="8"/>
        <v>1</v>
      </c>
      <c r="J30" s="37">
        <v>7</v>
      </c>
      <c r="K30" s="37">
        <v>1</v>
      </c>
      <c r="L30" s="37">
        <f t="shared" si="9"/>
        <v>0</v>
      </c>
      <c r="M30" s="38">
        <v>7</v>
      </c>
      <c r="N30" s="38">
        <v>2</v>
      </c>
      <c r="O30" s="78">
        <f t="shared" si="10"/>
        <v>0</v>
      </c>
      <c r="P30" s="37">
        <v>6</v>
      </c>
      <c r="Q30" s="37">
        <v>2</v>
      </c>
      <c r="R30" s="37">
        <f t="shared" si="11"/>
        <v>1</v>
      </c>
    </row>
    <row r="31" spans="1:19" x14ac:dyDescent="0.2">
      <c r="A31" s="262" t="s">
        <v>405</v>
      </c>
      <c r="B31" s="264">
        <v>17</v>
      </c>
      <c r="C31" s="264">
        <v>4</v>
      </c>
      <c r="D31" s="37">
        <v>4</v>
      </c>
      <c r="E31" s="37">
        <v>2</v>
      </c>
      <c r="F31" s="37">
        <f t="shared" si="7"/>
        <v>3</v>
      </c>
      <c r="G31" s="38">
        <v>5</v>
      </c>
      <c r="H31" s="38">
        <v>2</v>
      </c>
      <c r="I31" s="78">
        <f t="shared" si="8"/>
        <v>1</v>
      </c>
      <c r="J31" s="37">
        <v>5</v>
      </c>
      <c r="K31" s="37">
        <v>3</v>
      </c>
      <c r="L31" s="37">
        <f t="shared" si="9"/>
        <v>2</v>
      </c>
      <c r="M31" s="38">
        <v>4</v>
      </c>
      <c r="N31" s="38">
        <v>1</v>
      </c>
      <c r="O31" s="78">
        <f t="shared" si="10"/>
        <v>3</v>
      </c>
      <c r="P31" s="37">
        <v>6</v>
      </c>
      <c r="Q31" s="37">
        <v>3</v>
      </c>
      <c r="R31" s="37">
        <f t="shared" si="11"/>
        <v>1</v>
      </c>
    </row>
    <row r="32" spans="1:19" x14ac:dyDescent="0.2">
      <c r="A32" s="262" t="s">
        <v>406</v>
      </c>
      <c r="B32" s="264">
        <v>3</v>
      </c>
      <c r="C32" s="264">
        <v>4</v>
      </c>
      <c r="D32" s="37">
        <v>6</v>
      </c>
      <c r="E32" s="37">
        <v>1</v>
      </c>
      <c r="F32" s="37">
        <f t="shared" si="7"/>
        <v>1</v>
      </c>
      <c r="G32" s="38">
        <v>4</v>
      </c>
      <c r="H32" s="38">
        <v>2</v>
      </c>
      <c r="I32" s="78">
        <f t="shared" si="8"/>
        <v>3</v>
      </c>
      <c r="J32" s="37">
        <v>8</v>
      </c>
      <c r="K32" s="37">
        <v>3</v>
      </c>
      <c r="L32" s="37">
        <f t="shared" si="9"/>
        <v>0</v>
      </c>
      <c r="M32" s="38">
        <v>5</v>
      </c>
      <c r="N32" s="38">
        <v>2</v>
      </c>
      <c r="O32" s="78">
        <f t="shared" si="10"/>
        <v>3</v>
      </c>
      <c r="P32" s="37">
        <v>5</v>
      </c>
      <c r="Q32" s="37">
        <v>2</v>
      </c>
      <c r="R32" s="37">
        <f t="shared" si="11"/>
        <v>3</v>
      </c>
    </row>
    <row r="33" spans="1:18" ht="13.5" thickBot="1" x14ac:dyDescent="0.25">
      <c r="A33" s="270" t="s">
        <v>407</v>
      </c>
      <c r="B33" s="271">
        <v>9</v>
      </c>
      <c r="C33" s="271">
        <v>5</v>
      </c>
      <c r="D33" s="37">
        <v>7</v>
      </c>
      <c r="E33" s="46">
        <v>2</v>
      </c>
      <c r="F33" s="37">
        <f t="shared" si="7"/>
        <v>1</v>
      </c>
      <c r="G33" s="38">
        <v>5</v>
      </c>
      <c r="H33" s="47">
        <v>2</v>
      </c>
      <c r="I33" s="84">
        <f t="shared" si="8"/>
        <v>3</v>
      </c>
      <c r="J33" s="37">
        <v>9</v>
      </c>
      <c r="K33" s="46">
        <v>1</v>
      </c>
      <c r="L33" s="37">
        <f t="shared" si="9"/>
        <v>0</v>
      </c>
      <c r="M33" s="38">
        <v>8</v>
      </c>
      <c r="N33" s="47">
        <v>3</v>
      </c>
      <c r="O33" s="84">
        <f t="shared" si="10"/>
        <v>0</v>
      </c>
      <c r="P33" s="37">
        <v>5</v>
      </c>
      <c r="Q33" s="46">
        <v>1</v>
      </c>
      <c r="R33" s="37">
        <f t="shared" si="11"/>
        <v>4</v>
      </c>
    </row>
    <row r="34" spans="1:18" ht="13.5" thickBot="1" x14ac:dyDescent="0.25">
      <c r="A34" s="66" t="s">
        <v>413</v>
      </c>
      <c r="B34" s="63"/>
      <c r="C34" s="63">
        <f t="shared" ref="C34:O34" si="12">SUM(C25:C33)</f>
        <v>36</v>
      </c>
      <c r="D34" s="63">
        <f t="shared" si="12"/>
        <v>48</v>
      </c>
      <c r="E34" s="63">
        <f t="shared" si="12"/>
        <v>17</v>
      </c>
      <c r="F34" s="63">
        <f t="shared" si="12"/>
        <v>15</v>
      </c>
      <c r="G34" s="249">
        <f t="shared" si="12"/>
        <v>40</v>
      </c>
      <c r="H34" s="249">
        <f t="shared" si="12"/>
        <v>18</v>
      </c>
      <c r="I34" s="249">
        <f t="shared" si="12"/>
        <v>19</v>
      </c>
      <c r="J34" s="63">
        <f t="shared" si="12"/>
        <v>61</v>
      </c>
      <c r="K34" s="63">
        <f t="shared" si="12"/>
        <v>17</v>
      </c>
      <c r="L34" s="63">
        <f t="shared" si="12"/>
        <v>11</v>
      </c>
      <c r="M34" s="249">
        <f t="shared" si="12"/>
        <v>53</v>
      </c>
      <c r="N34" s="249">
        <f t="shared" si="12"/>
        <v>16</v>
      </c>
      <c r="O34" s="249">
        <f t="shared" si="12"/>
        <v>15</v>
      </c>
      <c r="P34" s="63">
        <f>SUM(P25:P33)</f>
        <v>59</v>
      </c>
      <c r="Q34" s="63">
        <f>SUM(Q25:Q33)</f>
        <v>19</v>
      </c>
      <c r="R34" s="63">
        <f>SUM(R25:R33)</f>
        <v>14</v>
      </c>
    </row>
    <row r="35" spans="1:18" ht="13.5" thickBot="1" x14ac:dyDescent="0.25">
      <c r="A35" s="70" t="s">
        <v>414</v>
      </c>
      <c r="B35" s="71"/>
      <c r="C35" s="71">
        <f t="shared" ref="C35:O35" si="13">C34+C24</f>
        <v>71</v>
      </c>
      <c r="D35" s="71">
        <f t="shared" si="13"/>
        <v>99</v>
      </c>
      <c r="E35" s="71">
        <f t="shared" si="13"/>
        <v>36</v>
      </c>
      <c r="F35" s="71">
        <f t="shared" si="13"/>
        <v>30</v>
      </c>
      <c r="G35" s="72">
        <f t="shared" si="13"/>
        <v>83</v>
      </c>
      <c r="H35" s="72">
        <f t="shared" si="13"/>
        <v>33</v>
      </c>
      <c r="I35" s="72">
        <f t="shared" si="13"/>
        <v>33</v>
      </c>
      <c r="J35" s="71">
        <f t="shared" si="13"/>
        <v>114</v>
      </c>
      <c r="K35" s="71">
        <f t="shared" si="13"/>
        <v>35</v>
      </c>
      <c r="L35" s="71">
        <f t="shared" si="13"/>
        <v>23</v>
      </c>
      <c r="M35" s="72">
        <f t="shared" si="13"/>
        <v>94</v>
      </c>
      <c r="N35" s="72">
        <f t="shared" si="13"/>
        <v>30</v>
      </c>
      <c r="O35" s="72">
        <f t="shared" si="13"/>
        <v>39</v>
      </c>
      <c r="P35" s="71">
        <f>P34+P24</f>
        <v>122</v>
      </c>
      <c r="Q35" s="71">
        <f>Q34+Q24</f>
        <v>38</v>
      </c>
      <c r="R35" s="71">
        <f>R34+R24</f>
        <v>23</v>
      </c>
    </row>
    <row r="36" spans="1:18" x14ac:dyDescent="0.2">
      <c r="A36" s="67" t="s">
        <v>350</v>
      </c>
      <c r="B36" s="39"/>
      <c r="C36" s="39"/>
      <c r="D36" s="486"/>
      <c r="E36" s="487"/>
      <c r="F36" s="488"/>
      <c r="G36" s="489"/>
      <c r="H36" s="490"/>
      <c r="I36" s="491"/>
      <c r="J36" s="486"/>
      <c r="K36" s="487"/>
      <c r="L36" s="488"/>
      <c r="M36" s="489"/>
      <c r="N36" s="490"/>
      <c r="O36" s="491"/>
      <c r="P36" s="486"/>
      <c r="Q36" s="487"/>
      <c r="R36" s="488"/>
    </row>
    <row r="37" spans="1:18" ht="13.5" thickBot="1" x14ac:dyDescent="0.25">
      <c r="A37" s="49" t="s">
        <v>415</v>
      </c>
      <c r="B37" s="46"/>
      <c r="C37" s="46"/>
      <c r="D37" s="492"/>
      <c r="E37" s="493"/>
      <c r="F37" s="494"/>
      <c r="G37" s="495"/>
      <c r="H37" s="496"/>
      <c r="I37" s="497"/>
      <c r="J37" s="492"/>
      <c r="K37" s="493"/>
      <c r="L37" s="494"/>
      <c r="M37" s="495"/>
      <c r="N37" s="496"/>
      <c r="O37" s="497"/>
      <c r="P37" s="492"/>
      <c r="Q37" s="493"/>
      <c r="R37" s="494"/>
    </row>
    <row r="39" spans="1:18" x14ac:dyDescent="0.2">
      <c r="A39" s="92"/>
      <c r="B39" s="30" t="s">
        <v>450</v>
      </c>
    </row>
    <row r="40" spans="1:18" x14ac:dyDescent="0.2">
      <c r="A40" s="97"/>
      <c r="B40" s="30" t="s">
        <v>603</v>
      </c>
    </row>
    <row r="42" spans="1:18" ht="13.5" thickBot="1" x14ac:dyDescent="0.25"/>
    <row r="43" spans="1:18" ht="13.5" thickBot="1" x14ac:dyDescent="0.25">
      <c r="A43" s="256"/>
      <c r="B43" s="257"/>
      <c r="C43" s="257"/>
      <c r="D43" s="257" t="s">
        <v>923</v>
      </c>
      <c r="E43" s="257"/>
      <c r="F43" s="257"/>
      <c r="G43" s="257"/>
      <c r="H43" s="257"/>
      <c r="I43" s="257"/>
      <c r="J43" s="257"/>
      <c r="K43" s="257"/>
      <c r="L43" s="257"/>
      <c r="M43" s="257"/>
      <c r="N43" s="257"/>
      <c r="O43" s="257"/>
      <c r="P43" s="257"/>
      <c r="Q43" s="257"/>
      <c r="R43" s="257"/>
    </row>
    <row r="44" spans="1:18" x14ac:dyDescent="0.2">
      <c r="A44" s="258"/>
      <c r="B44" s="259"/>
      <c r="C44" s="259"/>
      <c r="D44" s="474" t="s">
        <v>475</v>
      </c>
      <c r="E44" s="475"/>
      <c r="F44" s="476"/>
      <c r="G44" s="477" t="s">
        <v>469</v>
      </c>
      <c r="H44" s="478"/>
      <c r="I44" s="479"/>
      <c r="J44" s="474" t="s">
        <v>352</v>
      </c>
      <c r="K44" s="475"/>
      <c r="L44" s="476"/>
      <c r="M44" s="477" t="s">
        <v>340</v>
      </c>
      <c r="N44" s="478"/>
      <c r="O44" s="479"/>
      <c r="P44" s="474" t="s">
        <v>472</v>
      </c>
      <c r="Q44" s="475"/>
      <c r="R44" s="476"/>
    </row>
    <row r="45" spans="1:18" x14ac:dyDescent="0.2">
      <c r="A45" s="260"/>
      <c r="B45" s="261"/>
      <c r="C45" s="261" t="s">
        <v>538</v>
      </c>
      <c r="D45" s="480">
        <v>18</v>
      </c>
      <c r="E45" s="481"/>
      <c r="F45" s="482"/>
      <c r="G45" s="483">
        <v>9</v>
      </c>
      <c r="H45" s="484"/>
      <c r="I45" s="485"/>
      <c r="J45" s="480">
        <v>25</v>
      </c>
      <c r="K45" s="481"/>
      <c r="L45" s="482"/>
      <c r="M45" s="483">
        <v>24</v>
      </c>
      <c r="N45" s="484"/>
      <c r="O45" s="485"/>
      <c r="P45" s="480">
        <v>29</v>
      </c>
      <c r="Q45" s="481"/>
      <c r="R45" s="482"/>
    </row>
    <row r="46" spans="1:18" x14ac:dyDescent="0.2">
      <c r="A46" s="262"/>
      <c r="B46" s="263" t="s">
        <v>355</v>
      </c>
      <c r="C46" s="263" t="s">
        <v>408</v>
      </c>
      <c r="D46" s="35" t="s">
        <v>409</v>
      </c>
      <c r="E46" s="35" t="s">
        <v>410</v>
      </c>
      <c r="F46" s="35" t="s">
        <v>363</v>
      </c>
      <c r="G46" s="36" t="s">
        <v>409</v>
      </c>
      <c r="H46" s="36" t="s">
        <v>410</v>
      </c>
      <c r="I46" s="36" t="s">
        <v>363</v>
      </c>
      <c r="J46" s="35" t="s">
        <v>409</v>
      </c>
      <c r="K46" s="35" t="s">
        <v>410</v>
      </c>
      <c r="L46" s="35" t="s">
        <v>363</v>
      </c>
      <c r="M46" s="36" t="s">
        <v>409</v>
      </c>
      <c r="N46" s="36" t="s">
        <v>410</v>
      </c>
      <c r="O46" s="36" t="s">
        <v>363</v>
      </c>
      <c r="P46" s="35" t="s">
        <v>409</v>
      </c>
      <c r="Q46" s="35" t="s">
        <v>410</v>
      </c>
      <c r="R46" s="35" t="s">
        <v>363</v>
      </c>
    </row>
    <row r="47" spans="1:18" x14ac:dyDescent="0.2">
      <c r="A47" s="262" t="s">
        <v>390</v>
      </c>
      <c r="B47" s="264">
        <v>14</v>
      </c>
      <c r="C47" s="264">
        <v>4</v>
      </c>
      <c r="D47" s="37">
        <v>7</v>
      </c>
      <c r="E47" s="37">
        <v>3</v>
      </c>
      <c r="F47" s="37">
        <f t="shared" ref="F47:F55" si="14">IF(($C47+INT(D$13/18)+IF(((D$13-INT(D$13/18)*18)-$B47)&gt;=0,1,0)-D47+2)&lt;0, 0, $C47+INT(D$13/18)+IF(((D$13-INT(D$13/18)*18)-$B47)&gt;=0,1,0)-D47+2)</f>
        <v>0</v>
      </c>
      <c r="G47" s="38">
        <v>4</v>
      </c>
      <c r="H47" s="38">
        <v>2</v>
      </c>
      <c r="I47" s="78">
        <f t="shared" ref="I47:I55" si="15">IF(($C47+INT(G$13/18)+IF(((G$13-INT(G$13/18)*18)-$B47)&gt;=0,1,0)-G47+2)&lt;0, 0, $C47+INT(G$13/18)+IF(((G$13-INT(G$13/18)*18)-$B47)&gt;=0,1,0)-G47+2)</f>
        <v>2</v>
      </c>
      <c r="J47" s="37">
        <v>7</v>
      </c>
      <c r="K47" s="37">
        <v>1</v>
      </c>
      <c r="L47" s="37">
        <f t="shared" ref="L47:L55" si="16">IF(($C47+INT(J$13/18)+IF(((J$13-INT(J$13/18)*18)-$B47)&gt;=0,1,0)-J47+2)&lt;0, 0, $C47+INT(J$13/18)+IF(((J$13-INT(J$13/18)*18)-$B47)&gt;=0,1,0)-J47+2)</f>
        <v>0</v>
      </c>
      <c r="M47" s="38">
        <v>10</v>
      </c>
      <c r="N47" s="38">
        <v>2</v>
      </c>
      <c r="O47" s="78">
        <f t="shared" ref="O47:O55" si="17">IF(($C47+INT(M$13/18)+IF(((M$13-INT(M$13/18)*18)-$B47)&gt;=0,1,0)-M47+2)&lt;0, 0, $C47+INT(M$13/18)+IF(((M$13-INT(M$13/18)*18)-$B47)&gt;=0,1,0)-M47+2)</f>
        <v>0</v>
      </c>
      <c r="P47" s="37">
        <v>5</v>
      </c>
      <c r="Q47" s="37">
        <v>1</v>
      </c>
      <c r="R47" s="37">
        <f t="shared" ref="R47:R55" si="18">IF(($C47+INT(P$13/18)+IF(((P$13-INT(P$13/18)*18)-$B47)&gt;=0,1,0)-P47+2)&lt;0, 0, $C47+INT(P$13/18)+IF(((P$13-INT(P$13/18)*18)-$B47)&gt;=0,1,0)-P47+2)</f>
        <v>2</v>
      </c>
    </row>
    <row r="48" spans="1:18" x14ac:dyDescent="0.2">
      <c r="A48" s="262" t="s">
        <v>391</v>
      </c>
      <c r="B48" s="264">
        <v>4</v>
      </c>
      <c r="C48" s="264">
        <v>4</v>
      </c>
      <c r="D48" s="37">
        <v>6</v>
      </c>
      <c r="E48" s="37">
        <v>1</v>
      </c>
      <c r="F48" s="37">
        <f t="shared" si="14"/>
        <v>1</v>
      </c>
      <c r="G48" s="38">
        <v>5</v>
      </c>
      <c r="H48" s="38">
        <v>2</v>
      </c>
      <c r="I48" s="78">
        <f t="shared" si="15"/>
        <v>2</v>
      </c>
      <c r="J48" s="37">
        <v>7</v>
      </c>
      <c r="K48" s="37">
        <v>2</v>
      </c>
      <c r="L48" s="37">
        <f t="shared" si="16"/>
        <v>1</v>
      </c>
      <c r="M48" s="38">
        <v>6</v>
      </c>
      <c r="N48" s="38">
        <v>2</v>
      </c>
      <c r="O48" s="78">
        <f t="shared" si="17"/>
        <v>2</v>
      </c>
      <c r="P48" s="37">
        <v>5</v>
      </c>
      <c r="Q48" s="37">
        <v>2</v>
      </c>
      <c r="R48" s="37">
        <f t="shared" si="18"/>
        <v>3</v>
      </c>
    </row>
    <row r="49" spans="1:18" x14ac:dyDescent="0.2">
      <c r="A49" s="262" t="s">
        <v>392</v>
      </c>
      <c r="B49" s="264">
        <v>18</v>
      </c>
      <c r="C49" s="264">
        <v>3</v>
      </c>
      <c r="D49" s="37">
        <v>2</v>
      </c>
      <c r="E49" s="37">
        <v>1</v>
      </c>
      <c r="F49" s="37">
        <f t="shared" si="14"/>
        <v>4</v>
      </c>
      <c r="G49" s="38">
        <v>3</v>
      </c>
      <c r="H49" s="38">
        <v>2</v>
      </c>
      <c r="I49" s="78">
        <f t="shared" si="15"/>
        <v>2</v>
      </c>
      <c r="J49" s="37">
        <v>3</v>
      </c>
      <c r="K49" s="37">
        <v>1</v>
      </c>
      <c r="L49" s="37">
        <f t="shared" si="16"/>
        <v>3</v>
      </c>
      <c r="M49" s="38">
        <v>3</v>
      </c>
      <c r="N49" s="38">
        <v>1</v>
      </c>
      <c r="O49" s="78">
        <f t="shared" si="17"/>
        <v>3</v>
      </c>
      <c r="P49" s="37">
        <v>4</v>
      </c>
      <c r="Q49" s="37">
        <v>1</v>
      </c>
      <c r="R49" s="37">
        <f t="shared" si="18"/>
        <v>2</v>
      </c>
    </row>
    <row r="50" spans="1:18" x14ac:dyDescent="0.2">
      <c r="A50" s="262" t="s">
        <v>393</v>
      </c>
      <c r="B50" s="264">
        <v>10</v>
      </c>
      <c r="C50" s="264">
        <v>5</v>
      </c>
      <c r="D50" s="37">
        <v>6</v>
      </c>
      <c r="E50" s="37">
        <v>2</v>
      </c>
      <c r="F50" s="37">
        <f t="shared" si="14"/>
        <v>2</v>
      </c>
      <c r="G50" s="38">
        <v>5</v>
      </c>
      <c r="H50" s="38">
        <v>1</v>
      </c>
      <c r="I50" s="78">
        <f t="shared" si="15"/>
        <v>2</v>
      </c>
      <c r="J50" s="37">
        <v>10</v>
      </c>
      <c r="K50" s="37">
        <v>2</v>
      </c>
      <c r="L50" s="37">
        <f t="shared" si="16"/>
        <v>0</v>
      </c>
      <c r="M50" s="38">
        <v>5</v>
      </c>
      <c r="N50" s="38">
        <v>2</v>
      </c>
      <c r="O50" s="78">
        <f t="shared" si="17"/>
        <v>3</v>
      </c>
      <c r="P50" s="37">
        <v>7</v>
      </c>
      <c r="Q50" s="37">
        <v>2</v>
      </c>
      <c r="R50" s="37">
        <f t="shared" si="18"/>
        <v>2</v>
      </c>
    </row>
    <row r="51" spans="1:18" x14ac:dyDescent="0.2">
      <c r="A51" s="262" t="s">
        <v>394</v>
      </c>
      <c r="B51" s="264">
        <v>8</v>
      </c>
      <c r="C51" s="264">
        <v>4</v>
      </c>
      <c r="D51" s="37">
        <v>5</v>
      </c>
      <c r="E51" s="37">
        <v>2</v>
      </c>
      <c r="F51" s="37">
        <f t="shared" si="14"/>
        <v>2</v>
      </c>
      <c r="G51" s="38">
        <v>4</v>
      </c>
      <c r="H51" s="38">
        <v>2</v>
      </c>
      <c r="I51" s="78">
        <f t="shared" si="15"/>
        <v>3</v>
      </c>
      <c r="J51" s="37">
        <v>6</v>
      </c>
      <c r="K51" s="37">
        <v>2</v>
      </c>
      <c r="L51" s="37">
        <f t="shared" si="16"/>
        <v>1</v>
      </c>
      <c r="M51" s="38">
        <v>7</v>
      </c>
      <c r="N51" s="38">
        <v>2</v>
      </c>
      <c r="O51" s="78">
        <f t="shared" si="17"/>
        <v>0</v>
      </c>
      <c r="P51" s="37">
        <v>6</v>
      </c>
      <c r="Q51" s="37">
        <v>2</v>
      </c>
      <c r="R51" s="37">
        <f t="shared" si="18"/>
        <v>2</v>
      </c>
    </row>
    <row r="52" spans="1:18" x14ac:dyDescent="0.2">
      <c r="A52" s="262" t="s">
        <v>395</v>
      </c>
      <c r="B52" s="264">
        <v>12</v>
      </c>
      <c r="C52" s="264">
        <v>4</v>
      </c>
      <c r="D52" s="37">
        <v>7</v>
      </c>
      <c r="E52" s="37">
        <v>2</v>
      </c>
      <c r="F52" s="37">
        <f t="shared" si="14"/>
        <v>0</v>
      </c>
      <c r="G52" s="38">
        <v>4</v>
      </c>
      <c r="H52" s="38">
        <v>1</v>
      </c>
      <c r="I52" s="78">
        <f t="shared" si="15"/>
        <v>2</v>
      </c>
      <c r="J52" s="37">
        <v>7</v>
      </c>
      <c r="K52" s="37">
        <v>2</v>
      </c>
      <c r="L52" s="37">
        <f t="shared" si="16"/>
        <v>0</v>
      </c>
      <c r="M52" s="38">
        <v>7</v>
      </c>
      <c r="N52" s="38">
        <v>2</v>
      </c>
      <c r="O52" s="78">
        <f t="shared" si="17"/>
        <v>0</v>
      </c>
      <c r="P52" s="37">
        <v>5</v>
      </c>
      <c r="Q52" s="37">
        <v>1</v>
      </c>
      <c r="R52" s="37">
        <f t="shared" si="18"/>
        <v>2</v>
      </c>
    </row>
    <row r="53" spans="1:18" x14ac:dyDescent="0.2">
      <c r="A53" s="262" t="s">
        <v>396</v>
      </c>
      <c r="B53" s="264">
        <v>2</v>
      </c>
      <c r="C53" s="264">
        <v>4</v>
      </c>
      <c r="D53" s="37">
        <v>5</v>
      </c>
      <c r="E53" s="37">
        <v>2</v>
      </c>
      <c r="F53" s="37">
        <f t="shared" si="14"/>
        <v>2</v>
      </c>
      <c r="G53" s="38">
        <v>5</v>
      </c>
      <c r="H53" s="38">
        <v>2</v>
      </c>
      <c r="I53" s="78">
        <f t="shared" si="15"/>
        <v>2</v>
      </c>
      <c r="J53" s="37">
        <v>7</v>
      </c>
      <c r="K53" s="37">
        <v>2</v>
      </c>
      <c r="L53" s="37">
        <f t="shared" si="16"/>
        <v>1</v>
      </c>
      <c r="M53" s="38">
        <v>8</v>
      </c>
      <c r="N53" s="38">
        <v>3</v>
      </c>
      <c r="O53" s="78">
        <f t="shared" si="17"/>
        <v>0</v>
      </c>
      <c r="P53" s="37">
        <v>6</v>
      </c>
      <c r="Q53" s="37">
        <v>2</v>
      </c>
      <c r="R53" s="37">
        <f t="shared" si="18"/>
        <v>2</v>
      </c>
    </row>
    <row r="54" spans="1:18" x14ac:dyDescent="0.2">
      <c r="A54" s="262" t="s">
        <v>397</v>
      </c>
      <c r="B54" s="264">
        <v>6</v>
      </c>
      <c r="C54" s="264">
        <v>3</v>
      </c>
      <c r="D54" s="37">
        <v>5</v>
      </c>
      <c r="E54" s="37">
        <v>3</v>
      </c>
      <c r="F54" s="37">
        <f t="shared" si="14"/>
        <v>1</v>
      </c>
      <c r="G54" s="38">
        <v>3</v>
      </c>
      <c r="H54" s="38">
        <v>2</v>
      </c>
      <c r="I54" s="78">
        <f t="shared" si="15"/>
        <v>3</v>
      </c>
      <c r="J54" s="37">
        <v>5</v>
      </c>
      <c r="K54" s="37">
        <v>3</v>
      </c>
      <c r="L54" s="37">
        <f t="shared" si="16"/>
        <v>2</v>
      </c>
      <c r="M54" s="38">
        <v>10</v>
      </c>
      <c r="N54" s="38">
        <v>2</v>
      </c>
      <c r="O54" s="78">
        <f t="shared" si="17"/>
        <v>0</v>
      </c>
      <c r="P54" s="37">
        <v>6</v>
      </c>
      <c r="Q54" s="37">
        <v>3</v>
      </c>
      <c r="R54" s="37">
        <f t="shared" si="18"/>
        <v>1</v>
      </c>
    </row>
    <row r="55" spans="1:18" ht="13.5" thickBot="1" x14ac:dyDescent="0.25">
      <c r="A55" s="265" t="s">
        <v>398</v>
      </c>
      <c r="B55" s="266">
        <v>16</v>
      </c>
      <c r="C55" s="266">
        <v>4</v>
      </c>
      <c r="D55" s="37">
        <v>6</v>
      </c>
      <c r="E55" s="54">
        <v>2</v>
      </c>
      <c r="F55" s="37">
        <f t="shared" si="14"/>
        <v>1</v>
      </c>
      <c r="G55" s="38">
        <v>5</v>
      </c>
      <c r="H55" s="55">
        <v>2</v>
      </c>
      <c r="I55" s="77">
        <f t="shared" si="15"/>
        <v>1</v>
      </c>
      <c r="J55" s="37">
        <v>7</v>
      </c>
      <c r="K55" s="54">
        <v>3</v>
      </c>
      <c r="L55" s="37">
        <f t="shared" si="16"/>
        <v>0</v>
      </c>
      <c r="M55" s="38">
        <v>10</v>
      </c>
      <c r="N55" s="55">
        <v>2</v>
      </c>
      <c r="O55" s="77">
        <f t="shared" si="17"/>
        <v>0</v>
      </c>
      <c r="P55" s="37">
        <v>6</v>
      </c>
      <c r="Q55" s="54">
        <v>2</v>
      </c>
      <c r="R55" s="37">
        <f t="shared" si="18"/>
        <v>1</v>
      </c>
    </row>
    <row r="56" spans="1:18" ht="13.5" thickBot="1" x14ac:dyDescent="0.25">
      <c r="A56" s="267" t="s">
        <v>412</v>
      </c>
      <c r="B56" s="268"/>
      <c r="C56" s="234">
        <f t="shared" ref="C56:O56" si="19">SUM(C47:C55)</f>
        <v>35</v>
      </c>
      <c r="D56" s="63">
        <f t="shared" si="19"/>
        <v>49</v>
      </c>
      <c r="E56" s="63">
        <f t="shared" si="19"/>
        <v>18</v>
      </c>
      <c r="F56" s="63">
        <f t="shared" si="19"/>
        <v>13</v>
      </c>
      <c r="G56" s="249">
        <f t="shared" si="19"/>
        <v>38</v>
      </c>
      <c r="H56" s="249">
        <f t="shared" si="19"/>
        <v>16</v>
      </c>
      <c r="I56" s="89">
        <f t="shared" si="19"/>
        <v>19</v>
      </c>
      <c r="J56" s="63">
        <f t="shared" si="19"/>
        <v>59</v>
      </c>
      <c r="K56" s="63">
        <f t="shared" si="19"/>
        <v>18</v>
      </c>
      <c r="L56" s="88">
        <f t="shared" si="19"/>
        <v>8</v>
      </c>
      <c r="M56" s="249">
        <f t="shared" si="19"/>
        <v>66</v>
      </c>
      <c r="N56" s="249">
        <f t="shared" si="19"/>
        <v>18</v>
      </c>
      <c r="O56" s="89">
        <f t="shared" si="19"/>
        <v>8</v>
      </c>
      <c r="P56" s="63">
        <f>SUM(P47:P55)</f>
        <v>50</v>
      </c>
      <c r="Q56" s="63">
        <f>SUM(Q47:Q55)</f>
        <v>16</v>
      </c>
      <c r="R56" s="88">
        <f>SUM(R47:R55)</f>
        <v>17</v>
      </c>
    </row>
    <row r="57" spans="1:18" x14ac:dyDescent="0.2">
      <c r="A57" s="260" t="s">
        <v>399</v>
      </c>
      <c r="B57" s="269">
        <v>7</v>
      </c>
      <c r="C57" s="269">
        <v>5</v>
      </c>
      <c r="D57" s="37">
        <v>6</v>
      </c>
      <c r="E57" s="39">
        <v>2</v>
      </c>
      <c r="F57" s="37">
        <f t="shared" ref="F57:F65" si="20">IF(($C57+INT(D$13/18)+IF(((D$13-INT(D$13/18)*18)-$B57)&gt;=0,1,0)-D57+2)&lt;0, 0, $C57+INT(D$13/18)+IF(((D$13-INT(D$13/18)*18)-$B57)&gt;=0,1,0)-D57+2)</f>
        <v>2</v>
      </c>
      <c r="G57" s="38">
        <v>6</v>
      </c>
      <c r="H57" s="59">
        <v>2</v>
      </c>
      <c r="I57" s="82">
        <f t="shared" ref="I57:I65" si="21">IF(($C57+INT(G$13/18)+IF(((G$13-INT(G$13/18)*18)-$B57)&gt;=0,1,0)-G57+2)&lt;0, 0, $C57+INT(G$13/18)+IF(((G$13-INT(G$13/18)*18)-$B57)&gt;=0,1,0)-G57+2)</f>
        <v>2</v>
      </c>
      <c r="J57" s="37">
        <v>7</v>
      </c>
      <c r="K57" s="39">
        <v>2</v>
      </c>
      <c r="L57" s="37">
        <f t="shared" ref="L57:L65" si="22">IF(($C57+INT(J$13/18)+IF(((J$13-INT(J$13/18)*18)-$B57)&gt;=0,1,0)-J57+2)&lt;0, 0, $C57+INT(J$13/18)+IF(((J$13-INT(J$13/18)*18)-$B57)&gt;=0,1,0)-J57+2)</f>
        <v>2</v>
      </c>
      <c r="M57" s="38">
        <v>6</v>
      </c>
      <c r="N57" s="59">
        <v>2</v>
      </c>
      <c r="O57" s="82">
        <f t="shared" ref="O57:O65" si="23">IF(($C57+INT(M$13/18)+IF(((M$13-INT(M$13/18)*18)-$B57)&gt;=0,1,0)-M57+2)&lt;0, 0, $C57+INT(M$13/18)+IF(((M$13-INT(M$13/18)*18)-$B57)&gt;=0,1,0)-M57+2)</f>
        <v>2</v>
      </c>
      <c r="P57" s="37">
        <v>9</v>
      </c>
      <c r="Q57" s="39">
        <v>2</v>
      </c>
      <c r="R57" s="37">
        <f t="shared" ref="R57:R65" si="24">IF(($C57+INT(P$13/18)+IF(((P$13-INT(P$13/18)*18)-$B57)&gt;=0,1,0)-P57+2)&lt;0, 0, $C57+INT(P$13/18)+IF(((P$13-INT(P$13/18)*18)-$B57)&gt;=0,1,0)-P57+2)</f>
        <v>0</v>
      </c>
    </row>
    <row r="58" spans="1:18" x14ac:dyDescent="0.2">
      <c r="A58" s="262" t="s">
        <v>400</v>
      </c>
      <c r="B58" s="264">
        <v>11</v>
      </c>
      <c r="C58" s="264">
        <v>3</v>
      </c>
      <c r="D58" s="37">
        <v>4</v>
      </c>
      <c r="E58" s="37">
        <v>1</v>
      </c>
      <c r="F58" s="37">
        <f t="shared" si="20"/>
        <v>2</v>
      </c>
      <c r="G58" s="38">
        <v>4</v>
      </c>
      <c r="H58" s="38">
        <v>3</v>
      </c>
      <c r="I58" s="78">
        <f t="shared" si="21"/>
        <v>1</v>
      </c>
      <c r="J58" s="37">
        <v>4</v>
      </c>
      <c r="K58" s="37">
        <v>1</v>
      </c>
      <c r="L58" s="37">
        <f t="shared" si="22"/>
        <v>2</v>
      </c>
      <c r="M58" s="38">
        <v>5</v>
      </c>
      <c r="N58" s="38">
        <v>1</v>
      </c>
      <c r="O58" s="78">
        <f t="shared" si="23"/>
        <v>1</v>
      </c>
      <c r="P58" s="37">
        <v>6</v>
      </c>
      <c r="Q58" s="37">
        <v>2</v>
      </c>
      <c r="R58" s="37">
        <f t="shared" si="24"/>
        <v>1</v>
      </c>
    </row>
    <row r="59" spans="1:18" x14ac:dyDescent="0.2">
      <c r="A59" s="262" t="s">
        <v>401</v>
      </c>
      <c r="B59" s="264">
        <v>1</v>
      </c>
      <c r="C59" s="264">
        <v>4</v>
      </c>
      <c r="D59" s="37">
        <v>5</v>
      </c>
      <c r="E59" s="37">
        <v>2</v>
      </c>
      <c r="F59" s="37">
        <f t="shared" si="20"/>
        <v>2</v>
      </c>
      <c r="G59" s="38">
        <v>4</v>
      </c>
      <c r="H59" s="38">
        <v>2</v>
      </c>
      <c r="I59" s="78">
        <f t="shared" si="21"/>
        <v>3</v>
      </c>
      <c r="J59" s="37">
        <v>8</v>
      </c>
      <c r="K59" s="37">
        <v>2</v>
      </c>
      <c r="L59" s="37">
        <f t="shared" si="22"/>
        <v>0</v>
      </c>
      <c r="M59" s="38">
        <v>5</v>
      </c>
      <c r="N59" s="38">
        <v>1</v>
      </c>
      <c r="O59" s="78">
        <f t="shared" si="23"/>
        <v>3</v>
      </c>
      <c r="P59" s="37">
        <v>5</v>
      </c>
      <c r="Q59" s="37">
        <v>2</v>
      </c>
      <c r="R59" s="37">
        <f t="shared" si="24"/>
        <v>3</v>
      </c>
    </row>
    <row r="60" spans="1:18" x14ac:dyDescent="0.2">
      <c r="A60" s="262" t="s">
        <v>402</v>
      </c>
      <c r="B60" s="264">
        <v>5</v>
      </c>
      <c r="C60" s="264">
        <v>4</v>
      </c>
      <c r="D60" s="37">
        <v>7</v>
      </c>
      <c r="E60" s="37">
        <v>2</v>
      </c>
      <c r="F60" s="37">
        <f t="shared" si="20"/>
        <v>0</v>
      </c>
      <c r="G60" s="38">
        <v>4</v>
      </c>
      <c r="H60" s="38">
        <v>2</v>
      </c>
      <c r="I60" s="78">
        <f t="shared" si="21"/>
        <v>3</v>
      </c>
      <c r="J60" s="37">
        <v>5</v>
      </c>
      <c r="K60" s="37">
        <v>1</v>
      </c>
      <c r="L60" s="37">
        <f t="shared" si="22"/>
        <v>3</v>
      </c>
      <c r="M60" s="38">
        <v>5</v>
      </c>
      <c r="N60" s="38">
        <v>2</v>
      </c>
      <c r="O60" s="78">
        <f t="shared" si="23"/>
        <v>3</v>
      </c>
      <c r="P60" s="37">
        <v>5</v>
      </c>
      <c r="Q60" s="37">
        <v>2</v>
      </c>
      <c r="R60" s="37">
        <f t="shared" si="24"/>
        <v>3</v>
      </c>
    </row>
    <row r="61" spans="1:18" x14ac:dyDescent="0.2">
      <c r="A61" s="262" t="s">
        <v>403</v>
      </c>
      <c r="B61" s="264">
        <v>13</v>
      </c>
      <c r="C61" s="264">
        <v>3</v>
      </c>
      <c r="D61" s="37">
        <v>4</v>
      </c>
      <c r="E61" s="37">
        <v>2</v>
      </c>
      <c r="F61" s="37">
        <f t="shared" si="20"/>
        <v>2</v>
      </c>
      <c r="G61" s="38">
        <v>3</v>
      </c>
      <c r="H61" s="38">
        <v>1</v>
      </c>
      <c r="I61" s="78">
        <f t="shared" si="21"/>
        <v>2</v>
      </c>
      <c r="J61" s="37">
        <v>6</v>
      </c>
      <c r="K61" s="37">
        <v>3</v>
      </c>
      <c r="L61" s="37">
        <f t="shared" si="22"/>
        <v>0</v>
      </c>
      <c r="M61" s="38">
        <v>6</v>
      </c>
      <c r="N61" s="38">
        <v>2</v>
      </c>
      <c r="O61" s="78">
        <f t="shared" si="23"/>
        <v>0</v>
      </c>
      <c r="P61" s="37">
        <v>6</v>
      </c>
      <c r="Q61" s="37">
        <v>3</v>
      </c>
      <c r="R61" s="37">
        <f t="shared" si="24"/>
        <v>0</v>
      </c>
    </row>
    <row r="62" spans="1:18" x14ac:dyDescent="0.2">
      <c r="A62" s="262" t="s">
        <v>404</v>
      </c>
      <c r="B62" s="264">
        <v>15</v>
      </c>
      <c r="C62" s="264">
        <v>4</v>
      </c>
      <c r="D62" s="37">
        <v>5</v>
      </c>
      <c r="E62" s="37">
        <v>1</v>
      </c>
      <c r="F62" s="37">
        <f t="shared" si="20"/>
        <v>2</v>
      </c>
      <c r="G62" s="38">
        <v>5</v>
      </c>
      <c r="H62" s="38">
        <v>2</v>
      </c>
      <c r="I62" s="78">
        <f t="shared" si="21"/>
        <v>1</v>
      </c>
      <c r="J62" s="37">
        <v>4</v>
      </c>
      <c r="K62" s="37">
        <v>1</v>
      </c>
      <c r="L62" s="37">
        <f t="shared" si="22"/>
        <v>3</v>
      </c>
      <c r="M62" s="38">
        <v>5</v>
      </c>
      <c r="N62" s="38">
        <v>2</v>
      </c>
      <c r="O62" s="78">
        <f t="shared" si="23"/>
        <v>2</v>
      </c>
      <c r="P62" s="37">
        <v>4</v>
      </c>
      <c r="Q62" s="37">
        <v>1</v>
      </c>
      <c r="R62" s="37">
        <f t="shared" si="24"/>
        <v>3</v>
      </c>
    </row>
    <row r="63" spans="1:18" x14ac:dyDescent="0.2">
      <c r="A63" s="262" t="s">
        <v>405</v>
      </c>
      <c r="B63" s="264">
        <v>17</v>
      </c>
      <c r="C63" s="264">
        <v>4</v>
      </c>
      <c r="D63" s="37">
        <v>4</v>
      </c>
      <c r="E63" s="37">
        <v>1</v>
      </c>
      <c r="F63" s="37">
        <f t="shared" si="20"/>
        <v>3</v>
      </c>
      <c r="G63" s="38">
        <v>4</v>
      </c>
      <c r="H63" s="38">
        <v>2</v>
      </c>
      <c r="I63" s="78">
        <f t="shared" si="21"/>
        <v>2</v>
      </c>
      <c r="J63" s="37">
        <v>6</v>
      </c>
      <c r="K63" s="37">
        <v>1</v>
      </c>
      <c r="L63" s="37">
        <f t="shared" si="22"/>
        <v>1</v>
      </c>
      <c r="M63" s="38">
        <v>5</v>
      </c>
      <c r="N63" s="38">
        <v>2</v>
      </c>
      <c r="O63" s="78">
        <f t="shared" si="23"/>
        <v>2</v>
      </c>
      <c r="P63" s="37">
        <v>7</v>
      </c>
      <c r="Q63" s="37">
        <v>2</v>
      </c>
      <c r="R63" s="37">
        <f t="shared" si="24"/>
        <v>0</v>
      </c>
    </row>
    <row r="64" spans="1:18" x14ac:dyDescent="0.2">
      <c r="A64" s="262" t="s">
        <v>406</v>
      </c>
      <c r="B64" s="264">
        <v>3</v>
      </c>
      <c r="C64" s="264">
        <v>4</v>
      </c>
      <c r="D64" s="37">
        <v>8</v>
      </c>
      <c r="E64" s="37">
        <v>3</v>
      </c>
      <c r="F64" s="37">
        <f t="shared" si="20"/>
        <v>0</v>
      </c>
      <c r="G64" s="38">
        <v>4</v>
      </c>
      <c r="H64" s="38">
        <v>1</v>
      </c>
      <c r="I64" s="78">
        <f t="shared" si="21"/>
        <v>3</v>
      </c>
      <c r="J64" s="37">
        <v>5</v>
      </c>
      <c r="K64" s="37">
        <v>1</v>
      </c>
      <c r="L64" s="37">
        <f t="shared" si="22"/>
        <v>3</v>
      </c>
      <c r="M64" s="38">
        <v>5</v>
      </c>
      <c r="N64" s="38">
        <v>1</v>
      </c>
      <c r="O64" s="78">
        <f t="shared" si="23"/>
        <v>3</v>
      </c>
      <c r="P64" s="37">
        <v>5</v>
      </c>
      <c r="Q64" s="37">
        <v>1</v>
      </c>
      <c r="R64" s="37">
        <f t="shared" si="24"/>
        <v>3</v>
      </c>
    </row>
    <row r="65" spans="1:18" ht="13.5" thickBot="1" x14ac:dyDescent="0.25">
      <c r="A65" s="270" t="s">
        <v>407</v>
      </c>
      <c r="B65" s="271">
        <v>9</v>
      </c>
      <c r="C65" s="271">
        <v>5</v>
      </c>
      <c r="D65" s="37">
        <v>6</v>
      </c>
      <c r="E65" s="46">
        <v>2</v>
      </c>
      <c r="F65" s="37">
        <f t="shared" si="20"/>
        <v>2</v>
      </c>
      <c r="G65" s="38">
        <v>5</v>
      </c>
      <c r="H65" s="47">
        <v>2</v>
      </c>
      <c r="I65" s="84">
        <f t="shared" si="21"/>
        <v>3</v>
      </c>
      <c r="J65" s="37">
        <v>10</v>
      </c>
      <c r="K65" s="46">
        <v>2</v>
      </c>
      <c r="L65" s="37">
        <f t="shared" si="22"/>
        <v>0</v>
      </c>
      <c r="M65" s="38">
        <v>7</v>
      </c>
      <c r="N65" s="47">
        <v>2</v>
      </c>
      <c r="O65" s="84">
        <f t="shared" si="23"/>
        <v>1</v>
      </c>
      <c r="P65" s="37">
        <v>7</v>
      </c>
      <c r="Q65" s="46">
        <v>2</v>
      </c>
      <c r="R65" s="37">
        <f t="shared" si="24"/>
        <v>2</v>
      </c>
    </row>
    <row r="66" spans="1:18" ht="13.5" thickBot="1" x14ac:dyDescent="0.25">
      <c r="A66" s="66" t="s">
        <v>413</v>
      </c>
      <c r="B66" s="63"/>
      <c r="C66" s="63">
        <f t="shared" ref="C66:O66" si="25">SUM(C57:C65)</f>
        <v>36</v>
      </c>
      <c r="D66" s="63">
        <f t="shared" si="25"/>
        <v>49</v>
      </c>
      <c r="E66" s="63">
        <f t="shared" si="25"/>
        <v>16</v>
      </c>
      <c r="F66" s="63">
        <f t="shared" si="25"/>
        <v>15</v>
      </c>
      <c r="G66" s="249">
        <f t="shared" si="25"/>
        <v>39</v>
      </c>
      <c r="H66" s="249">
        <f t="shared" si="25"/>
        <v>17</v>
      </c>
      <c r="I66" s="249">
        <f t="shared" si="25"/>
        <v>20</v>
      </c>
      <c r="J66" s="63">
        <f t="shared" si="25"/>
        <v>55</v>
      </c>
      <c r="K66" s="63">
        <f t="shared" si="25"/>
        <v>14</v>
      </c>
      <c r="L66" s="63">
        <f t="shared" si="25"/>
        <v>14</v>
      </c>
      <c r="M66" s="249">
        <f t="shared" si="25"/>
        <v>49</v>
      </c>
      <c r="N66" s="249">
        <f t="shared" si="25"/>
        <v>15</v>
      </c>
      <c r="O66" s="249">
        <f t="shared" si="25"/>
        <v>17</v>
      </c>
      <c r="P66" s="63">
        <f>SUM(P57:P65)</f>
        <v>54</v>
      </c>
      <c r="Q66" s="63">
        <f>SUM(Q57:Q65)</f>
        <v>17</v>
      </c>
      <c r="R66" s="63">
        <f>SUM(R57:R65)</f>
        <v>15</v>
      </c>
    </row>
    <row r="67" spans="1:18" ht="13.5" thickBot="1" x14ac:dyDescent="0.25">
      <c r="A67" s="70" t="s">
        <v>414</v>
      </c>
      <c r="B67" s="71"/>
      <c r="C67" s="71">
        <f t="shared" ref="C67:O67" si="26">C66+C56</f>
        <v>71</v>
      </c>
      <c r="D67" s="71">
        <f t="shared" si="26"/>
        <v>98</v>
      </c>
      <c r="E67" s="71">
        <f t="shared" si="26"/>
        <v>34</v>
      </c>
      <c r="F67" s="71">
        <f t="shared" si="26"/>
        <v>28</v>
      </c>
      <c r="G67" s="72">
        <f t="shared" si="26"/>
        <v>77</v>
      </c>
      <c r="H67" s="72">
        <f t="shared" si="26"/>
        <v>33</v>
      </c>
      <c r="I67" s="72">
        <f t="shared" si="26"/>
        <v>39</v>
      </c>
      <c r="J67" s="71">
        <f t="shared" si="26"/>
        <v>114</v>
      </c>
      <c r="K67" s="71">
        <f t="shared" si="26"/>
        <v>32</v>
      </c>
      <c r="L67" s="71">
        <f t="shared" si="26"/>
        <v>22</v>
      </c>
      <c r="M67" s="72">
        <f t="shared" si="26"/>
        <v>115</v>
      </c>
      <c r="N67" s="72">
        <f t="shared" si="26"/>
        <v>33</v>
      </c>
      <c r="O67" s="72">
        <f t="shared" si="26"/>
        <v>25</v>
      </c>
      <c r="P67" s="71">
        <f>P66+P56</f>
        <v>104</v>
      </c>
      <c r="Q67" s="71">
        <f>Q66+Q56</f>
        <v>33</v>
      </c>
      <c r="R67" s="71">
        <f>R66+R56</f>
        <v>32</v>
      </c>
    </row>
    <row r="68" spans="1:18" x14ac:dyDescent="0.2">
      <c r="A68" s="67" t="s">
        <v>350</v>
      </c>
      <c r="B68" s="39"/>
      <c r="C68" s="39"/>
      <c r="D68" s="486"/>
      <c r="E68" s="487"/>
      <c r="F68" s="488"/>
      <c r="G68" s="489"/>
      <c r="H68" s="490"/>
      <c r="I68" s="491"/>
      <c r="J68" s="486"/>
      <c r="K68" s="487"/>
      <c r="L68" s="488"/>
      <c r="M68" s="489"/>
      <c r="N68" s="490"/>
      <c r="O68" s="491"/>
      <c r="P68" s="486"/>
      <c r="Q68" s="487"/>
      <c r="R68" s="488"/>
    </row>
    <row r="69" spans="1:18" ht="13.5" thickBot="1" x14ac:dyDescent="0.25">
      <c r="A69" s="49" t="s">
        <v>415</v>
      </c>
      <c r="B69" s="46"/>
      <c r="C69" s="46"/>
      <c r="D69" s="492"/>
      <c r="E69" s="493"/>
      <c r="F69" s="494"/>
      <c r="G69" s="495"/>
      <c r="H69" s="496"/>
      <c r="I69" s="497"/>
      <c r="J69" s="492"/>
      <c r="K69" s="493"/>
      <c r="L69" s="494"/>
      <c r="M69" s="495"/>
      <c r="N69" s="496"/>
      <c r="O69" s="497"/>
      <c r="P69" s="492"/>
      <c r="Q69" s="493"/>
      <c r="R69" s="494"/>
    </row>
    <row r="71" spans="1:18" x14ac:dyDescent="0.2">
      <c r="A71" s="92"/>
      <c r="B71" s="30" t="s">
        <v>450</v>
      </c>
    </row>
    <row r="72" spans="1:18" x14ac:dyDescent="0.2">
      <c r="A72" s="97"/>
      <c r="B72" s="30" t="s">
        <v>603</v>
      </c>
    </row>
  </sheetData>
  <mergeCells count="55">
    <mergeCell ref="D36:F36"/>
    <mergeCell ref="G36:I36"/>
    <mergeCell ref="J36:L36"/>
    <mergeCell ref="M36:O36"/>
    <mergeCell ref="P36:R36"/>
    <mergeCell ref="D37:F37"/>
    <mergeCell ref="G37:I37"/>
    <mergeCell ref="J37:L37"/>
    <mergeCell ref="M37:O37"/>
    <mergeCell ref="P37:R37"/>
    <mergeCell ref="D12:F12"/>
    <mergeCell ref="G12:I12"/>
    <mergeCell ref="J12:L12"/>
    <mergeCell ref="M12:O12"/>
    <mergeCell ref="P12:R12"/>
    <mergeCell ref="D13:F13"/>
    <mergeCell ref="G13:I13"/>
    <mergeCell ref="J13:L13"/>
    <mergeCell ref="M13:O13"/>
    <mergeCell ref="P13:R13"/>
    <mergeCell ref="D44:F44"/>
    <mergeCell ref="G44:I44"/>
    <mergeCell ref="J44:L44"/>
    <mergeCell ref="M44:O44"/>
    <mergeCell ref="P44:R44"/>
    <mergeCell ref="D45:F45"/>
    <mergeCell ref="G45:I45"/>
    <mergeCell ref="J45:L45"/>
    <mergeCell ref="M45:O45"/>
    <mergeCell ref="P45:R45"/>
    <mergeCell ref="D68:F68"/>
    <mergeCell ref="G68:I68"/>
    <mergeCell ref="J68:L68"/>
    <mergeCell ref="M68:O68"/>
    <mergeCell ref="P68:R68"/>
    <mergeCell ref="D69:F69"/>
    <mergeCell ref="G69:I69"/>
    <mergeCell ref="J69:L69"/>
    <mergeCell ref="M69:O69"/>
    <mergeCell ref="P69:R69"/>
    <mergeCell ref="D2:F2"/>
    <mergeCell ref="G2:I2"/>
    <mergeCell ref="J2:L2"/>
    <mergeCell ref="M2:O2"/>
    <mergeCell ref="P2:R2"/>
    <mergeCell ref="D7:F7"/>
    <mergeCell ref="G7:I7"/>
    <mergeCell ref="J7:L7"/>
    <mergeCell ref="M7:O7"/>
    <mergeCell ref="P7:R7"/>
    <mergeCell ref="D8:F8"/>
    <mergeCell ref="G8:I8"/>
    <mergeCell ref="J8:L8"/>
    <mergeCell ref="M8:O8"/>
    <mergeCell ref="P8:R8"/>
  </mergeCells>
  <conditionalFormatting sqref="G15:G23 G25:G33 M15:M23 M25:M33 D15:D23 D25:D33 J15:J23 J25:J33 P15:P23 P25:P33">
    <cfRule type="cellIs" dxfId="285" priority="3" stopIfTrue="1" operator="equal">
      <formula>$C15</formula>
    </cfRule>
    <cfRule type="cellIs" dxfId="284" priority="4" stopIfTrue="1" operator="equal">
      <formula>$C15-1</formula>
    </cfRule>
  </conditionalFormatting>
  <conditionalFormatting sqref="G47:G55 G57:G65 M47:M55 M57:M65 D47:D55 D57:D65 J47:J55 J57:J65 P47:P55 P57:P65">
    <cfRule type="cellIs" dxfId="283" priority="1" stopIfTrue="1" operator="equal">
      <formula>$C47</formula>
    </cfRule>
    <cfRule type="cellIs" dxfId="282" priority="2" stopIfTrue="1" operator="equal">
      <formula>$C47-1</formula>
    </cfRule>
  </conditionalFormatting>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0"/>
  <sheetViews>
    <sheetView workbookViewId="0">
      <selection activeCell="W44" sqref="W44"/>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11" customWidth="1"/>
  </cols>
  <sheetData>
    <row r="1" spans="1:19" ht="13.5" thickBot="1" x14ac:dyDescent="0.25">
      <c r="A1" s="256"/>
      <c r="B1" s="257"/>
      <c r="C1" s="257"/>
      <c r="D1" s="257" t="s">
        <v>43</v>
      </c>
      <c r="E1" s="257"/>
      <c r="F1" s="257"/>
      <c r="G1" s="257"/>
      <c r="H1" s="257"/>
      <c r="I1" s="257"/>
      <c r="J1" s="257"/>
      <c r="K1" s="257"/>
      <c r="L1" s="257"/>
      <c r="M1" s="257"/>
      <c r="N1" s="257"/>
      <c r="O1" s="257"/>
      <c r="P1" s="257"/>
      <c r="Q1" s="257"/>
      <c r="R1" s="257"/>
      <c r="S1" s="68" t="s">
        <v>416</v>
      </c>
    </row>
    <row r="2" spans="1:19" x14ac:dyDescent="0.2">
      <c r="A2" s="258"/>
      <c r="B2" s="259"/>
      <c r="C2" s="259"/>
      <c r="D2" s="474" t="s">
        <v>475</v>
      </c>
      <c r="E2" s="475"/>
      <c r="F2" s="476"/>
      <c r="G2" s="477" t="s">
        <v>469</v>
      </c>
      <c r="H2" s="478"/>
      <c r="I2" s="479"/>
      <c r="J2" s="474" t="s">
        <v>352</v>
      </c>
      <c r="K2" s="475"/>
      <c r="L2" s="476"/>
      <c r="M2" s="477" t="s">
        <v>340</v>
      </c>
      <c r="N2" s="478"/>
      <c r="O2" s="479"/>
      <c r="P2" s="474" t="s">
        <v>472</v>
      </c>
      <c r="Q2" s="475"/>
      <c r="R2" s="476"/>
      <c r="S2" s="21"/>
    </row>
    <row r="3" spans="1:19" x14ac:dyDescent="0.2">
      <c r="A3" s="260"/>
      <c r="B3" s="261"/>
      <c r="C3" s="261" t="s">
        <v>538</v>
      </c>
      <c r="D3" s="480">
        <v>17</v>
      </c>
      <c r="E3" s="481"/>
      <c r="F3" s="482"/>
      <c r="G3" s="483">
        <v>8</v>
      </c>
      <c r="H3" s="484"/>
      <c r="I3" s="485"/>
      <c r="J3" s="480">
        <v>25</v>
      </c>
      <c r="K3" s="481"/>
      <c r="L3" s="482"/>
      <c r="M3" s="483">
        <v>23</v>
      </c>
      <c r="N3" s="484"/>
      <c r="O3" s="485"/>
      <c r="P3" s="480">
        <v>28</v>
      </c>
      <c r="Q3" s="481"/>
      <c r="R3" s="482"/>
      <c r="S3" s="21"/>
    </row>
    <row r="4" spans="1:19" x14ac:dyDescent="0.2">
      <c r="A4" s="262"/>
      <c r="B4" s="263" t="s">
        <v>355</v>
      </c>
      <c r="C4" s="263"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19" x14ac:dyDescent="0.2">
      <c r="A5" s="262" t="s">
        <v>390</v>
      </c>
      <c r="B5" s="264">
        <v>3</v>
      </c>
      <c r="C5" s="264">
        <v>5</v>
      </c>
      <c r="D5" s="37">
        <v>7</v>
      </c>
      <c r="E5" s="37">
        <v>2</v>
      </c>
      <c r="F5" s="37">
        <f t="shared" ref="F5:F13" si="0">IF(($C5+INT(D$3/18)+IF(((D$3-INT(D$3/18)*18)-$B5)&gt;=0,1,0)-D5+2)&lt;0, 0, $C5+INT(D$3/18)+IF(((D$3-INT(D$3/18)*18)-$B5)&gt;=0,1,0)-D5+2)</f>
        <v>1</v>
      </c>
      <c r="G5" s="38">
        <v>6</v>
      </c>
      <c r="H5" s="38">
        <v>2</v>
      </c>
      <c r="I5" s="78">
        <f t="shared" ref="I5:I13" si="1">IF(($C5+INT(G$3/18)+IF(((G$3-INT(G$3/18)*18)-$B5)&gt;=0,1,0)-G5+2)&lt;0, 0, $C5+INT(G$3/18)+IF(((G$3-INT(G$3/18)*18)-$B5)&gt;=0,1,0)-G5+2)</f>
        <v>2</v>
      </c>
      <c r="J5" s="37">
        <v>7</v>
      </c>
      <c r="K5" s="37">
        <v>2</v>
      </c>
      <c r="L5" s="37">
        <f t="shared" ref="L5:L13" si="2">IF(($C5+INT(J$3/18)+IF(((J$3-INT(J$3/18)*18)-$B5)&gt;=0,1,0)-J5+2)&lt;0, 0, $C5+INT(J$3/18)+IF(((J$3-INT(J$3/18)*18)-$B5)&gt;=0,1,0)-J5+2)</f>
        <v>2</v>
      </c>
      <c r="M5" s="38">
        <v>7</v>
      </c>
      <c r="N5" s="38">
        <v>1</v>
      </c>
      <c r="O5" s="78">
        <f t="shared" ref="O5:O13" si="3">IF(($C5+INT(M$3/18)+IF(((M$3-INT(M$3/18)*18)-$B5)&gt;=0,1,0)-M5+2)&lt;0, 0, $C5+INT(M$3/18)+IF(((M$3-INT(M$3/18)*18)-$B5)&gt;=0,1,0)-M5+2)</f>
        <v>2</v>
      </c>
      <c r="P5" s="37">
        <v>6</v>
      </c>
      <c r="Q5" s="37">
        <v>1</v>
      </c>
      <c r="R5" s="37">
        <f t="shared" ref="R5:R13" si="4">IF(($C5+INT(P$3/18)+IF(((P$3-INT(P$3/18)*18)-$B5)&gt;=0,1,0)-P5+2)&lt;0, 0, $C5+INT(P$3/18)+IF(((P$3-INT(P$3/18)*18)-$B5)&gt;=0,1,0)-P5+2)</f>
        <v>3</v>
      </c>
      <c r="S5" s="21"/>
    </row>
    <row r="6" spans="1:19" x14ac:dyDescent="0.2">
      <c r="A6" s="262" t="s">
        <v>391</v>
      </c>
      <c r="B6" s="264">
        <v>17</v>
      </c>
      <c r="C6" s="264">
        <v>3</v>
      </c>
      <c r="D6" s="37">
        <v>3</v>
      </c>
      <c r="E6" s="37">
        <v>2</v>
      </c>
      <c r="F6" s="37">
        <f t="shared" si="0"/>
        <v>3</v>
      </c>
      <c r="G6" s="38">
        <v>3</v>
      </c>
      <c r="H6" s="38">
        <v>2</v>
      </c>
      <c r="I6" s="78">
        <f t="shared" si="1"/>
        <v>2</v>
      </c>
      <c r="J6" s="37">
        <v>5</v>
      </c>
      <c r="K6" s="37">
        <v>2</v>
      </c>
      <c r="L6" s="37">
        <f t="shared" si="2"/>
        <v>1</v>
      </c>
      <c r="M6" s="38">
        <v>3</v>
      </c>
      <c r="N6" s="38">
        <v>2</v>
      </c>
      <c r="O6" s="78">
        <f t="shared" si="3"/>
        <v>3</v>
      </c>
      <c r="P6" s="37">
        <v>5</v>
      </c>
      <c r="Q6" s="37">
        <v>3</v>
      </c>
      <c r="R6" s="37">
        <f t="shared" si="4"/>
        <v>1</v>
      </c>
      <c r="S6" s="21"/>
    </row>
    <row r="7" spans="1:19" x14ac:dyDescent="0.2">
      <c r="A7" s="262" t="s">
        <v>392</v>
      </c>
      <c r="B7" s="264">
        <v>11</v>
      </c>
      <c r="C7" s="264">
        <v>4</v>
      </c>
      <c r="D7" s="37">
        <v>4</v>
      </c>
      <c r="E7" s="37">
        <v>2</v>
      </c>
      <c r="F7" s="37">
        <f t="shared" si="0"/>
        <v>3</v>
      </c>
      <c r="G7" s="38">
        <v>3</v>
      </c>
      <c r="H7" s="38">
        <v>1</v>
      </c>
      <c r="I7" s="78">
        <f t="shared" si="1"/>
        <v>3</v>
      </c>
      <c r="J7" s="37">
        <v>5</v>
      </c>
      <c r="K7" s="37">
        <v>2</v>
      </c>
      <c r="L7" s="37">
        <f t="shared" si="2"/>
        <v>2</v>
      </c>
      <c r="M7" s="38">
        <v>4</v>
      </c>
      <c r="N7" s="38">
        <v>1</v>
      </c>
      <c r="O7" s="78">
        <f t="shared" si="3"/>
        <v>3</v>
      </c>
      <c r="P7" s="37">
        <v>5</v>
      </c>
      <c r="Q7" s="37">
        <v>2</v>
      </c>
      <c r="R7" s="37">
        <f t="shared" si="4"/>
        <v>2</v>
      </c>
      <c r="S7" s="21"/>
    </row>
    <row r="8" spans="1:19" x14ac:dyDescent="0.2">
      <c r="A8" s="262" t="s">
        <v>393</v>
      </c>
      <c r="B8" s="264">
        <v>5</v>
      </c>
      <c r="C8" s="264">
        <v>5</v>
      </c>
      <c r="D8" s="37">
        <v>5</v>
      </c>
      <c r="E8" s="37">
        <v>0</v>
      </c>
      <c r="F8" s="37">
        <f t="shared" si="0"/>
        <v>3</v>
      </c>
      <c r="G8" s="38">
        <v>5</v>
      </c>
      <c r="H8" s="38">
        <v>1</v>
      </c>
      <c r="I8" s="78">
        <f t="shared" si="1"/>
        <v>3</v>
      </c>
      <c r="J8" s="37">
        <v>8</v>
      </c>
      <c r="K8" s="37">
        <v>2</v>
      </c>
      <c r="L8" s="37">
        <f t="shared" si="2"/>
        <v>1</v>
      </c>
      <c r="M8" s="38">
        <v>7</v>
      </c>
      <c r="N8" s="38">
        <v>2</v>
      </c>
      <c r="O8" s="78">
        <f t="shared" si="3"/>
        <v>2</v>
      </c>
      <c r="P8" s="37">
        <v>8</v>
      </c>
      <c r="Q8" s="37">
        <v>1</v>
      </c>
      <c r="R8" s="37">
        <f t="shared" si="4"/>
        <v>1</v>
      </c>
      <c r="S8" s="21"/>
    </row>
    <row r="9" spans="1:19" x14ac:dyDescent="0.2">
      <c r="A9" s="262" t="s">
        <v>394</v>
      </c>
      <c r="B9" s="264">
        <v>9</v>
      </c>
      <c r="C9" s="264">
        <v>4</v>
      </c>
      <c r="D9" s="37">
        <v>5</v>
      </c>
      <c r="E9" s="37">
        <v>2</v>
      </c>
      <c r="F9" s="37">
        <f t="shared" si="0"/>
        <v>2</v>
      </c>
      <c r="G9" s="38">
        <v>4</v>
      </c>
      <c r="H9" s="38">
        <v>2</v>
      </c>
      <c r="I9" s="78">
        <f t="shared" si="1"/>
        <v>2</v>
      </c>
      <c r="J9" s="37">
        <v>6</v>
      </c>
      <c r="K9" s="37">
        <v>2</v>
      </c>
      <c r="L9" s="37">
        <f t="shared" si="2"/>
        <v>1</v>
      </c>
      <c r="M9" s="38">
        <v>5</v>
      </c>
      <c r="N9" s="38">
        <v>2</v>
      </c>
      <c r="O9" s="78">
        <f t="shared" si="3"/>
        <v>2</v>
      </c>
      <c r="P9" s="37">
        <v>10</v>
      </c>
      <c r="Q9" s="37">
        <v>2</v>
      </c>
      <c r="R9" s="37">
        <f t="shared" si="4"/>
        <v>0</v>
      </c>
      <c r="S9" s="21"/>
    </row>
    <row r="10" spans="1:19" x14ac:dyDescent="0.2">
      <c r="A10" s="262" t="s">
        <v>395</v>
      </c>
      <c r="B10" s="264">
        <v>15</v>
      </c>
      <c r="C10" s="264">
        <v>3</v>
      </c>
      <c r="D10" s="37">
        <v>3</v>
      </c>
      <c r="E10" s="37">
        <v>1</v>
      </c>
      <c r="F10" s="37">
        <f t="shared" si="0"/>
        <v>3</v>
      </c>
      <c r="G10" s="38">
        <v>3</v>
      </c>
      <c r="H10" s="38">
        <v>2</v>
      </c>
      <c r="I10" s="78">
        <f t="shared" si="1"/>
        <v>2</v>
      </c>
      <c r="J10" s="37">
        <v>3</v>
      </c>
      <c r="K10" s="37">
        <v>1</v>
      </c>
      <c r="L10" s="37">
        <f t="shared" si="2"/>
        <v>3</v>
      </c>
      <c r="M10" s="38">
        <v>4</v>
      </c>
      <c r="N10" s="38">
        <v>2</v>
      </c>
      <c r="O10" s="78">
        <f t="shared" si="3"/>
        <v>2</v>
      </c>
      <c r="P10" s="37">
        <v>5</v>
      </c>
      <c r="Q10" s="37">
        <v>3</v>
      </c>
      <c r="R10" s="37">
        <f t="shared" si="4"/>
        <v>1</v>
      </c>
      <c r="S10" s="21"/>
    </row>
    <row r="11" spans="1:19" x14ac:dyDescent="0.2">
      <c r="A11" s="262" t="s">
        <v>396</v>
      </c>
      <c r="B11" s="264">
        <v>7</v>
      </c>
      <c r="C11" s="264">
        <v>5</v>
      </c>
      <c r="D11" s="37">
        <v>5</v>
      </c>
      <c r="E11" s="37">
        <v>2</v>
      </c>
      <c r="F11" s="37">
        <f t="shared" si="0"/>
        <v>3</v>
      </c>
      <c r="G11" s="38">
        <v>5</v>
      </c>
      <c r="H11" s="38">
        <v>1</v>
      </c>
      <c r="I11" s="78">
        <f t="shared" si="1"/>
        <v>3</v>
      </c>
      <c r="J11" s="37">
        <v>7</v>
      </c>
      <c r="K11" s="37">
        <v>2</v>
      </c>
      <c r="L11" s="37">
        <f t="shared" si="2"/>
        <v>2</v>
      </c>
      <c r="M11" s="38">
        <v>6</v>
      </c>
      <c r="N11" s="38">
        <v>2</v>
      </c>
      <c r="O11" s="78">
        <f t="shared" si="3"/>
        <v>2</v>
      </c>
      <c r="P11" s="37">
        <v>7</v>
      </c>
      <c r="Q11" s="37">
        <v>2</v>
      </c>
      <c r="R11" s="37">
        <f t="shared" si="4"/>
        <v>2</v>
      </c>
      <c r="S11" s="21"/>
    </row>
    <row r="12" spans="1:19" x14ac:dyDescent="0.2">
      <c r="A12" s="262" t="s">
        <v>397</v>
      </c>
      <c r="B12" s="264">
        <v>13</v>
      </c>
      <c r="C12" s="264">
        <v>3</v>
      </c>
      <c r="D12" s="37">
        <v>4</v>
      </c>
      <c r="E12" s="37">
        <v>2</v>
      </c>
      <c r="F12" s="37">
        <f t="shared" si="0"/>
        <v>2</v>
      </c>
      <c r="G12" s="38">
        <v>3</v>
      </c>
      <c r="H12" s="38">
        <v>1</v>
      </c>
      <c r="I12" s="78">
        <f t="shared" si="1"/>
        <v>2</v>
      </c>
      <c r="J12" s="37">
        <v>3</v>
      </c>
      <c r="K12" s="37">
        <v>1</v>
      </c>
      <c r="L12" s="37">
        <f t="shared" si="2"/>
        <v>3</v>
      </c>
      <c r="M12" s="38">
        <v>4</v>
      </c>
      <c r="N12" s="38">
        <v>2</v>
      </c>
      <c r="O12" s="78">
        <f t="shared" si="3"/>
        <v>2</v>
      </c>
      <c r="P12" s="37">
        <v>4</v>
      </c>
      <c r="Q12" s="37">
        <v>1</v>
      </c>
      <c r="R12" s="37">
        <f t="shared" si="4"/>
        <v>2</v>
      </c>
      <c r="S12" s="21"/>
    </row>
    <row r="13" spans="1:19" ht="13.5" thickBot="1" x14ac:dyDescent="0.25">
      <c r="A13" s="265" t="s">
        <v>398</v>
      </c>
      <c r="B13" s="266">
        <v>1</v>
      </c>
      <c r="C13" s="266">
        <v>4</v>
      </c>
      <c r="D13" s="37">
        <v>10</v>
      </c>
      <c r="E13" s="54">
        <v>2</v>
      </c>
      <c r="F13" s="37">
        <f t="shared" si="0"/>
        <v>0</v>
      </c>
      <c r="G13" s="38">
        <v>6</v>
      </c>
      <c r="H13" s="55">
        <v>2</v>
      </c>
      <c r="I13" s="77">
        <f t="shared" si="1"/>
        <v>1</v>
      </c>
      <c r="J13" s="37">
        <v>6</v>
      </c>
      <c r="K13" s="54">
        <v>2</v>
      </c>
      <c r="L13" s="37">
        <f t="shared" si="2"/>
        <v>2</v>
      </c>
      <c r="M13" s="38">
        <v>6</v>
      </c>
      <c r="N13" s="55">
        <v>2</v>
      </c>
      <c r="O13" s="77">
        <f t="shared" si="3"/>
        <v>2</v>
      </c>
      <c r="P13" s="37">
        <v>6</v>
      </c>
      <c r="Q13" s="54">
        <v>2</v>
      </c>
      <c r="R13" s="37">
        <f t="shared" si="4"/>
        <v>2</v>
      </c>
      <c r="S13" s="21"/>
    </row>
    <row r="14" spans="1:19" ht="13.5" thickBot="1" x14ac:dyDescent="0.25">
      <c r="A14" s="267" t="s">
        <v>412</v>
      </c>
      <c r="B14" s="268"/>
      <c r="C14" s="234">
        <f t="shared" ref="C14:O14" si="5">SUM(C5:C13)</f>
        <v>36</v>
      </c>
      <c r="D14" s="63">
        <f t="shared" si="5"/>
        <v>46</v>
      </c>
      <c r="E14" s="63">
        <f t="shared" si="5"/>
        <v>15</v>
      </c>
      <c r="F14" s="63">
        <f t="shared" si="5"/>
        <v>20</v>
      </c>
      <c r="G14" s="249">
        <f t="shared" si="5"/>
        <v>38</v>
      </c>
      <c r="H14" s="249">
        <f t="shared" si="5"/>
        <v>14</v>
      </c>
      <c r="I14" s="89">
        <f t="shared" si="5"/>
        <v>20</v>
      </c>
      <c r="J14" s="63">
        <f t="shared" si="5"/>
        <v>50</v>
      </c>
      <c r="K14" s="63">
        <f t="shared" si="5"/>
        <v>16</v>
      </c>
      <c r="L14" s="88">
        <f t="shared" si="5"/>
        <v>17</v>
      </c>
      <c r="M14" s="249">
        <f t="shared" si="5"/>
        <v>46</v>
      </c>
      <c r="N14" s="249">
        <f t="shared" si="5"/>
        <v>16</v>
      </c>
      <c r="O14" s="89">
        <f t="shared" si="5"/>
        <v>20</v>
      </c>
      <c r="P14" s="63">
        <f>SUM(P5:P13)</f>
        <v>56</v>
      </c>
      <c r="Q14" s="63">
        <f>SUM(Q5:Q13)</f>
        <v>17</v>
      </c>
      <c r="R14" s="88">
        <f>SUM(R5:R13)</f>
        <v>14</v>
      </c>
      <c r="S14" s="21"/>
    </row>
    <row r="15" spans="1:19" x14ac:dyDescent="0.2">
      <c r="A15" s="260" t="s">
        <v>399</v>
      </c>
      <c r="B15" s="269">
        <v>8</v>
      </c>
      <c r="C15" s="269">
        <v>4</v>
      </c>
      <c r="D15" s="37">
        <v>6</v>
      </c>
      <c r="E15" s="39">
        <v>1</v>
      </c>
      <c r="F15" s="37">
        <f t="shared" ref="F15:F23" si="6">IF(($C15+INT(D$3/18)+IF(((D$3-INT(D$3/18)*18)-$B15)&gt;=0,1,0)-D15+2)&lt;0, 0, $C15+INT(D$3/18)+IF(((D$3-INT(D$3/18)*18)-$B15)&gt;=0,1,0)-D15+2)</f>
        <v>1</v>
      </c>
      <c r="G15" s="38">
        <v>5</v>
      </c>
      <c r="H15" s="59">
        <v>2</v>
      </c>
      <c r="I15" s="82">
        <f t="shared" ref="I15:I23" si="7">IF(($C15+INT(G$3/18)+IF(((G$3-INT(G$3/18)*18)-$B15)&gt;=0,1,0)-G15+2)&lt;0, 0, $C15+INT(G$3/18)+IF(((G$3-INT(G$3/18)*18)-$B15)&gt;=0,1,0)-G15+2)</f>
        <v>2</v>
      </c>
      <c r="J15" s="37">
        <v>5</v>
      </c>
      <c r="K15" s="39">
        <v>1</v>
      </c>
      <c r="L15" s="37">
        <f t="shared" ref="L15:L23" si="8">IF(($C15+INT(J$3/18)+IF(((J$3-INT(J$3/18)*18)-$B15)&gt;=0,1,0)-J15+2)&lt;0, 0, $C15+INT(J$3/18)+IF(((J$3-INT(J$3/18)*18)-$B15)&gt;=0,1,0)-J15+2)</f>
        <v>2</v>
      </c>
      <c r="M15" s="38">
        <v>6</v>
      </c>
      <c r="N15" s="59">
        <v>2</v>
      </c>
      <c r="O15" s="82">
        <f t="shared" ref="O15:O23" si="9">IF(($C15+INT(M$3/18)+IF(((M$3-INT(M$3/18)*18)-$B15)&gt;=0,1,0)-M15+2)&lt;0, 0, $C15+INT(M$3/18)+IF(((M$3-INT(M$3/18)*18)-$B15)&gt;=0,1,0)-M15+2)</f>
        <v>1</v>
      </c>
      <c r="P15" s="37">
        <v>6</v>
      </c>
      <c r="Q15" s="39">
        <v>2</v>
      </c>
      <c r="R15" s="37">
        <f t="shared" ref="R15:R23" si="10">IF(($C15+INT(P$3/18)+IF(((P$3-INT(P$3/18)*18)-$B15)&gt;=0,1,0)-P15+2)&lt;0, 0, $C15+INT(P$3/18)+IF(((P$3-INT(P$3/18)*18)-$B15)&gt;=0,1,0)-P15+2)</f>
        <v>2</v>
      </c>
      <c r="S15" s="21"/>
    </row>
    <row r="16" spans="1:19" x14ac:dyDescent="0.2">
      <c r="A16" s="262" t="s">
        <v>400</v>
      </c>
      <c r="B16" s="264">
        <v>14</v>
      </c>
      <c r="C16" s="264">
        <v>4</v>
      </c>
      <c r="D16" s="37">
        <v>5</v>
      </c>
      <c r="E16" s="37">
        <v>2</v>
      </c>
      <c r="F16" s="37">
        <f t="shared" si="6"/>
        <v>2</v>
      </c>
      <c r="G16" s="38">
        <v>4</v>
      </c>
      <c r="H16" s="38">
        <v>2</v>
      </c>
      <c r="I16" s="78">
        <f t="shared" si="7"/>
        <v>2</v>
      </c>
      <c r="J16" s="37">
        <v>7</v>
      </c>
      <c r="K16" s="37">
        <v>2</v>
      </c>
      <c r="L16" s="37">
        <f t="shared" si="8"/>
        <v>0</v>
      </c>
      <c r="M16" s="38">
        <v>10</v>
      </c>
      <c r="N16" s="38">
        <v>2</v>
      </c>
      <c r="O16" s="78">
        <f t="shared" si="9"/>
        <v>0</v>
      </c>
      <c r="P16" s="37">
        <v>4</v>
      </c>
      <c r="Q16" s="37">
        <v>1</v>
      </c>
      <c r="R16" s="37">
        <f t="shared" si="10"/>
        <v>3</v>
      </c>
      <c r="S16" s="21"/>
    </row>
    <row r="17" spans="1:19" x14ac:dyDescent="0.2">
      <c r="A17" s="262" t="s">
        <v>401</v>
      </c>
      <c r="B17" s="264">
        <v>2</v>
      </c>
      <c r="C17" s="264">
        <v>5</v>
      </c>
      <c r="D17" s="37">
        <v>7</v>
      </c>
      <c r="E17" s="37">
        <v>2</v>
      </c>
      <c r="F17" s="37">
        <f t="shared" si="6"/>
        <v>1</v>
      </c>
      <c r="G17" s="38">
        <v>5</v>
      </c>
      <c r="H17" s="38">
        <v>2</v>
      </c>
      <c r="I17" s="78">
        <f t="shared" si="7"/>
        <v>3</v>
      </c>
      <c r="J17" s="37">
        <v>7</v>
      </c>
      <c r="K17" s="37">
        <v>1</v>
      </c>
      <c r="L17" s="37">
        <f t="shared" si="8"/>
        <v>2</v>
      </c>
      <c r="M17" s="38">
        <v>8</v>
      </c>
      <c r="N17" s="38">
        <v>2</v>
      </c>
      <c r="O17" s="78">
        <f t="shared" si="9"/>
        <v>1</v>
      </c>
      <c r="P17" s="37">
        <v>6</v>
      </c>
      <c r="Q17" s="37">
        <v>1</v>
      </c>
      <c r="R17" s="37">
        <f t="shared" si="10"/>
        <v>3</v>
      </c>
      <c r="S17" s="21"/>
    </row>
    <row r="18" spans="1:19" x14ac:dyDescent="0.2">
      <c r="A18" s="262" t="s">
        <v>402</v>
      </c>
      <c r="B18" s="264">
        <v>12</v>
      </c>
      <c r="C18" s="264">
        <v>4</v>
      </c>
      <c r="D18" s="37">
        <v>7</v>
      </c>
      <c r="E18" s="37">
        <v>1</v>
      </c>
      <c r="F18" s="37">
        <f t="shared" si="6"/>
        <v>0</v>
      </c>
      <c r="G18" s="38">
        <v>4</v>
      </c>
      <c r="H18" s="38">
        <v>1</v>
      </c>
      <c r="I18" s="78">
        <f t="shared" si="7"/>
        <v>2</v>
      </c>
      <c r="J18" s="37">
        <v>5</v>
      </c>
      <c r="K18" s="37">
        <v>1</v>
      </c>
      <c r="L18" s="37">
        <f t="shared" si="8"/>
        <v>2</v>
      </c>
      <c r="M18" s="38">
        <v>5</v>
      </c>
      <c r="N18" s="38">
        <v>1</v>
      </c>
      <c r="O18" s="78">
        <f t="shared" si="9"/>
        <v>2</v>
      </c>
      <c r="P18" s="37">
        <v>5</v>
      </c>
      <c r="Q18" s="37">
        <v>2</v>
      </c>
      <c r="R18" s="37">
        <f t="shared" si="10"/>
        <v>2</v>
      </c>
      <c r="S18" s="21"/>
    </row>
    <row r="19" spans="1:19" x14ac:dyDescent="0.2">
      <c r="A19" s="262" t="s">
        <v>403</v>
      </c>
      <c r="B19" s="264">
        <v>16</v>
      </c>
      <c r="C19" s="264">
        <v>3</v>
      </c>
      <c r="D19" s="37">
        <v>3</v>
      </c>
      <c r="E19" s="37">
        <v>1</v>
      </c>
      <c r="F19" s="37">
        <f t="shared" si="6"/>
        <v>3</v>
      </c>
      <c r="G19" s="38">
        <v>3</v>
      </c>
      <c r="H19" s="38">
        <v>2</v>
      </c>
      <c r="I19" s="78">
        <f t="shared" si="7"/>
        <v>2</v>
      </c>
      <c r="J19" s="37">
        <v>5</v>
      </c>
      <c r="K19" s="37">
        <v>2</v>
      </c>
      <c r="L19" s="37">
        <f t="shared" si="8"/>
        <v>1</v>
      </c>
      <c r="M19" s="38">
        <v>4</v>
      </c>
      <c r="N19" s="38">
        <v>2</v>
      </c>
      <c r="O19" s="78">
        <f t="shared" si="9"/>
        <v>2</v>
      </c>
      <c r="P19" s="37">
        <v>4</v>
      </c>
      <c r="Q19" s="37">
        <v>2</v>
      </c>
      <c r="R19" s="37">
        <f t="shared" si="10"/>
        <v>2</v>
      </c>
      <c r="S19" s="21"/>
    </row>
    <row r="20" spans="1:19" x14ac:dyDescent="0.2">
      <c r="A20" s="262" t="s">
        <v>404</v>
      </c>
      <c r="B20" s="264">
        <v>4</v>
      </c>
      <c r="C20" s="264">
        <v>4</v>
      </c>
      <c r="D20" s="37">
        <v>4</v>
      </c>
      <c r="E20" s="37">
        <v>1</v>
      </c>
      <c r="F20" s="37">
        <f t="shared" si="6"/>
        <v>3</v>
      </c>
      <c r="G20" s="38">
        <v>5</v>
      </c>
      <c r="H20" s="38">
        <v>1</v>
      </c>
      <c r="I20" s="78">
        <f t="shared" si="7"/>
        <v>2</v>
      </c>
      <c r="J20" s="37">
        <v>6</v>
      </c>
      <c r="K20" s="37">
        <v>2</v>
      </c>
      <c r="L20" s="37">
        <f t="shared" si="8"/>
        <v>2</v>
      </c>
      <c r="M20" s="38">
        <v>6</v>
      </c>
      <c r="N20" s="38">
        <v>2</v>
      </c>
      <c r="O20" s="78">
        <f t="shared" si="9"/>
        <v>2</v>
      </c>
      <c r="P20" s="37">
        <v>5</v>
      </c>
      <c r="Q20" s="37">
        <v>2</v>
      </c>
      <c r="R20" s="37">
        <f t="shared" si="10"/>
        <v>3</v>
      </c>
      <c r="S20" s="21"/>
    </row>
    <row r="21" spans="1:19" x14ac:dyDescent="0.2">
      <c r="A21" s="262" t="s">
        <v>405</v>
      </c>
      <c r="B21" s="264">
        <v>10</v>
      </c>
      <c r="C21" s="264">
        <v>4</v>
      </c>
      <c r="D21" s="37">
        <v>6</v>
      </c>
      <c r="E21" s="37">
        <v>2</v>
      </c>
      <c r="F21" s="37">
        <f t="shared" si="6"/>
        <v>1</v>
      </c>
      <c r="G21" s="38">
        <v>4</v>
      </c>
      <c r="H21" s="38">
        <v>2</v>
      </c>
      <c r="I21" s="78">
        <f t="shared" si="7"/>
        <v>2</v>
      </c>
      <c r="J21" s="37">
        <v>6</v>
      </c>
      <c r="K21" s="37">
        <v>2</v>
      </c>
      <c r="L21" s="37">
        <f t="shared" si="8"/>
        <v>1</v>
      </c>
      <c r="M21" s="38">
        <v>10</v>
      </c>
      <c r="N21" s="38">
        <v>2</v>
      </c>
      <c r="O21" s="78">
        <f t="shared" si="9"/>
        <v>0</v>
      </c>
      <c r="P21" s="37">
        <v>6</v>
      </c>
      <c r="Q21" s="37">
        <v>2</v>
      </c>
      <c r="R21" s="37">
        <f t="shared" si="10"/>
        <v>2</v>
      </c>
      <c r="S21" s="21"/>
    </row>
    <row r="22" spans="1:19" x14ac:dyDescent="0.2">
      <c r="A22" s="262" t="s">
        <v>406</v>
      </c>
      <c r="B22" s="264">
        <v>18</v>
      </c>
      <c r="C22" s="264">
        <v>3</v>
      </c>
      <c r="D22" s="37">
        <v>3</v>
      </c>
      <c r="E22" s="37">
        <v>1</v>
      </c>
      <c r="F22" s="37">
        <f t="shared" si="6"/>
        <v>2</v>
      </c>
      <c r="G22" s="38">
        <v>4</v>
      </c>
      <c r="H22" s="38">
        <v>2</v>
      </c>
      <c r="I22" s="78">
        <f t="shared" si="7"/>
        <v>1</v>
      </c>
      <c r="J22" s="37">
        <v>4</v>
      </c>
      <c r="K22" s="37">
        <v>1</v>
      </c>
      <c r="L22" s="37">
        <f t="shared" si="8"/>
        <v>2</v>
      </c>
      <c r="M22" s="38">
        <v>5</v>
      </c>
      <c r="N22" s="38">
        <v>2</v>
      </c>
      <c r="O22" s="78">
        <f t="shared" si="9"/>
        <v>1</v>
      </c>
      <c r="P22" s="37">
        <v>4</v>
      </c>
      <c r="Q22" s="37">
        <v>2</v>
      </c>
      <c r="R22" s="37">
        <f t="shared" si="10"/>
        <v>2</v>
      </c>
      <c r="S22" s="21"/>
    </row>
    <row r="23" spans="1:19" ht="13.5" thickBot="1" x14ac:dyDescent="0.25">
      <c r="A23" s="270" t="s">
        <v>407</v>
      </c>
      <c r="B23" s="271">
        <v>6</v>
      </c>
      <c r="C23" s="271">
        <v>5</v>
      </c>
      <c r="D23" s="37">
        <v>6</v>
      </c>
      <c r="E23" s="46">
        <v>2</v>
      </c>
      <c r="F23" s="37">
        <f t="shared" si="6"/>
        <v>2</v>
      </c>
      <c r="G23" s="38">
        <v>5</v>
      </c>
      <c r="H23" s="47">
        <v>2</v>
      </c>
      <c r="I23" s="84">
        <f t="shared" si="7"/>
        <v>3</v>
      </c>
      <c r="J23" s="37">
        <v>8</v>
      </c>
      <c r="K23" s="46">
        <v>2</v>
      </c>
      <c r="L23" s="37">
        <f t="shared" si="8"/>
        <v>1</v>
      </c>
      <c r="M23" s="38">
        <v>9</v>
      </c>
      <c r="N23" s="47">
        <v>3</v>
      </c>
      <c r="O23" s="84">
        <f t="shared" si="9"/>
        <v>0</v>
      </c>
      <c r="P23" s="37">
        <v>9</v>
      </c>
      <c r="Q23" s="46">
        <v>2</v>
      </c>
      <c r="R23" s="37">
        <f t="shared" si="10"/>
        <v>0</v>
      </c>
      <c r="S23" s="21"/>
    </row>
    <row r="24" spans="1:19" ht="13.5" thickBot="1" x14ac:dyDescent="0.25">
      <c r="A24" s="66" t="s">
        <v>413</v>
      </c>
      <c r="B24" s="63"/>
      <c r="C24" s="63">
        <f t="shared" ref="C24:O24" si="11">SUM(C15:C23)</f>
        <v>36</v>
      </c>
      <c r="D24" s="63">
        <f t="shared" si="11"/>
        <v>47</v>
      </c>
      <c r="E24" s="63">
        <f t="shared" si="11"/>
        <v>13</v>
      </c>
      <c r="F24" s="63">
        <f t="shared" si="11"/>
        <v>15</v>
      </c>
      <c r="G24" s="249">
        <f t="shared" si="11"/>
        <v>39</v>
      </c>
      <c r="H24" s="249">
        <f t="shared" si="11"/>
        <v>16</v>
      </c>
      <c r="I24" s="249">
        <f t="shared" si="11"/>
        <v>19</v>
      </c>
      <c r="J24" s="63">
        <f t="shared" si="11"/>
        <v>53</v>
      </c>
      <c r="K24" s="63">
        <f t="shared" si="11"/>
        <v>14</v>
      </c>
      <c r="L24" s="63">
        <f t="shared" si="11"/>
        <v>13</v>
      </c>
      <c r="M24" s="249">
        <f t="shared" si="11"/>
        <v>63</v>
      </c>
      <c r="N24" s="249">
        <f t="shared" si="11"/>
        <v>18</v>
      </c>
      <c r="O24" s="249">
        <f t="shared" si="11"/>
        <v>9</v>
      </c>
      <c r="P24" s="63">
        <f>SUM(P15:P23)</f>
        <v>49</v>
      </c>
      <c r="Q24" s="63">
        <f>SUM(Q15:Q23)</f>
        <v>16</v>
      </c>
      <c r="R24" s="63">
        <f>SUM(R15:R23)</f>
        <v>19</v>
      </c>
    </row>
    <row r="25" spans="1:19" ht="13.5" thickBot="1" x14ac:dyDescent="0.25">
      <c r="A25" s="70" t="s">
        <v>414</v>
      </c>
      <c r="B25" s="71"/>
      <c r="C25" s="71">
        <f t="shared" ref="C25:O25" si="12">C24+C14</f>
        <v>72</v>
      </c>
      <c r="D25" s="71">
        <f t="shared" si="12"/>
        <v>93</v>
      </c>
      <c r="E25" s="71">
        <f t="shared" si="12"/>
        <v>28</v>
      </c>
      <c r="F25" s="71">
        <f t="shared" si="12"/>
        <v>35</v>
      </c>
      <c r="G25" s="72">
        <f t="shared" si="12"/>
        <v>77</v>
      </c>
      <c r="H25" s="72">
        <f t="shared" si="12"/>
        <v>30</v>
      </c>
      <c r="I25" s="72">
        <f t="shared" si="12"/>
        <v>39</v>
      </c>
      <c r="J25" s="71">
        <f t="shared" si="12"/>
        <v>103</v>
      </c>
      <c r="K25" s="71">
        <f t="shared" si="12"/>
        <v>30</v>
      </c>
      <c r="L25" s="71">
        <f t="shared" si="12"/>
        <v>30</v>
      </c>
      <c r="M25" s="72">
        <f t="shared" si="12"/>
        <v>109</v>
      </c>
      <c r="N25" s="72">
        <f t="shared" si="12"/>
        <v>34</v>
      </c>
      <c r="O25" s="72">
        <f t="shared" si="12"/>
        <v>29</v>
      </c>
      <c r="P25" s="71">
        <f>P24+P14</f>
        <v>105</v>
      </c>
      <c r="Q25" s="71">
        <f>Q24+Q14</f>
        <v>33</v>
      </c>
      <c r="R25" s="71">
        <f>R24+R14</f>
        <v>33</v>
      </c>
    </row>
    <row r="26" spans="1:19" x14ac:dyDescent="0.2">
      <c r="A26" s="67" t="s">
        <v>350</v>
      </c>
      <c r="B26" s="39"/>
      <c r="C26" s="39"/>
      <c r="D26" s="486">
        <v>2</v>
      </c>
      <c r="E26" s="487"/>
      <c r="F26" s="488"/>
      <c r="G26" s="489">
        <v>1</v>
      </c>
      <c r="H26" s="490"/>
      <c r="I26" s="491"/>
      <c r="J26" s="486">
        <v>4</v>
      </c>
      <c r="K26" s="487"/>
      <c r="L26" s="488"/>
      <c r="M26" s="489">
        <v>5</v>
      </c>
      <c r="N26" s="490"/>
      <c r="O26" s="491"/>
      <c r="P26" s="486">
        <v>3</v>
      </c>
      <c r="Q26" s="487"/>
      <c r="R26" s="488"/>
    </row>
    <row r="27" spans="1:19" ht="13.5" thickBot="1" x14ac:dyDescent="0.25">
      <c r="A27" s="49" t="s">
        <v>415</v>
      </c>
      <c r="B27" s="46"/>
      <c r="C27" s="46"/>
      <c r="D27" s="492">
        <v>7</v>
      </c>
      <c r="E27" s="493"/>
      <c r="F27" s="494"/>
      <c r="G27" s="495" t="s">
        <v>44</v>
      </c>
      <c r="H27" s="496"/>
      <c r="I27" s="497"/>
      <c r="J27" s="492">
        <v>2</v>
      </c>
      <c r="K27" s="493"/>
      <c r="L27" s="494"/>
      <c r="M27" s="495">
        <v>1</v>
      </c>
      <c r="N27" s="496"/>
      <c r="O27" s="497"/>
      <c r="P27" s="492">
        <v>4</v>
      </c>
      <c r="Q27" s="493"/>
      <c r="R27" s="494"/>
    </row>
    <row r="29" spans="1:19" x14ac:dyDescent="0.2">
      <c r="A29" s="92"/>
      <c r="B29" s="30" t="s">
        <v>450</v>
      </c>
    </row>
    <row r="30" spans="1:19" x14ac:dyDescent="0.2">
      <c r="A30" s="97"/>
      <c r="B30" s="30" t="s">
        <v>603</v>
      </c>
    </row>
  </sheetData>
  <mergeCells count="20">
    <mergeCell ref="D3:F3"/>
    <mergeCell ref="G3:I3"/>
    <mergeCell ref="J3:L3"/>
    <mergeCell ref="M3:O3"/>
    <mergeCell ref="P3:R3"/>
    <mergeCell ref="D2:F2"/>
    <mergeCell ref="G2:I2"/>
    <mergeCell ref="J2:L2"/>
    <mergeCell ref="M2:O2"/>
    <mergeCell ref="P2:R2"/>
    <mergeCell ref="D27:F27"/>
    <mergeCell ref="G27:I27"/>
    <mergeCell ref="J27:L27"/>
    <mergeCell ref="M27:O27"/>
    <mergeCell ref="P27:R27"/>
    <mergeCell ref="D26:F26"/>
    <mergeCell ref="G26:I26"/>
    <mergeCell ref="J26:L26"/>
    <mergeCell ref="M26:O26"/>
    <mergeCell ref="P26:R26"/>
  </mergeCells>
  <phoneticPr fontId="8" type="noConversion"/>
  <conditionalFormatting sqref="G5:G13 G15:G23 M5:M13 M15:M23 D5:D13 D15:D23 J5:J13 J15:J23 P5:P13 P15:P23">
    <cfRule type="cellIs" dxfId="281" priority="1" stopIfTrue="1" operator="equal">
      <formula>$C5</formula>
    </cfRule>
    <cfRule type="cellIs" dxfId="280"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30"/>
  <sheetViews>
    <sheetView workbookViewId="0">
      <selection activeCell="Q22" sqref="Q22"/>
    </sheetView>
  </sheetViews>
  <sheetFormatPr defaultColWidth="8.85546875" defaultRowHeight="12.75" x14ac:dyDescent="0.2"/>
  <cols>
    <col min="1" max="1" width="9" style="30" customWidth="1"/>
    <col min="2" max="3" width="6" style="30" customWidth="1"/>
    <col min="4" max="4" width="7.5703125" style="30" customWidth="1"/>
    <col min="5" max="5" width="4" style="30" customWidth="1"/>
    <col min="6" max="6" width="5.42578125" style="30" customWidth="1"/>
    <col min="7" max="7" width="7.5703125" style="30" customWidth="1"/>
    <col min="8" max="8" width="4" style="30" customWidth="1"/>
    <col min="9" max="9" width="5.42578125" style="30" customWidth="1"/>
    <col min="10" max="10" width="7.5703125" style="30" customWidth="1"/>
    <col min="11" max="11" width="4" style="30" customWidth="1"/>
    <col min="12" max="12" width="5.42578125" style="30" customWidth="1"/>
    <col min="13" max="13" width="7.5703125" style="30" customWidth="1"/>
    <col min="14" max="14" width="4" style="30" customWidth="1"/>
    <col min="15" max="15" width="5.42578125" style="30" customWidth="1"/>
    <col min="16" max="16" width="7.5703125" style="30" customWidth="1"/>
    <col min="17" max="17" width="4" style="30" customWidth="1"/>
    <col min="18" max="18" width="5.42578125" style="30" customWidth="1"/>
    <col min="19" max="19" width="11" customWidth="1"/>
  </cols>
  <sheetData>
    <row r="1" spans="1:19" ht="13.5" thickBot="1" x14ac:dyDescent="0.25">
      <c r="A1" s="31"/>
      <c r="B1" s="32"/>
      <c r="C1" s="32"/>
      <c r="D1" s="32" t="s">
        <v>2</v>
      </c>
      <c r="E1" s="32"/>
      <c r="F1" s="32"/>
      <c r="G1" s="32"/>
      <c r="H1" s="32"/>
      <c r="I1" s="32"/>
      <c r="J1" s="32"/>
      <c r="K1" s="32"/>
      <c r="L1" s="32"/>
      <c r="M1" s="32"/>
      <c r="N1" s="32"/>
      <c r="O1" s="32"/>
      <c r="P1" s="32"/>
      <c r="Q1" s="32"/>
      <c r="R1" s="32"/>
      <c r="S1" s="68" t="s">
        <v>416</v>
      </c>
    </row>
    <row r="2" spans="1:19" x14ac:dyDescent="0.2">
      <c r="A2" s="40"/>
      <c r="B2" s="41"/>
      <c r="C2" s="41"/>
      <c r="D2" s="474" t="s">
        <v>475</v>
      </c>
      <c r="E2" s="475"/>
      <c r="F2" s="476"/>
      <c r="G2" s="477" t="s">
        <v>469</v>
      </c>
      <c r="H2" s="478"/>
      <c r="I2" s="479"/>
      <c r="J2" s="474" t="s">
        <v>352</v>
      </c>
      <c r="K2" s="475"/>
      <c r="L2" s="476"/>
      <c r="M2" s="477" t="s">
        <v>340</v>
      </c>
      <c r="N2" s="478"/>
      <c r="O2" s="479"/>
      <c r="P2" s="474" t="s">
        <v>472</v>
      </c>
      <c r="Q2" s="475"/>
      <c r="R2" s="476"/>
      <c r="S2" s="21"/>
    </row>
    <row r="3" spans="1:19" x14ac:dyDescent="0.2">
      <c r="A3" s="57"/>
      <c r="B3" s="69"/>
      <c r="C3" s="69" t="s">
        <v>538</v>
      </c>
      <c r="D3" s="480">
        <v>18</v>
      </c>
      <c r="E3" s="481"/>
      <c r="F3" s="482"/>
      <c r="G3" s="483">
        <v>9</v>
      </c>
      <c r="H3" s="484"/>
      <c r="I3" s="485"/>
      <c r="J3" s="480">
        <v>26</v>
      </c>
      <c r="K3" s="481"/>
      <c r="L3" s="482"/>
      <c r="M3" s="483">
        <v>24</v>
      </c>
      <c r="N3" s="484"/>
      <c r="O3" s="485"/>
      <c r="P3" s="480">
        <v>29</v>
      </c>
      <c r="Q3" s="481"/>
      <c r="R3" s="482"/>
      <c r="S3" s="21"/>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21"/>
    </row>
    <row r="5" spans="1:19" x14ac:dyDescent="0.2">
      <c r="A5" s="42" t="s">
        <v>390</v>
      </c>
      <c r="B5" s="50">
        <v>15</v>
      </c>
      <c r="C5" s="50">
        <v>4</v>
      </c>
      <c r="D5" s="37">
        <v>5</v>
      </c>
      <c r="E5" s="37">
        <v>2</v>
      </c>
      <c r="F5" s="37">
        <f t="shared" ref="F5:F13" si="0">IF(($C5+INT(D$3/18)+IF(((D$3-INT(D$3/18)*18)-$B5)&gt;=0,1,0)-D5+2)&lt;0, 0, $C5+INT(D$3/18)+IF(((D$3-INT(D$3/18)*18)-$B5)&gt;=0,1,0)-D5+2)</f>
        <v>2</v>
      </c>
      <c r="G5" s="38">
        <v>5</v>
      </c>
      <c r="H5" s="38">
        <v>2</v>
      </c>
      <c r="I5" s="78">
        <f t="shared" ref="I5:I13" si="1">IF(($C5+INT(G$3/18)+IF(((G$3-INT(G$3/18)*18)-$B5)&gt;=0,1,0)-G5+2)&lt;0, 0, $C5+INT(G$3/18)+IF(((G$3-INT(G$3/18)*18)-$B5)&gt;=0,1,0)-G5+2)</f>
        <v>1</v>
      </c>
      <c r="J5" s="37">
        <v>5</v>
      </c>
      <c r="K5" s="37">
        <v>2</v>
      </c>
      <c r="L5" s="37">
        <f t="shared" ref="L5:L13" si="2">IF(($C5+INT(J$3/18)+IF(((J$3-INT(J$3/18)*18)-$B5)&gt;=0,1,0)-J5+2)&lt;0, 0, $C5+INT(J$3/18)+IF(((J$3-INT(J$3/18)*18)-$B5)&gt;=0,1,0)-J5+2)</f>
        <v>2</v>
      </c>
      <c r="M5" s="38">
        <v>5</v>
      </c>
      <c r="N5" s="38">
        <v>2</v>
      </c>
      <c r="O5" s="78">
        <f t="shared" ref="O5:O13" si="3">IF(($C5+INT(M$3/18)+IF(((M$3-INT(M$3/18)*18)-$B5)&gt;=0,1,0)-M5+2)&lt;0, 0, $C5+INT(M$3/18)+IF(((M$3-INT(M$3/18)*18)-$B5)&gt;=0,1,0)-M5+2)</f>
        <v>2</v>
      </c>
      <c r="P5" s="37">
        <v>6</v>
      </c>
      <c r="Q5" s="37">
        <v>2</v>
      </c>
      <c r="R5" s="37">
        <f t="shared" ref="R5:R13" si="4">IF(($C5+INT(P$3/18)+IF(((P$3-INT(P$3/18)*18)-$B5)&gt;=0,1,0)-P5+2)&lt;0, 0, $C5+INT(P$3/18)+IF(((P$3-INT(P$3/18)*18)-$B5)&gt;=0,1,0)-P5+2)</f>
        <v>1</v>
      </c>
      <c r="S5" s="21"/>
    </row>
    <row r="6" spans="1:19" x14ac:dyDescent="0.2">
      <c r="A6" s="42" t="s">
        <v>391</v>
      </c>
      <c r="B6" s="50">
        <v>7</v>
      </c>
      <c r="C6" s="50">
        <v>3</v>
      </c>
      <c r="D6" s="37">
        <v>4</v>
      </c>
      <c r="E6" s="37">
        <v>2</v>
      </c>
      <c r="F6" s="37">
        <f t="shared" si="0"/>
        <v>2</v>
      </c>
      <c r="G6" s="38">
        <v>4</v>
      </c>
      <c r="H6" s="38">
        <v>2</v>
      </c>
      <c r="I6" s="78">
        <f t="shared" si="1"/>
        <v>2</v>
      </c>
      <c r="J6" s="37">
        <v>4</v>
      </c>
      <c r="K6" s="37">
        <v>1</v>
      </c>
      <c r="L6" s="37">
        <f t="shared" si="2"/>
        <v>3</v>
      </c>
      <c r="M6" s="38">
        <v>4</v>
      </c>
      <c r="N6" s="38">
        <v>2</v>
      </c>
      <c r="O6" s="78">
        <f t="shared" si="3"/>
        <v>2</v>
      </c>
      <c r="P6" s="37">
        <v>5</v>
      </c>
      <c r="Q6" s="37">
        <v>2</v>
      </c>
      <c r="R6" s="37">
        <f t="shared" si="4"/>
        <v>2</v>
      </c>
      <c r="S6" s="21"/>
    </row>
    <row r="7" spans="1:19" x14ac:dyDescent="0.2">
      <c r="A7" s="42" t="s">
        <v>392</v>
      </c>
      <c r="B7" s="50">
        <v>5</v>
      </c>
      <c r="C7" s="50">
        <v>4</v>
      </c>
      <c r="D7" s="37">
        <v>6</v>
      </c>
      <c r="E7" s="37">
        <v>2</v>
      </c>
      <c r="F7" s="37">
        <f t="shared" si="0"/>
        <v>1</v>
      </c>
      <c r="G7" s="38">
        <v>6</v>
      </c>
      <c r="H7" s="38">
        <v>3</v>
      </c>
      <c r="I7" s="78">
        <f t="shared" si="1"/>
        <v>1</v>
      </c>
      <c r="J7" s="37">
        <v>6</v>
      </c>
      <c r="K7" s="37">
        <v>2</v>
      </c>
      <c r="L7" s="37">
        <f t="shared" si="2"/>
        <v>2</v>
      </c>
      <c r="M7" s="38">
        <v>6</v>
      </c>
      <c r="N7" s="38">
        <v>2</v>
      </c>
      <c r="O7" s="78">
        <f t="shared" si="3"/>
        <v>2</v>
      </c>
      <c r="P7" s="37">
        <v>8</v>
      </c>
      <c r="Q7" s="37">
        <v>3</v>
      </c>
      <c r="R7" s="37">
        <f t="shared" si="4"/>
        <v>0</v>
      </c>
      <c r="S7" s="21"/>
    </row>
    <row r="8" spans="1:19" x14ac:dyDescent="0.2">
      <c r="A8" s="42" t="s">
        <v>393</v>
      </c>
      <c r="B8" s="50">
        <v>13</v>
      </c>
      <c r="C8" s="50">
        <v>3</v>
      </c>
      <c r="D8" s="37">
        <v>4</v>
      </c>
      <c r="E8" s="37">
        <v>2</v>
      </c>
      <c r="F8" s="37">
        <f t="shared" si="0"/>
        <v>2</v>
      </c>
      <c r="G8" s="38">
        <v>4</v>
      </c>
      <c r="H8" s="38">
        <v>1</v>
      </c>
      <c r="I8" s="78">
        <f t="shared" si="1"/>
        <v>1</v>
      </c>
      <c r="J8" s="37">
        <v>5</v>
      </c>
      <c r="K8" s="37">
        <v>3</v>
      </c>
      <c r="L8" s="37">
        <f t="shared" si="2"/>
        <v>1</v>
      </c>
      <c r="M8" s="38">
        <v>4</v>
      </c>
      <c r="N8" s="38">
        <v>2</v>
      </c>
      <c r="O8" s="78">
        <f t="shared" si="3"/>
        <v>2</v>
      </c>
      <c r="P8" s="37">
        <v>3</v>
      </c>
      <c r="Q8" s="37">
        <v>1</v>
      </c>
      <c r="R8" s="37">
        <f t="shared" si="4"/>
        <v>3</v>
      </c>
      <c r="S8" s="21"/>
    </row>
    <row r="9" spans="1:19" x14ac:dyDescent="0.2">
      <c r="A9" s="42" t="s">
        <v>394</v>
      </c>
      <c r="B9" s="50">
        <v>3</v>
      </c>
      <c r="C9" s="50">
        <v>5</v>
      </c>
      <c r="D9" s="37">
        <v>6</v>
      </c>
      <c r="E9" s="37">
        <v>1</v>
      </c>
      <c r="F9" s="37">
        <f t="shared" si="0"/>
        <v>2</v>
      </c>
      <c r="G9" s="38">
        <v>6</v>
      </c>
      <c r="H9" s="38">
        <v>3</v>
      </c>
      <c r="I9" s="78">
        <f t="shared" si="1"/>
        <v>2</v>
      </c>
      <c r="J9" s="37">
        <v>9</v>
      </c>
      <c r="K9" s="37">
        <v>2</v>
      </c>
      <c r="L9" s="37">
        <f t="shared" si="2"/>
        <v>0</v>
      </c>
      <c r="M9" s="38">
        <v>9</v>
      </c>
      <c r="N9" s="38">
        <v>2</v>
      </c>
      <c r="O9" s="78">
        <f t="shared" si="3"/>
        <v>0</v>
      </c>
      <c r="P9" s="37">
        <v>10</v>
      </c>
      <c r="Q9" s="37">
        <v>2</v>
      </c>
      <c r="R9" s="37">
        <f t="shared" si="4"/>
        <v>0</v>
      </c>
      <c r="S9" s="21"/>
    </row>
    <row r="10" spans="1:19" x14ac:dyDescent="0.2">
      <c r="A10" s="42" t="s">
        <v>395</v>
      </c>
      <c r="B10" s="50">
        <v>11</v>
      </c>
      <c r="C10" s="50">
        <v>4</v>
      </c>
      <c r="D10" s="37">
        <v>8</v>
      </c>
      <c r="E10" s="37">
        <v>2</v>
      </c>
      <c r="F10" s="37">
        <f t="shared" si="0"/>
        <v>0</v>
      </c>
      <c r="G10" s="38">
        <v>4</v>
      </c>
      <c r="H10" s="38">
        <v>2</v>
      </c>
      <c r="I10" s="78">
        <f t="shared" si="1"/>
        <v>2</v>
      </c>
      <c r="J10" s="37">
        <v>5</v>
      </c>
      <c r="K10" s="37">
        <v>2</v>
      </c>
      <c r="L10" s="37">
        <f t="shared" si="2"/>
        <v>2</v>
      </c>
      <c r="M10" s="38">
        <v>8</v>
      </c>
      <c r="N10" s="38">
        <v>3</v>
      </c>
      <c r="O10" s="78">
        <f t="shared" si="3"/>
        <v>0</v>
      </c>
      <c r="P10" s="37">
        <v>8</v>
      </c>
      <c r="Q10" s="37">
        <v>2</v>
      </c>
      <c r="R10" s="37">
        <f t="shared" si="4"/>
        <v>0</v>
      </c>
      <c r="S10" s="21"/>
    </row>
    <row r="11" spans="1:19" x14ac:dyDescent="0.2">
      <c r="A11" s="42" t="s">
        <v>396</v>
      </c>
      <c r="B11" s="50">
        <v>9</v>
      </c>
      <c r="C11" s="50">
        <v>5</v>
      </c>
      <c r="D11" s="37">
        <v>7</v>
      </c>
      <c r="E11" s="37">
        <v>2</v>
      </c>
      <c r="F11" s="37">
        <f t="shared" si="0"/>
        <v>1</v>
      </c>
      <c r="G11" s="38">
        <v>5</v>
      </c>
      <c r="H11" s="38">
        <v>2</v>
      </c>
      <c r="I11" s="78">
        <f t="shared" si="1"/>
        <v>3</v>
      </c>
      <c r="J11" s="37">
        <v>8</v>
      </c>
      <c r="K11" s="37">
        <v>2</v>
      </c>
      <c r="L11" s="37">
        <f t="shared" si="2"/>
        <v>0</v>
      </c>
      <c r="M11" s="38">
        <v>9</v>
      </c>
      <c r="N11" s="38">
        <v>2</v>
      </c>
      <c r="O11" s="78">
        <f t="shared" si="3"/>
        <v>0</v>
      </c>
      <c r="P11" s="37">
        <v>7</v>
      </c>
      <c r="Q11" s="37">
        <v>2</v>
      </c>
      <c r="R11" s="37">
        <f t="shared" si="4"/>
        <v>2</v>
      </c>
      <c r="S11" s="21"/>
    </row>
    <row r="12" spans="1:19" x14ac:dyDescent="0.2">
      <c r="A12" s="42" t="s">
        <v>397</v>
      </c>
      <c r="B12" s="50">
        <v>17</v>
      </c>
      <c r="C12" s="50">
        <v>3</v>
      </c>
      <c r="D12" s="37">
        <v>4</v>
      </c>
      <c r="E12" s="37">
        <v>2</v>
      </c>
      <c r="F12" s="37">
        <f t="shared" si="0"/>
        <v>2</v>
      </c>
      <c r="G12" s="38">
        <v>3</v>
      </c>
      <c r="H12" s="38">
        <v>2</v>
      </c>
      <c r="I12" s="78">
        <f t="shared" si="1"/>
        <v>2</v>
      </c>
      <c r="J12" s="37">
        <v>4</v>
      </c>
      <c r="K12" s="37">
        <v>3</v>
      </c>
      <c r="L12" s="37">
        <f t="shared" si="2"/>
        <v>2</v>
      </c>
      <c r="M12" s="38">
        <v>5</v>
      </c>
      <c r="N12" s="38">
        <v>3</v>
      </c>
      <c r="O12" s="78">
        <f t="shared" si="3"/>
        <v>1</v>
      </c>
      <c r="P12" s="37">
        <v>6</v>
      </c>
      <c r="Q12" s="37">
        <v>3</v>
      </c>
      <c r="R12" s="37">
        <f t="shared" si="4"/>
        <v>0</v>
      </c>
      <c r="S12" s="21"/>
    </row>
    <row r="13" spans="1:19" ht="13.5" thickBot="1" x14ac:dyDescent="0.25">
      <c r="A13" s="52" t="s">
        <v>398</v>
      </c>
      <c r="B13" s="53">
        <v>1</v>
      </c>
      <c r="C13" s="53">
        <v>5</v>
      </c>
      <c r="D13" s="37">
        <v>5</v>
      </c>
      <c r="E13" s="54">
        <v>2</v>
      </c>
      <c r="F13" s="37">
        <f t="shared" si="0"/>
        <v>3</v>
      </c>
      <c r="G13" s="38">
        <v>5</v>
      </c>
      <c r="H13" s="55">
        <v>2</v>
      </c>
      <c r="I13" s="77">
        <f t="shared" si="1"/>
        <v>3</v>
      </c>
      <c r="J13" s="37">
        <v>8</v>
      </c>
      <c r="K13" s="54">
        <v>2</v>
      </c>
      <c r="L13" s="37">
        <f t="shared" si="2"/>
        <v>1</v>
      </c>
      <c r="M13" s="38">
        <v>7</v>
      </c>
      <c r="N13" s="55">
        <v>3</v>
      </c>
      <c r="O13" s="77">
        <f t="shared" si="3"/>
        <v>2</v>
      </c>
      <c r="P13" s="37">
        <v>10</v>
      </c>
      <c r="Q13" s="54">
        <v>2</v>
      </c>
      <c r="R13" s="37">
        <f t="shared" si="4"/>
        <v>0</v>
      </c>
      <c r="S13" s="21" t="s">
        <v>472</v>
      </c>
    </row>
    <row r="14" spans="1:19" ht="13.5" thickBot="1" x14ac:dyDescent="0.25">
      <c r="A14" s="61" t="s">
        <v>412</v>
      </c>
      <c r="B14" s="62"/>
      <c r="C14" s="74">
        <f t="shared" ref="C14:O14" si="5">SUM(C5:C13)</f>
        <v>36</v>
      </c>
      <c r="D14" s="63">
        <f t="shared" si="5"/>
        <v>49</v>
      </c>
      <c r="E14" s="63">
        <f t="shared" si="5"/>
        <v>17</v>
      </c>
      <c r="F14" s="63">
        <f t="shared" si="5"/>
        <v>15</v>
      </c>
      <c r="G14" s="64">
        <f t="shared" si="5"/>
        <v>42</v>
      </c>
      <c r="H14" s="64">
        <f t="shared" si="5"/>
        <v>19</v>
      </c>
      <c r="I14" s="89">
        <f t="shared" si="5"/>
        <v>17</v>
      </c>
      <c r="J14" s="63">
        <f t="shared" si="5"/>
        <v>54</v>
      </c>
      <c r="K14" s="63">
        <f t="shared" si="5"/>
        <v>19</v>
      </c>
      <c r="L14" s="88">
        <f t="shared" si="5"/>
        <v>13</v>
      </c>
      <c r="M14" s="64">
        <f t="shared" si="5"/>
        <v>57</v>
      </c>
      <c r="N14" s="64">
        <f t="shared" si="5"/>
        <v>21</v>
      </c>
      <c r="O14" s="89">
        <f t="shared" si="5"/>
        <v>11</v>
      </c>
      <c r="P14" s="63">
        <f>SUM(P5:P13)</f>
        <v>63</v>
      </c>
      <c r="Q14" s="63">
        <f>SUM(Q5:Q13)</f>
        <v>19</v>
      </c>
      <c r="R14" s="88">
        <f>SUM(R5:R13)</f>
        <v>8</v>
      </c>
      <c r="S14" s="21"/>
    </row>
    <row r="15" spans="1:19" x14ac:dyDescent="0.2">
      <c r="A15" s="57" t="s">
        <v>399</v>
      </c>
      <c r="B15" s="58">
        <v>14</v>
      </c>
      <c r="C15" s="58">
        <v>4</v>
      </c>
      <c r="D15" s="37">
        <v>5</v>
      </c>
      <c r="E15" s="39">
        <v>2</v>
      </c>
      <c r="F15" s="37">
        <f t="shared" ref="F15:F23" si="6">IF(($C15+INT(D$3/18)+IF(((D$3-INT(D$3/18)*18)-$B15)&gt;=0,1,0)-D15+2)&lt;0, 0, $C15+INT(D$3/18)+IF(((D$3-INT(D$3/18)*18)-$B15)&gt;=0,1,0)-D15+2)</f>
        <v>2</v>
      </c>
      <c r="G15" s="38">
        <v>5</v>
      </c>
      <c r="H15" s="59">
        <v>3</v>
      </c>
      <c r="I15" s="82">
        <f t="shared" ref="I15:I23" si="7">IF(($C15+INT(G$3/18)+IF(((G$3-INT(G$3/18)*18)-$B15)&gt;=0,1,0)-G15+2)&lt;0, 0, $C15+INT(G$3/18)+IF(((G$3-INT(G$3/18)*18)-$B15)&gt;=0,1,0)-G15+2)</f>
        <v>1</v>
      </c>
      <c r="J15" s="37">
        <v>5</v>
      </c>
      <c r="K15" s="39">
        <v>2</v>
      </c>
      <c r="L15" s="37">
        <f t="shared" ref="L15:L23" si="8">IF(($C15+INT(J$3/18)+IF(((J$3-INT(J$3/18)*18)-$B15)&gt;=0,1,0)-J15+2)&lt;0, 0, $C15+INT(J$3/18)+IF(((J$3-INT(J$3/18)*18)-$B15)&gt;=0,1,0)-J15+2)</f>
        <v>2</v>
      </c>
      <c r="M15" s="38">
        <v>5</v>
      </c>
      <c r="N15" s="59">
        <v>1</v>
      </c>
      <c r="O15" s="82">
        <f t="shared" ref="O15:O23" si="9">IF(($C15+INT(M$3/18)+IF(((M$3-INT(M$3/18)*18)-$B15)&gt;=0,1,0)-M15+2)&lt;0, 0, $C15+INT(M$3/18)+IF(((M$3-INT(M$3/18)*18)-$B15)&gt;=0,1,0)-M15+2)</f>
        <v>2</v>
      </c>
      <c r="P15" s="37">
        <v>5</v>
      </c>
      <c r="Q15" s="39">
        <v>1</v>
      </c>
      <c r="R15" s="37">
        <f t="shared" ref="R15:R23" si="10">IF(($C15+INT(P$3/18)+IF(((P$3-INT(P$3/18)*18)-$B15)&gt;=0,1,0)-P15+2)&lt;0, 0, $C15+INT(P$3/18)+IF(((P$3-INT(P$3/18)*18)-$B15)&gt;=0,1,0)-P15+2)</f>
        <v>2</v>
      </c>
      <c r="S15" s="21"/>
    </row>
    <row r="16" spans="1:19" x14ac:dyDescent="0.2">
      <c r="A16" s="42" t="s">
        <v>400</v>
      </c>
      <c r="B16" s="50">
        <v>12</v>
      </c>
      <c r="C16" s="50">
        <v>3</v>
      </c>
      <c r="D16" s="37">
        <v>3</v>
      </c>
      <c r="E16" s="37">
        <v>2</v>
      </c>
      <c r="F16" s="37">
        <f t="shared" si="6"/>
        <v>3</v>
      </c>
      <c r="G16" s="38">
        <v>4</v>
      </c>
      <c r="H16" s="38">
        <v>2</v>
      </c>
      <c r="I16" s="78">
        <f t="shared" si="7"/>
        <v>1</v>
      </c>
      <c r="J16" s="37">
        <v>5</v>
      </c>
      <c r="K16" s="37">
        <v>3</v>
      </c>
      <c r="L16" s="37">
        <f t="shared" si="8"/>
        <v>1</v>
      </c>
      <c r="M16" s="38">
        <v>5</v>
      </c>
      <c r="N16" s="38">
        <v>3</v>
      </c>
      <c r="O16" s="78">
        <f t="shared" si="9"/>
        <v>1</v>
      </c>
      <c r="P16" s="37">
        <v>5</v>
      </c>
      <c r="Q16" s="37">
        <v>2</v>
      </c>
      <c r="R16" s="37">
        <f t="shared" si="10"/>
        <v>1</v>
      </c>
      <c r="S16" s="21"/>
    </row>
    <row r="17" spans="1:19" x14ac:dyDescent="0.2">
      <c r="A17" s="42" t="s">
        <v>401</v>
      </c>
      <c r="B17" s="50">
        <v>4</v>
      </c>
      <c r="C17" s="50">
        <v>4</v>
      </c>
      <c r="D17" s="37">
        <v>8</v>
      </c>
      <c r="E17" s="37">
        <v>3</v>
      </c>
      <c r="F17" s="37">
        <f t="shared" si="6"/>
        <v>0</v>
      </c>
      <c r="G17" s="38">
        <v>4</v>
      </c>
      <c r="H17" s="38">
        <v>1</v>
      </c>
      <c r="I17" s="78">
        <f t="shared" si="7"/>
        <v>3</v>
      </c>
      <c r="J17" s="37">
        <v>6</v>
      </c>
      <c r="K17" s="37">
        <v>2</v>
      </c>
      <c r="L17" s="37">
        <f t="shared" si="8"/>
        <v>2</v>
      </c>
      <c r="M17" s="38">
        <v>6</v>
      </c>
      <c r="N17" s="38">
        <v>2</v>
      </c>
      <c r="O17" s="78">
        <f t="shared" si="9"/>
        <v>2</v>
      </c>
      <c r="P17" s="37">
        <v>6</v>
      </c>
      <c r="Q17" s="37">
        <v>2</v>
      </c>
      <c r="R17" s="37">
        <f t="shared" si="10"/>
        <v>2</v>
      </c>
      <c r="S17" s="21"/>
    </row>
    <row r="18" spans="1:19" x14ac:dyDescent="0.2">
      <c r="A18" s="42" t="s">
        <v>402</v>
      </c>
      <c r="B18" s="50">
        <v>18</v>
      </c>
      <c r="C18" s="50">
        <v>4</v>
      </c>
      <c r="D18" s="37">
        <v>5</v>
      </c>
      <c r="E18" s="37">
        <v>2</v>
      </c>
      <c r="F18" s="37">
        <f t="shared" si="6"/>
        <v>2</v>
      </c>
      <c r="G18" s="38">
        <v>4</v>
      </c>
      <c r="H18" s="38">
        <v>2</v>
      </c>
      <c r="I18" s="78">
        <f t="shared" si="7"/>
        <v>2</v>
      </c>
      <c r="J18" s="37">
        <v>4</v>
      </c>
      <c r="K18" s="37">
        <v>1</v>
      </c>
      <c r="L18" s="37">
        <f t="shared" si="8"/>
        <v>3</v>
      </c>
      <c r="M18" s="38">
        <v>6</v>
      </c>
      <c r="N18" s="38">
        <v>2</v>
      </c>
      <c r="O18" s="78">
        <f t="shared" si="9"/>
        <v>1</v>
      </c>
      <c r="P18" s="37">
        <v>5</v>
      </c>
      <c r="Q18" s="37">
        <v>2</v>
      </c>
      <c r="R18" s="37">
        <f t="shared" si="10"/>
        <v>2</v>
      </c>
      <c r="S18" s="21"/>
    </row>
    <row r="19" spans="1:19" x14ac:dyDescent="0.2">
      <c r="A19" s="42" t="s">
        <v>403</v>
      </c>
      <c r="B19" s="50">
        <v>10</v>
      </c>
      <c r="C19" s="50">
        <v>3</v>
      </c>
      <c r="D19" s="37">
        <v>4</v>
      </c>
      <c r="E19" s="37">
        <v>1</v>
      </c>
      <c r="F19" s="37">
        <f t="shared" si="6"/>
        <v>2</v>
      </c>
      <c r="G19" s="38">
        <v>4</v>
      </c>
      <c r="H19" s="38">
        <v>2</v>
      </c>
      <c r="I19" s="78">
        <f t="shared" si="7"/>
        <v>1</v>
      </c>
      <c r="J19" s="37">
        <v>4</v>
      </c>
      <c r="K19" s="37">
        <v>2</v>
      </c>
      <c r="L19" s="37">
        <f t="shared" si="8"/>
        <v>2</v>
      </c>
      <c r="M19" s="38">
        <v>5</v>
      </c>
      <c r="N19" s="38">
        <v>2</v>
      </c>
      <c r="O19" s="78">
        <f t="shared" si="9"/>
        <v>1</v>
      </c>
      <c r="P19" s="37">
        <v>4</v>
      </c>
      <c r="Q19" s="37">
        <v>2</v>
      </c>
      <c r="R19" s="37">
        <f t="shared" si="10"/>
        <v>3</v>
      </c>
      <c r="S19" s="21"/>
    </row>
    <row r="20" spans="1:19" x14ac:dyDescent="0.2">
      <c r="A20" s="42" t="s">
        <v>404</v>
      </c>
      <c r="B20" s="50">
        <v>2</v>
      </c>
      <c r="C20" s="50">
        <v>5</v>
      </c>
      <c r="D20" s="37">
        <v>7</v>
      </c>
      <c r="E20" s="37">
        <v>3</v>
      </c>
      <c r="F20" s="37">
        <f t="shared" si="6"/>
        <v>1</v>
      </c>
      <c r="G20" s="38">
        <v>8</v>
      </c>
      <c r="H20" s="38">
        <v>2</v>
      </c>
      <c r="I20" s="78">
        <f t="shared" si="7"/>
        <v>0</v>
      </c>
      <c r="J20" s="37">
        <v>10</v>
      </c>
      <c r="K20" s="37">
        <v>1</v>
      </c>
      <c r="L20" s="37">
        <f t="shared" si="8"/>
        <v>0</v>
      </c>
      <c r="M20" s="38">
        <v>7</v>
      </c>
      <c r="N20" s="38">
        <v>2</v>
      </c>
      <c r="O20" s="78">
        <f t="shared" si="9"/>
        <v>2</v>
      </c>
      <c r="P20" s="37">
        <v>8</v>
      </c>
      <c r="Q20" s="37">
        <v>3</v>
      </c>
      <c r="R20" s="37">
        <f t="shared" si="10"/>
        <v>1</v>
      </c>
      <c r="S20" s="21"/>
    </row>
    <row r="21" spans="1:19" x14ac:dyDescent="0.2">
      <c r="A21" s="42" t="s">
        <v>405</v>
      </c>
      <c r="B21" s="50">
        <v>8</v>
      </c>
      <c r="C21" s="50">
        <v>5</v>
      </c>
      <c r="D21" s="37">
        <v>6</v>
      </c>
      <c r="E21" s="37">
        <v>1</v>
      </c>
      <c r="F21" s="37">
        <f t="shared" si="6"/>
        <v>2</v>
      </c>
      <c r="G21" s="38">
        <v>7</v>
      </c>
      <c r="H21" s="38">
        <v>2</v>
      </c>
      <c r="I21" s="78">
        <f t="shared" si="7"/>
        <v>1</v>
      </c>
      <c r="J21" s="37">
        <v>6</v>
      </c>
      <c r="K21" s="37">
        <v>2</v>
      </c>
      <c r="L21" s="37">
        <f t="shared" si="8"/>
        <v>3</v>
      </c>
      <c r="M21" s="38">
        <v>8</v>
      </c>
      <c r="N21" s="38">
        <v>2</v>
      </c>
      <c r="O21" s="78">
        <f t="shared" si="9"/>
        <v>0</v>
      </c>
      <c r="P21" s="37">
        <v>6</v>
      </c>
      <c r="Q21" s="37">
        <v>1</v>
      </c>
      <c r="R21" s="37">
        <f t="shared" si="10"/>
        <v>3</v>
      </c>
      <c r="S21" s="21"/>
    </row>
    <row r="22" spans="1:19" x14ac:dyDescent="0.2">
      <c r="A22" s="42" t="s">
        <v>406</v>
      </c>
      <c r="B22" s="50">
        <v>6</v>
      </c>
      <c r="C22" s="50">
        <v>4</v>
      </c>
      <c r="D22" s="37">
        <v>7</v>
      </c>
      <c r="E22" s="37">
        <v>2</v>
      </c>
      <c r="F22" s="37">
        <f t="shared" si="6"/>
        <v>0</v>
      </c>
      <c r="G22" s="38">
        <v>5</v>
      </c>
      <c r="H22" s="38">
        <v>2</v>
      </c>
      <c r="I22" s="78">
        <f t="shared" si="7"/>
        <v>2</v>
      </c>
      <c r="J22" s="37">
        <v>5</v>
      </c>
      <c r="K22" s="37">
        <v>2</v>
      </c>
      <c r="L22" s="37">
        <f t="shared" si="8"/>
        <v>3</v>
      </c>
      <c r="M22" s="38">
        <v>5</v>
      </c>
      <c r="N22" s="38">
        <v>1</v>
      </c>
      <c r="O22" s="78">
        <f t="shared" si="9"/>
        <v>3</v>
      </c>
      <c r="P22" s="37">
        <v>6</v>
      </c>
      <c r="Q22" s="37">
        <v>3</v>
      </c>
      <c r="R22" s="37">
        <f t="shared" si="10"/>
        <v>2</v>
      </c>
      <c r="S22" s="21"/>
    </row>
    <row r="23" spans="1:19" ht="13.5" thickBot="1" x14ac:dyDescent="0.25">
      <c r="A23" s="45" t="s">
        <v>407</v>
      </c>
      <c r="B23" s="51">
        <v>16</v>
      </c>
      <c r="C23" s="51">
        <v>4</v>
      </c>
      <c r="D23" s="37">
        <v>5</v>
      </c>
      <c r="E23" s="46">
        <v>1</v>
      </c>
      <c r="F23" s="37">
        <f t="shared" si="6"/>
        <v>2</v>
      </c>
      <c r="G23" s="38">
        <v>4</v>
      </c>
      <c r="H23" s="47">
        <v>1</v>
      </c>
      <c r="I23" s="84">
        <f t="shared" si="7"/>
        <v>2</v>
      </c>
      <c r="J23" s="37">
        <v>5</v>
      </c>
      <c r="K23" s="46">
        <v>2</v>
      </c>
      <c r="L23" s="37">
        <f t="shared" si="8"/>
        <v>2</v>
      </c>
      <c r="M23" s="38">
        <v>5</v>
      </c>
      <c r="N23" s="47">
        <v>2</v>
      </c>
      <c r="O23" s="84">
        <f t="shared" si="9"/>
        <v>2</v>
      </c>
      <c r="P23" s="37">
        <v>6</v>
      </c>
      <c r="Q23" s="46">
        <v>3</v>
      </c>
      <c r="R23" s="37">
        <f t="shared" si="10"/>
        <v>1</v>
      </c>
      <c r="S23" s="21"/>
    </row>
    <row r="24" spans="1:19" ht="13.5" thickBot="1" x14ac:dyDescent="0.25">
      <c r="A24" s="66" t="s">
        <v>413</v>
      </c>
      <c r="B24" s="63"/>
      <c r="C24" s="63">
        <f t="shared" ref="C24:O24" si="11">SUM(C15:C23)</f>
        <v>36</v>
      </c>
      <c r="D24" s="63">
        <f t="shared" si="11"/>
        <v>50</v>
      </c>
      <c r="E24" s="63">
        <f t="shared" si="11"/>
        <v>17</v>
      </c>
      <c r="F24" s="63">
        <f t="shared" si="11"/>
        <v>14</v>
      </c>
      <c r="G24" s="64">
        <f t="shared" si="11"/>
        <v>45</v>
      </c>
      <c r="H24" s="64">
        <f t="shared" si="11"/>
        <v>17</v>
      </c>
      <c r="I24" s="64">
        <f t="shared" si="11"/>
        <v>13</v>
      </c>
      <c r="J24" s="63">
        <f t="shared" si="11"/>
        <v>50</v>
      </c>
      <c r="K24" s="63">
        <f t="shared" si="11"/>
        <v>17</v>
      </c>
      <c r="L24" s="63">
        <f t="shared" si="11"/>
        <v>18</v>
      </c>
      <c r="M24" s="64">
        <f t="shared" si="11"/>
        <v>52</v>
      </c>
      <c r="N24" s="64">
        <f t="shared" si="11"/>
        <v>17</v>
      </c>
      <c r="O24" s="64">
        <f t="shared" si="11"/>
        <v>14</v>
      </c>
      <c r="P24" s="63">
        <f>SUM(P15:P23)</f>
        <v>51</v>
      </c>
      <c r="Q24" s="63">
        <f>SUM(Q15:Q23)</f>
        <v>19</v>
      </c>
      <c r="R24" s="63">
        <f>SUM(R15:R23)</f>
        <v>17</v>
      </c>
    </row>
    <row r="25" spans="1:19" ht="13.5" thickBot="1" x14ac:dyDescent="0.25">
      <c r="A25" s="70" t="s">
        <v>414</v>
      </c>
      <c r="B25" s="71"/>
      <c r="C25" s="71">
        <f t="shared" ref="C25:O25" si="12">C24+C14</f>
        <v>72</v>
      </c>
      <c r="D25" s="71">
        <f t="shared" si="12"/>
        <v>99</v>
      </c>
      <c r="E25" s="71">
        <f t="shared" si="12"/>
        <v>34</v>
      </c>
      <c r="F25" s="71">
        <f t="shared" si="12"/>
        <v>29</v>
      </c>
      <c r="G25" s="72">
        <f t="shared" si="12"/>
        <v>87</v>
      </c>
      <c r="H25" s="72">
        <f t="shared" si="12"/>
        <v>36</v>
      </c>
      <c r="I25" s="72">
        <f t="shared" si="12"/>
        <v>30</v>
      </c>
      <c r="J25" s="71">
        <f t="shared" si="12"/>
        <v>104</v>
      </c>
      <c r="K25" s="71">
        <f t="shared" si="12"/>
        <v>36</v>
      </c>
      <c r="L25" s="71">
        <f t="shared" si="12"/>
        <v>31</v>
      </c>
      <c r="M25" s="72">
        <f t="shared" si="12"/>
        <v>109</v>
      </c>
      <c r="N25" s="72">
        <f t="shared" si="12"/>
        <v>38</v>
      </c>
      <c r="O25" s="72">
        <f t="shared" si="12"/>
        <v>25</v>
      </c>
      <c r="P25" s="71">
        <f>P24+P14</f>
        <v>114</v>
      </c>
      <c r="Q25" s="71">
        <f>Q24+Q14</f>
        <v>38</v>
      </c>
      <c r="R25" s="71">
        <f>R24+R14</f>
        <v>25</v>
      </c>
    </row>
    <row r="26" spans="1:19" x14ac:dyDescent="0.2">
      <c r="A26" s="67" t="s">
        <v>350</v>
      </c>
      <c r="B26" s="39"/>
      <c r="C26" s="39"/>
      <c r="D26" s="486">
        <v>3</v>
      </c>
      <c r="E26" s="487"/>
      <c r="F26" s="488"/>
      <c r="G26" s="489">
        <v>2</v>
      </c>
      <c r="H26" s="490"/>
      <c r="I26" s="491"/>
      <c r="J26" s="486">
        <v>1</v>
      </c>
      <c r="K26" s="487"/>
      <c r="L26" s="488"/>
      <c r="M26" s="489">
        <v>5</v>
      </c>
      <c r="N26" s="490"/>
      <c r="O26" s="491"/>
      <c r="P26" s="486">
        <v>4</v>
      </c>
      <c r="Q26" s="487"/>
      <c r="R26" s="488"/>
    </row>
    <row r="27" spans="1:19" ht="13.5" thickBot="1" x14ac:dyDescent="0.25">
      <c r="A27" s="49" t="s">
        <v>415</v>
      </c>
      <c r="B27" s="46"/>
      <c r="C27" s="46"/>
      <c r="D27" s="492">
        <v>4</v>
      </c>
      <c r="E27" s="493"/>
      <c r="F27" s="494"/>
      <c r="G27" s="495">
        <v>7</v>
      </c>
      <c r="H27" s="496"/>
      <c r="I27" s="497"/>
      <c r="J27" s="492">
        <v>11</v>
      </c>
      <c r="K27" s="493"/>
      <c r="L27" s="494"/>
      <c r="M27" s="495">
        <v>1</v>
      </c>
      <c r="N27" s="496"/>
      <c r="O27" s="497"/>
      <c r="P27" s="492">
        <v>2</v>
      </c>
      <c r="Q27" s="493"/>
      <c r="R27" s="494"/>
    </row>
    <row r="29" spans="1:19" x14ac:dyDescent="0.2">
      <c r="A29" s="92"/>
      <c r="B29" s="30" t="s">
        <v>450</v>
      </c>
    </row>
    <row r="30" spans="1:19" x14ac:dyDescent="0.2">
      <c r="A30" s="97"/>
      <c r="B30" s="30" t="s">
        <v>603</v>
      </c>
    </row>
  </sheetData>
  <mergeCells count="20">
    <mergeCell ref="D3:F3"/>
    <mergeCell ref="G3:I3"/>
    <mergeCell ref="J3:L3"/>
    <mergeCell ref="M3:O3"/>
    <mergeCell ref="P3:R3"/>
    <mergeCell ref="D2:F2"/>
    <mergeCell ref="G2:I2"/>
    <mergeCell ref="J2:L2"/>
    <mergeCell ref="M2:O2"/>
    <mergeCell ref="P2:R2"/>
    <mergeCell ref="D27:F27"/>
    <mergeCell ref="G27:I27"/>
    <mergeCell ref="J27:L27"/>
    <mergeCell ref="M27:O27"/>
    <mergeCell ref="P27:R27"/>
    <mergeCell ref="D26:F26"/>
    <mergeCell ref="G26:I26"/>
    <mergeCell ref="J26:L26"/>
    <mergeCell ref="M26:O26"/>
    <mergeCell ref="P26:R26"/>
  </mergeCells>
  <phoneticPr fontId="8" type="noConversion"/>
  <conditionalFormatting sqref="G5:G13 G15:G23 M5:M13 M15:M23 D5:D13 D15:D23 J5:J13 J15:J23 P5:P13 P15:P23">
    <cfRule type="cellIs" dxfId="279" priority="1" stopIfTrue="1" operator="equal">
      <formula>$C5</formula>
    </cfRule>
    <cfRule type="cellIs" dxfId="278"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H50"/>
  <sheetViews>
    <sheetView workbookViewId="0">
      <selection activeCell="F5" sqref="F5"/>
    </sheetView>
  </sheetViews>
  <sheetFormatPr defaultColWidth="8.85546875" defaultRowHeight="12.75" x14ac:dyDescent="0.2"/>
  <cols>
    <col min="2" max="2" width="32.140625" customWidth="1"/>
    <col min="3" max="3" width="30.42578125" customWidth="1"/>
    <col min="4" max="4" width="26" customWidth="1"/>
    <col min="5" max="5" width="25.5703125" customWidth="1"/>
    <col min="6" max="6" width="21.85546875" customWidth="1"/>
    <col min="7" max="7" width="21" customWidth="1"/>
    <col min="8" max="8" width="10.140625" customWidth="1"/>
    <col min="9" max="9" width="10.5703125" customWidth="1"/>
    <col min="10" max="10" width="16.42578125" customWidth="1"/>
  </cols>
  <sheetData>
    <row r="1" spans="1:8" x14ac:dyDescent="0.2">
      <c r="A1" s="19" t="s">
        <v>58</v>
      </c>
      <c r="B1" s="20"/>
      <c r="C1" s="20"/>
      <c r="D1" s="20"/>
      <c r="E1" s="20"/>
    </row>
    <row r="2" spans="1:8" x14ac:dyDescent="0.2">
      <c r="C2" s="21" t="s">
        <v>720</v>
      </c>
      <c r="D2" s="21" t="s">
        <v>511</v>
      </c>
      <c r="E2" s="21" t="s">
        <v>721</v>
      </c>
      <c r="F2" s="301" t="s">
        <v>59</v>
      </c>
    </row>
    <row r="3" spans="1:8" x14ac:dyDescent="0.2">
      <c r="A3" t="s">
        <v>615</v>
      </c>
      <c r="B3" t="s">
        <v>469</v>
      </c>
      <c r="C3" s="324">
        <v>8.1999999999999993</v>
      </c>
      <c r="D3" s="301" t="s">
        <v>192</v>
      </c>
      <c r="E3" s="231" t="s">
        <v>210</v>
      </c>
      <c r="F3" s="364" t="s">
        <v>56</v>
      </c>
    </row>
    <row r="4" spans="1:8" x14ac:dyDescent="0.2">
      <c r="A4" t="s">
        <v>474</v>
      </c>
      <c r="B4" t="s">
        <v>475</v>
      </c>
      <c r="C4" s="324">
        <v>17.5</v>
      </c>
      <c r="D4" s="21" t="s">
        <v>722</v>
      </c>
      <c r="E4" t="s">
        <v>303</v>
      </c>
      <c r="F4" s="364" t="s">
        <v>56</v>
      </c>
    </row>
    <row r="5" spans="1:8" x14ac:dyDescent="0.2">
      <c r="A5" t="s">
        <v>470</v>
      </c>
      <c r="B5" t="s">
        <v>340</v>
      </c>
      <c r="C5" s="324">
        <v>20.399999999999999</v>
      </c>
      <c r="D5" s="301" t="s">
        <v>300</v>
      </c>
      <c r="E5" t="s">
        <v>302</v>
      </c>
      <c r="F5" s="364" t="s">
        <v>56</v>
      </c>
    </row>
    <row r="6" spans="1:8" x14ac:dyDescent="0.2">
      <c r="A6" t="s">
        <v>473</v>
      </c>
      <c r="B6" t="s">
        <v>352</v>
      </c>
      <c r="C6" s="324">
        <v>22.8</v>
      </c>
      <c r="D6" s="301" t="s">
        <v>193</v>
      </c>
      <c r="E6" s="231" t="s">
        <v>210</v>
      </c>
      <c r="F6" s="364"/>
    </row>
    <row r="7" spans="1:8" x14ac:dyDescent="0.2">
      <c r="A7" t="s">
        <v>471</v>
      </c>
      <c r="B7" t="s">
        <v>472</v>
      </c>
      <c r="C7" s="324">
        <v>23.8</v>
      </c>
      <c r="D7" s="301" t="s">
        <v>191</v>
      </c>
      <c r="E7" s="231" t="s">
        <v>210</v>
      </c>
      <c r="F7" s="364"/>
    </row>
    <row r="8" spans="1:8" x14ac:dyDescent="0.2">
      <c r="A8" s="102"/>
      <c r="B8" s="231"/>
      <c r="C8" s="101"/>
      <c r="D8" s="21"/>
    </row>
    <row r="9" spans="1:8" x14ac:dyDescent="0.2">
      <c r="A9" s="19" t="s">
        <v>57</v>
      </c>
      <c r="B9" s="20"/>
      <c r="C9" s="20"/>
      <c r="D9" s="20"/>
      <c r="E9" s="20"/>
    </row>
    <row r="10" spans="1:8" x14ac:dyDescent="0.2">
      <c r="C10" t="s">
        <v>479</v>
      </c>
      <c r="D10" t="s">
        <v>481</v>
      </c>
      <c r="E10" t="s">
        <v>483</v>
      </c>
    </row>
    <row r="11" spans="1:8" x14ac:dyDescent="0.2">
      <c r="A11" s="187">
        <v>1</v>
      </c>
      <c r="B11" t="s">
        <v>271</v>
      </c>
      <c r="C11" s="363">
        <v>42106</v>
      </c>
      <c r="D11" s="85" t="s">
        <v>340</v>
      </c>
      <c r="E11" t="s">
        <v>61</v>
      </c>
    </row>
    <row r="12" spans="1:8" x14ac:dyDescent="0.2">
      <c r="A12" s="187">
        <v>2</v>
      </c>
      <c r="B12" t="s">
        <v>188</v>
      </c>
      <c r="C12" s="363">
        <v>42134</v>
      </c>
      <c r="D12" t="s">
        <v>472</v>
      </c>
      <c r="E12" t="s">
        <v>65</v>
      </c>
      <c r="F12" s="151"/>
      <c r="G12" s="2"/>
      <c r="H12" s="103"/>
    </row>
    <row r="13" spans="1:8" x14ac:dyDescent="0.2">
      <c r="A13" s="187">
        <v>3</v>
      </c>
      <c r="B13" t="s">
        <v>227</v>
      </c>
      <c r="C13" s="21" t="s">
        <v>55</v>
      </c>
      <c r="D13" t="s">
        <v>352</v>
      </c>
      <c r="E13" s="231" t="s">
        <v>66</v>
      </c>
    </row>
    <row r="14" spans="1:8" x14ac:dyDescent="0.2">
      <c r="A14" s="187">
        <v>4</v>
      </c>
      <c r="B14" s="231" t="s">
        <v>70</v>
      </c>
      <c r="C14" s="363" t="s">
        <v>69</v>
      </c>
      <c r="D14" s="231" t="s">
        <v>475</v>
      </c>
      <c r="E14" s="231" t="s">
        <v>68</v>
      </c>
    </row>
    <row r="15" spans="1:8" x14ac:dyDescent="0.2">
      <c r="A15" s="21">
        <v>5</v>
      </c>
      <c r="B15" s="231" t="s">
        <v>67</v>
      </c>
      <c r="C15" s="365">
        <v>42280</v>
      </c>
      <c r="D15" s="231" t="s">
        <v>469</v>
      </c>
      <c r="E15" t="s">
        <v>869</v>
      </c>
    </row>
    <row r="17" spans="1:7" x14ac:dyDescent="0.2">
      <c r="A17" s="3" t="s">
        <v>482</v>
      </c>
      <c r="B17" s="1"/>
      <c r="C17" s="1"/>
      <c r="D17" s="1"/>
      <c r="E17" s="1"/>
    </row>
    <row r="19" spans="1:7" x14ac:dyDescent="0.2">
      <c r="A19" s="19" t="s">
        <v>356</v>
      </c>
      <c r="B19" s="20"/>
      <c r="C19" s="20"/>
      <c r="D19" s="20"/>
      <c r="E19" s="20"/>
    </row>
    <row r="21" spans="1:7" x14ac:dyDescent="0.2">
      <c r="A21" s="4">
        <v>1</v>
      </c>
      <c r="B21" s="1" t="s">
        <v>357</v>
      </c>
      <c r="C21" s="1"/>
      <c r="D21" s="1"/>
      <c r="E21" s="1"/>
    </row>
    <row r="22" spans="1:7" x14ac:dyDescent="0.2">
      <c r="A22" s="21">
        <v>2</v>
      </c>
      <c r="B22" t="s">
        <v>358</v>
      </c>
    </row>
    <row r="23" spans="1:7" x14ac:dyDescent="0.2">
      <c r="A23" s="4">
        <v>3</v>
      </c>
      <c r="B23" s="1" t="s">
        <v>359</v>
      </c>
      <c r="C23" s="1"/>
      <c r="D23" s="1"/>
      <c r="E23" s="1"/>
    </row>
    <row r="24" spans="1:7" x14ac:dyDescent="0.2">
      <c r="A24" s="21">
        <v>4</v>
      </c>
      <c r="B24" t="s">
        <v>360</v>
      </c>
    </row>
    <row r="25" spans="1:7" x14ac:dyDescent="0.2">
      <c r="A25" s="4">
        <v>5</v>
      </c>
      <c r="B25" s="1" t="s">
        <v>386</v>
      </c>
      <c r="C25" s="1"/>
      <c r="D25" s="1"/>
      <c r="E25" s="1"/>
    </row>
    <row r="26" spans="1:7" x14ac:dyDescent="0.2">
      <c r="A26" s="21">
        <v>6</v>
      </c>
      <c r="B26" t="s">
        <v>510</v>
      </c>
      <c r="G26" t="s">
        <v>801</v>
      </c>
    </row>
    <row r="27" spans="1:7" x14ac:dyDescent="0.2">
      <c r="A27" s="4">
        <v>7</v>
      </c>
      <c r="B27" s="1" t="s">
        <v>547</v>
      </c>
      <c r="C27" s="1"/>
      <c r="D27" s="1"/>
      <c r="E27" s="1"/>
    </row>
    <row r="28" spans="1:7" x14ac:dyDescent="0.2">
      <c r="A28" s="21">
        <v>8</v>
      </c>
      <c r="B28" s="102" t="s">
        <v>913</v>
      </c>
    </row>
    <row r="29" spans="1:7" x14ac:dyDescent="0.2">
      <c r="A29" s="4">
        <v>9</v>
      </c>
      <c r="B29" s="1" t="s">
        <v>892</v>
      </c>
      <c r="C29" s="1"/>
      <c r="D29" s="1"/>
      <c r="E29" s="1"/>
    </row>
    <row r="30" spans="1:7" x14ac:dyDescent="0.2">
      <c r="A30" s="21">
        <v>10</v>
      </c>
      <c r="B30" s="102" t="s">
        <v>900</v>
      </c>
      <c r="C30" s="103"/>
    </row>
    <row r="31" spans="1:7" x14ac:dyDescent="0.2">
      <c r="A31" s="292">
        <v>11</v>
      </c>
      <c r="B31" s="1" t="s">
        <v>165</v>
      </c>
      <c r="C31" s="293"/>
      <c r="D31" s="294"/>
      <c r="E31" s="294"/>
    </row>
    <row r="32" spans="1:7" x14ac:dyDescent="0.2">
      <c r="A32" s="21">
        <v>12</v>
      </c>
      <c r="B32" t="s">
        <v>297</v>
      </c>
    </row>
    <row r="33" spans="1:5" x14ac:dyDescent="0.2">
      <c r="A33" s="292">
        <v>13</v>
      </c>
      <c r="B33" s="299" t="s">
        <v>166</v>
      </c>
      <c r="C33" s="294"/>
      <c r="D33" s="294"/>
      <c r="E33" s="294"/>
    </row>
    <row r="34" spans="1:5" x14ac:dyDescent="0.2">
      <c r="A34" s="21"/>
      <c r="C34" s="103"/>
    </row>
    <row r="35" spans="1:5" x14ac:dyDescent="0.2">
      <c r="A35" s="21"/>
      <c r="B35" s="87" t="s">
        <v>736</v>
      </c>
      <c r="C35" s="86"/>
      <c r="D35" s="87"/>
      <c r="E35" s="87" t="s">
        <v>909</v>
      </c>
    </row>
    <row r="36" spans="1:5" x14ac:dyDescent="0.2">
      <c r="A36" s="21"/>
      <c r="B36" s="161" t="s">
        <v>737</v>
      </c>
      <c r="C36" s="103" t="s">
        <v>743</v>
      </c>
      <c r="D36" t="s">
        <v>745</v>
      </c>
    </row>
    <row r="37" spans="1:5" x14ac:dyDescent="0.2">
      <c r="A37" s="21"/>
      <c r="B37" s="161" t="s">
        <v>738</v>
      </c>
      <c r="C37" s="103" t="s">
        <v>663</v>
      </c>
      <c r="D37" t="s">
        <v>440</v>
      </c>
    </row>
    <row r="38" spans="1:5" x14ac:dyDescent="0.2">
      <c r="A38" s="21"/>
      <c r="B38" s="161" t="s">
        <v>739</v>
      </c>
      <c r="C38" s="103" t="s">
        <v>741</v>
      </c>
      <c r="D38" t="s">
        <v>616</v>
      </c>
    </row>
    <row r="39" spans="1:5" x14ac:dyDescent="0.2">
      <c r="A39" s="21"/>
      <c r="B39" s="161" t="s">
        <v>740</v>
      </c>
      <c r="C39" s="103" t="s">
        <v>663</v>
      </c>
      <c r="D39" t="s">
        <v>698</v>
      </c>
    </row>
    <row r="40" spans="1:5" x14ac:dyDescent="0.2">
      <c r="B40" s="21">
        <v>2004</v>
      </c>
      <c r="C40" t="s">
        <v>742</v>
      </c>
      <c r="D40" t="s">
        <v>424</v>
      </c>
      <c r="E40" s="102" t="s">
        <v>663</v>
      </c>
    </row>
    <row r="41" spans="1:5" x14ac:dyDescent="0.2">
      <c r="B41" s="21">
        <v>2005</v>
      </c>
      <c r="C41" t="s">
        <v>741</v>
      </c>
      <c r="D41" t="s">
        <v>616</v>
      </c>
      <c r="E41" t="s">
        <v>742</v>
      </c>
    </row>
    <row r="42" spans="1:5" x14ac:dyDescent="0.2">
      <c r="B42" s="21">
        <v>2006</v>
      </c>
      <c r="C42" t="s">
        <v>741</v>
      </c>
      <c r="D42" t="s">
        <v>747</v>
      </c>
      <c r="E42" t="s">
        <v>741</v>
      </c>
    </row>
    <row r="43" spans="1:5" x14ac:dyDescent="0.2">
      <c r="B43" s="21">
        <v>2007</v>
      </c>
      <c r="C43" s="103" t="s">
        <v>743</v>
      </c>
      <c r="D43" t="s">
        <v>746</v>
      </c>
      <c r="E43" s="231" t="s">
        <v>743</v>
      </c>
    </row>
    <row r="44" spans="1:5" x14ac:dyDescent="0.2">
      <c r="B44" s="21">
        <v>2008</v>
      </c>
      <c r="C44" t="s">
        <v>663</v>
      </c>
      <c r="D44" t="s">
        <v>857</v>
      </c>
      <c r="E44" t="s">
        <v>663</v>
      </c>
    </row>
    <row r="45" spans="1:5" x14ac:dyDescent="0.2">
      <c r="B45" s="21">
        <v>2009</v>
      </c>
      <c r="C45" t="s">
        <v>743</v>
      </c>
      <c r="D45" t="s">
        <v>284</v>
      </c>
      <c r="E45" t="s">
        <v>663</v>
      </c>
    </row>
    <row r="46" spans="1:5" x14ac:dyDescent="0.2">
      <c r="B46" s="21">
        <v>2010</v>
      </c>
      <c r="C46" s="102" t="s">
        <v>868</v>
      </c>
      <c r="D46" s="102" t="s">
        <v>869</v>
      </c>
      <c r="E46" t="s">
        <v>663</v>
      </c>
    </row>
    <row r="47" spans="1:5" x14ac:dyDescent="0.2">
      <c r="B47" s="21">
        <v>2011</v>
      </c>
      <c r="C47" t="s">
        <v>663</v>
      </c>
      <c r="D47" t="s">
        <v>283</v>
      </c>
      <c r="E47" t="s">
        <v>663</v>
      </c>
    </row>
    <row r="48" spans="1:5" x14ac:dyDescent="0.2">
      <c r="B48" s="21">
        <v>2012</v>
      </c>
      <c r="C48" s="231" t="s">
        <v>868</v>
      </c>
      <c r="D48" t="s">
        <v>284</v>
      </c>
      <c r="E48" t="s">
        <v>663</v>
      </c>
    </row>
    <row r="49" spans="2:5" x14ac:dyDescent="0.2">
      <c r="B49" s="21">
        <v>2013</v>
      </c>
      <c r="C49" s="231" t="s">
        <v>741</v>
      </c>
      <c r="D49" t="s">
        <v>153</v>
      </c>
      <c r="E49" t="s">
        <v>742</v>
      </c>
    </row>
    <row r="50" spans="2:5" x14ac:dyDescent="0.2">
      <c r="B50" s="21">
        <v>2014</v>
      </c>
      <c r="C50" s="231" t="s">
        <v>741</v>
      </c>
      <c r="D50" s="231" t="s">
        <v>204</v>
      </c>
      <c r="E50" t="s">
        <v>663</v>
      </c>
    </row>
  </sheetData>
  <phoneticPr fontId="8" type="noConversion"/>
  <pageMargins left="0.75" right="0.75" top="1" bottom="1" header="0" footer="0"/>
  <pageSetup paperSize="9" scale="53" orientation="portrait" horizontalDpi="4294967292" verticalDpi="4294967292" r:id="rId1"/>
  <headerFooter alignWithMargins="0"/>
  <ignoredErrors>
    <ignoredError sqref="C13:C14" twoDigitTextYear="1"/>
  </ignoredErrors>
  <legacyDrawing r:id="rId2"/>
  <extLst>
    <ext xmlns:mx="http://schemas.microsoft.com/office/mac/excel/2008/main" uri="http://schemas.microsoft.com/office/mac/excel/2008/main">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32"/>
  <sheetViews>
    <sheetView workbookViewId="0">
      <selection activeCell="F19" sqref="F19"/>
    </sheetView>
  </sheetViews>
  <sheetFormatPr defaultColWidth="8.85546875" defaultRowHeight="12.75" x14ac:dyDescent="0.2"/>
  <cols>
    <col min="1" max="1" width="15.5703125" customWidth="1"/>
    <col min="2" max="4" width="20.5703125" customWidth="1"/>
    <col min="5" max="5" width="22.140625" customWidth="1"/>
    <col min="6" max="6" width="33.5703125" customWidth="1"/>
  </cols>
  <sheetData>
    <row r="1" spans="1:6" ht="13.5" thickBot="1" x14ac:dyDescent="0.25"/>
    <row r="2" spans="1:6" ht="13.5" thickBot="1" x14ac:dyDescent="0.25">
      <c r="A2" s="22" t="s">
        <v>1</v>
      </c>
      <c r="B2" s="23"/>
      <c r="C2" s="23"/>
      <c r="D2" s="24"/>
      <c r="E2" s="24"/>
    </row>
    <row r="3" spans="1:6" x14ac:dyDescent="0.2">
      <c r="A3" s="325" t="s">
        <v>211</v>
      </c>
      <c r="B3" s="6"/>
      <c r="C3" s="6" t="s">
        <v>363</v>
      </c>
      <c r="D3" s="6" t="s">
        <v>364</v>
      </c>
      <c r="E3" s="346" t="s">
        <v>109</v>
      </c>
    </row>
    <row r="4" spans="1:6" x14ac:dyDescent="0.2">
      <c r="A4" s="17">
        <v>1</v>
      </c>
      <c r="B4" s="185" t="s">
        <v>469</v>
      </c>
      <c r="C4" s="302">
        <f>11+7+22+6+16+11-7</f>
        <v>66</v>
      </c>
      <c r="D4" s="302">
        <v>5</v>
      </c>
      <c r="E4" s="345">
        <v>1</v>
      </c>
      <c r="F4" t="s">
        <v>40</v>
      </c>
    </row>
    <row r="5" spans="1:6" x14ac:dyDescent="0.2">
      <c r="A5" s="17">
        <v>2</v>
      </c>
      <c r="B5" s="185" t="s">
        <v>475</v>
      </c>
      <c r="C5" s="302">
        <f>7+11+7+14+22</f>
        <v>61</v>
      </c>
      <c r="D5" s="302">
        <v>4</v>
      </c>
      <c r="E5" s="302">
        <v>2</v>
      </c>
      <c r="F5" s="85"/>
    </row>
    <row r="6" spans="1:6" x14ac:dyDescent="0.2">
      <c r="A6" s="17">
        <v>3</v>
      </c>
      <c r="B6" s="185" t="s">
        <v>472</v>
      </c>
      <c r="C6" s="302">
        <f>4+2+11+7+7-2</f>
        <v>29</v>
      </c>
      <c r="D6" s="302">
        <v>5</v>
      </c>
      <c r="E6" s="302">
        <v>3</v>
      </c>
      <c r="F6" t="s">
        <v>41</v>
      </c>
    </row>
    <row r="7" spans="1:6" x14ac:dyDescent="0.2">
      <c r="A7" s="4">
        <v>4</v>
      </c>
      <c r="B7" s="185" t="s">
        <v>340</v>
      </c>
      <c r="C7" s="302">
        <f>2+1+16+4+4-1</f>
        <v>26</v>
      </c>
      <c r="D7" s="302">
        <v>5</v>
      </c>
      <c r="E7" s="302">
        <v>4</v>
      </c>
      <c r="F7" t="s">
        <v>42</v>
      </c>
    </row>
    <row r="8" spans="1:6" x14ac:dyDescent="0.2">
      <c r="A8" s="291">
        <v>5</v>
      </c>
      <c r="B8" s="185" t="s">
        <v>352</v>
      </c>
      <c r="C8" s="302">
        <f>1+4+4+11</f>
        <v>20</v>
      </c>
      <c r="D8" s="302">
        <v>4</v>
      </c>
      <c r="E8" s="302">
        <v>5</v>
      </c>
    </row>
    <row r="11" spans="1:6" ht="13.5" thickBot="1" x14ac:dyDescent="0.25">
      <c r="A11" s="19" t="s">
        <v>467</v>
      </c>
      <c r="B11" s="20"/>
      <c r="C11" s="20"/>
      <c r="D11" s="20"/>
      <c r="E11" s="20"/>
    </row>
    <row r="12" spans="1:6" ht="13.5" thickBot="1" x14ac:dyDescent="0.25">
      <c r="A12" s="5" t="s">
        <v>350</v>
      </c>
      <c r="B12" s="211" t="s">
        <v>901</v>
      </c>
      <c r="C12" s="211" t="s">
        <v>902</v>
      </c>
      <c r="D12" s="211" t="s">
        <v>903</v>
      </c>
      <c r="E12" s="212" t="s">
        <v>904</v>
      </c>
    </row>
    <row r="13" spans="1:6" x14ac:dyDescent="0.2">
      <c r="A13" s="17">
        <v>1</v>
      </c>
      <c r="B13" s="316">
        <v>11</v>
      </c>
      <c r="C13" s="317">
        <v>16</v>
      </c>
      <c r="D13" s="318">
        <v>22</v>
      </c>
      <c r="E13" s="343">
        <v>29</v>
      </c>
    </row>
    <row r="14" spans="1:6" x14ac:dyDescent="0.2">
      <c r="A14" s="17">
        <v>2</v>
      </c>
      <c r="B14" s="319">
        <v>7</v>
      </c>
      <c r="C14" s="320">
        <v>11</v>
      </c>
      <c r="D14" s="302">
        <v>16</v>
      </c>
      <c r="E14" s="328">
        <v>22</v>
      </c>
    </row>
    <row r="15" spans="1:6" x14ac:dyDescent="0.2">
      <c r="A15" s="17">
        <v>3</v>
      </c>
      <c r="B15" s="319">
        <v>4</v>
      </c>
      <c r="C15" s="320">
        <v>7</v>
      </c>
      <c r="D15" s="302">
        <v>11</v>
      </c>
      <c r="E15" s="328">
        <v>16</v>
      </c>
    </row>
    <row r="16" spans="1:6" x14ac:dyDescent="0.2">
      <c r="A16" s="17">
        <v>4</v>
      </c>
      <c r="B16" s="319">
        <v>2</v>
      </c>
      <c r="C16" s="320">
        <v>4</v>
      </c>
      <c r="D16" s="302">
        <v>7</v>
      </c>
      <c r="E16" s="328">
        <v>11</v>
      </c>
    </row>
    <row r="17" spans="1:10" ht="13.5" thickBot="1" x14ac:dyDescent="0.25">
      <c r="A17" s="17">
        <v>5</v>
      </c>
      <c r="B17" s="321">
        <v>1</v>
      </c>
      <c r="C17" s="322">
        <v>2</v>
      </c>
      <c r="D17" s="323">
        <v>4</v>
      </c>
      <c r="E17" s="344">
        <v>7</v>
      </c>
    </row>
    <row r="19" spans="1:10" x14ac:dyDescent="0.2">
      <c r="A19" t="s">
        <v>477</v>
      </c>
    </row>
    <row r="20" spans="1:10" x14ac:dyDescent="0.2">
      <c r="A20" t="s">
        <v>349</v>
      </c>
    </row>
    <row r="23" spans="1:10" x14ac:dyDescent="0.2">
      <c r="A23" s="3" t="s">
        <v>503</v>
      </c>
      <c r="B23" s="3" t="s">
        <v>169</v>
      </c>
      <c r="G23" s="102"/>
      <c r="H23" s="102"/>
    </row>
    <row r="24" spans="1:10" x14ac:dyDescent="0.2">
      <c r="B24" t="s">
        <v>352</v>
      </c>
      <c r="C24" s="21">
        <v>7</v>
      </c>
      <c r="D24" s="231" t="s">
        <v>82</v>
      </c>
      <c r="F24" s="231"/>
      <c r="G24" s="231"/>
      <c r="J24" s="231"/>
    </row>
    <row r="25" spans="1:10" x14ac:dyDescent="0.2">
      <c r="B25" t="s">
        <v>472</v>
      </c>
      <c r="C25" s="21">
        <v>16</v>
      </c>
      <c r="D25" s="231" t="s">
        <v>83</v>
      </c>
      <c r="J25" s="231"/>
    </row>
    <row r="26" spans="1:10" x14ac:dyDescent="0.2">
      <c r="B26" t="s">
        <v>469</v>
      </c>
      <c r="C26" s="21">
        <v>0</v>
      </c>
    </row>
    <row r="27" spans="1:10" x14ac:dyDescent="0.2">
      <c r="B27" t="s">
        <v>475</v>
      </c>
      <c r="C27" s="21">
        <v>3</v>
      </c>
      <c r="D27" s="231" t="s">
        <v>64</v>
      </c>
    </row>
    <row r="28" spans="1:10" x14ac:dyDescent="0.2">
      <c r="B28" t="s">
        <v>340</v>
      </c>
      <c r="C28" s="21">
        <v>4</v>
      </c>
      <c r="D28" s="231" t="s">
        <v>81</v>
      </c>
    </row>
    <row r="29" spans="1:10" x14ac:dyDescent="0.2">
      <c r="B29" s="104" t="s">
        <v>505</v>
      </c>
      <c r="C29" s="326">
        <f>SUM(C24:C28)</f>
        <v>30</v>
      </c>
    </row>
    <row r="32" spans="1:10" x14ac:dyDescent="0.2">
      <c r="B32" s="85"/>
    </row>
  </sheetData>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32"/>
  <sheetViews>
    <sheetView topLeftCell="B1" workbookViewId="0">
      <selection activeCell="I28" sqref="I28"/>
    </sheetView>
  </sheetViews>
  <sheetFormatPr defaultColWidth="8.85546875" defaultRowHeight="12.75" x14ac:dyDescent="0.2"/>
  <sheetData>
    <row r="1" spans="1:12" ht="13.5" thickBot="1" x14ac:dyDescent="0.25">
      <c r="A1" s="366"/>
      <c r="B1" s="257"/>
      <c r="C1" s="257"/>
      <c r="D1" s="257"/>
      <c r="E1" s="327" t="s">
        <v>37</v>
      </c>
      <c r="F1" s="257"/>
      <c r="G1" s="327"/>
      <c r="H1" s="257"/>
      <c r="I1" s="257"/>
      <c r="J1" s="257"/>
      <c r="K1" s="257"/>
      <c r="L1" s="257"/>
    </row>
    <row r="2" spans="1:12" x14ac:dyDescent="0.2">
      <c r="A2" s="367"/>
      <c r="B2" s="368"/>
      <c r="C2" s="368"/>
      <c r="D2" s="474" t="s">
        <v>472</v>
      </c>
      <c r="E2" s="475"/>
      <c r="F2" s="476"/>
      <c r="G2" s="477" t="s">
        <v>340</v>
      </c>
      <c r="H2" s="478"/>
      <c r="I2" s="479"/>
      <c r="J2" s="474" t="s">
        <v>469</v>
      </c>
      <c r="K2" s="475"/>
      <c r="L2" s="476"/>
    </row>
    <row r="3" spans="1:12" x14ac:dyDescent="0.2">
      <c r="A3" s="369"/>
      <c r="B3" s="370"/>
      <c r="C3" s="370" t="s">
        <v>538</v>
      </c>
      <c r="D3" s="480">
        <v>27</v>
      </c>
      <c r="E3" s="481"/>
      <c r="F3" s="482"/>
      <c r="G3" s="483">
        <v>23</v>
      </c>
      <c r="H3" s="484"/>
      <c r="I3" s="485"/>
      <c r="J3" s="480">
        <v>9</v>
      </c>
      <c r="K3" s="481"/>
      <c r="L3" s="482"/>
    </row>
    <row r="4" spans="1:12" x14ac:dyDescent="0.2">
      <c r="A4" s="371"/>
      <c r="B4" s="263" t="s">
        <v>355</v>
      </c>
      <c r="C4" s="263" t="s">
        <v>408</v>
      </c>
      <c r="D4" s="35" t="s">
        <v>409</v>
      </c>
      <c r="E4" s="35" t="s">
        <v>410</v>
      </c>
      <c r="F4" s="35" t="s">
        <v>363</v>
      </c>
      <c r="G4" s="36" t="s">
        <v>409</v>
      </c>
      <c r="H4" s="36" t="s">
        <v>410</v>
      </c>
      <c r="I4" s="36" t="s">
        <v>363</v>
      </c>
      <c r="J4" s="35" t="s">
        <v>409</v>
      </c>
      <c r="K4" s="35" t="s">
        <v>410</v>
      </c>
      <c r="L4" s="35" t="s">
        <v>363</v>
      </c>
    </row>
    <row r="5" spans="1:12" x14ac:dyDescent="0.2">
      <c r="A5" s="371" t="s">
        <v>390</v>
      </c>
      <c r="B5" s="372">
        <v>17</v>
      </c>
      <c r="C5" s="372">
        <v>4</v>
      </c>
      <c r="D5" s="222">
        <v>6</v>
      </c>
      <c r="E5" s="222">
        <v>3</v>
      </c>
      <c r="F5" s="222">
        <f t="shared" ref="F5:F23" si="0">IF(($C5+INT(D$3/18)+IF(((D$3-INT(D$3/18)*18)-$B5)&gt;=0,1,0)-D5+2)&lt;0, 0, $C5+INT(D$3/18)+IF(((D$3-INT(D$3/18)*18)-$B5)&gt;=0,1,0)-D5+2)</f>
        <v>1</v>
      </c>
      <c r="G5" s="226">
        <v>5</v>
      </c>
      <c r="H5" s="226">
        <v>2</v>
      </c>
      <c r="I5" s="373">
        <f t="shared" ref="I5:I13" si="1">IF(($C5+INT(G$3/18)+IF(((G$3-INT(G$3/18)*18)-$B5)&gt;=0,1,0)-G5+2)&lt;0, 0, $C5+INT(G$3/18)+IF(((G$3-INT(G$3/18)*18)-$B5)&gt;=0,1,0)-G5+2)</f>
        <v>2</v>
      </c>
      <c r="J5" s="222">
        <v>4</v>
      </c>
      <c r="K5" s="222">
        <v>2</v>
      </c>
      <c r="L5" s="222">
        <f t="shared" ref="L5:L13" si="2">IF(($C5+INT(J$3/18)+IF(((J$3-INT(J$3/18)*18)-$B5)&gt;=0,1,0)-J5+2)&lt;0, 0, $C5+INT(J$3/18)+IF(((J$3-INT(J$3/18)*18)-$B5)&gt;=0,1,0)-J5+2)</f>
        <v>2</v>
      </c>
    </row>
    <row r="6" spans="1:12" x14ac:dyDescent="0.2">
      <c r="A6" s="371" t="s">
        <v>391</v>
      </c>
      <c r="B6" s="372">
        <v>3</v>
      </c>
      <c r="C6" s="372">
        <v>4</v>
      </c>
      <c r="D6" s="222">
        <v>10</v>
      </c>
      <c r="E6" s="222">
        <v>2</v>
      </c>
      <c r="F6" s="222">
        <f t="shared" si="0"/>
        <v>0</v>
      </c>
      <c r="G6" s="226">
        <v>5</v>
      </c>
      <c r="H6" s="226">
        <v>2</v>
      </c>
      <c r="I6" s="373">
        <f t="shared" si="1"/>
        <v>3</v>
      </c>
      <c r="J6" s="222">
        <v>6</v>
      </c>
      <c r="K6" s="222">
        <v>2</v>
      </c>
      <c r="L6" s="222">
        <f t="shared" si="2"/>
        <v>1</v>
      </c>
    </row>
    <row r="7" spans="1:12" x14ac:dyDescent="0.2">
      <c r="A7" s="371" t="s">
        <v>392</v>
      </c>
      <c r="B7" s="372">
        <v>15</v>
      </c>
      <c r="C7" s="372">
        <v>4</v>
      </c>
      <c r="D7" s="222">
        <v>5</v>
      </c>
      <c r="E7" s="222">
        <v>1</v>
      </c>
      <c r="F7" s="222">
        <f t="shared" si="0"/>
        <v>2</v>
      </c>
      <c r="G7" s="226">
        <v>5</v>
      </c>
      <c r="H7" s="226">
        <v>2</v>
      </c>
      <c r="I7" s="373">
        <f t="shared" si="1"/>
        <v>2</v>
      </c>
      <c r="J7" s="222">
        <v>3</v>
      </c>
      <c r="K7" s="222">
        <v>1</v>
      </c>
      <c r="L7" s="222">
        <f t="shared" si="2"/>
        <v>3</v>
      </c>
    </row>
    <row r="8" spans="1:12" x14ac:dyDescent="0.2">
      <c r="A8" s="371" t="s">
        <v>393</v>
      </c>
      <c r="B8" s="372">
        <v>13</v>
      </c>
      <c r="C8" s="372">
        <v>3</v>
      </c>
      <c r="D8" s="222">
        <v>3</v>
      </c>
      <c r="E8" s="222">
        <v>1</v>
      </c>
      <c r="F8" s="222">
        <f t="shared" si="0"/>
        <v>3</v>
      </c>
      <c r="G8" s="226">
        <v>4</v>
      </c>
      <c r="H8" s="226">
        <v>1</v>
      </c>
      <c r="I8" s="373">
        <f t="shared" si="1"/>
        <v>2</v>
      </c>
      <c r="J8" s="222">
        <v>4</v>
      </c>
      <c r="K8" s="222">
        <v>2</v>
      </c>
      <c r="L8" s="222">
        <f t="shared" si="2"/>
        <v>1</v>
      </c>
    </row>
    <row r="9" spans="1:12" x14ac:dyDescent="0.2">
      <c r="A9" s="371" t="s">
        <v>394</v>
      </c>
      <c r="B9" s="372">
        <v>5</v>
      </c>
      <c r="C9" s="372">
        <v>5</v>
      </c>
      <c r="D9" s="222">
        <v>8</v>
      </c>
      <c r="E9" s="222">
        <v>4</v>
      </c>
      <c r="F9" s="222">
        <f t="shared" si="0"/>
        <v>1</v>
      </c>
      <c r="G9" s="226">
        <v>6</v>
      </c>
      <c r="H9" s="226">
        <v>1</v>
      </c>
      <c r="I9" s="373">
        <f t="shared" si="1"/>
        <v>3</v>
      </c>
      <c r="J9" s="222">
        <v>6</v>
      </c>
      <c r="K9" s="222">
        <v>3</v>
      </c>
      <c r="L9" s="222">
        <f t="shared" si="2"/>
        <v>2</v>
      </c>
    </row>
    <row r="10" spans="1:12" x14ac:dyDescent="0.2">
      <c r="A10" s="371" t="s">
        <v>395</v>
      </c>
      <c r="B10" s="372">
        <v>11</v>
      </c>
      <c r="C10" s="372">
        <v>3</v>
      </c>
      <c r="D10" s="222">
        <v>4</v>
      </c>
      <c r="E10" s="222">
        <v>2</v>
      </c>
      <c r="F10" s="222">
        <f t="shared" si="0"/>
        <v>2</v>
      </c>
      <c r="G10" s="226">
        <v>4</v>
      </c>
      <c r="H10" s="226">
        <v>1</v>
      </c>
      <c r="I10" s="373">
        <f t="shared" si="1"/>
        <v>2</v>
      </c>
      <c r="J10" s="222">
        <v>4</v>
      </c>
      <c r="K10" s="222">
        <v>1</v>
      </c>
      <c r="L10" s="222">
        <f t="shared" si="2"/>
        <v>1</v>
      </c>
    </row>
    <row r="11" spans="1:12" x14ac:dyDescent="0.2">
      <c r="A11" s="371" t="s">
        <v>396</v>
      </c>
      <c r="B11" s="372">
        <v>9</v>
      </c>
      <c r="C11" s="372">
        <v>4</v>
      </c>
      <c r="D11" s="222">
        <v>10</v>
      </c>
      <c r="E11" s="222">
        <v>2</v>
      </c>
      <c r="F11" s="222">
        <f t="shared" si="0"/>
        <v>0</v>
      </c>
      <c r="G11" s="226">
        <v>6</v>
      </c>
      <c r="H11" s="226">
        <v>2</v>
      </c>
      <c r="I11" s="373">
        <f t="shared" si="1"/>
        <v>1</v>
      </c>
      <c r="J11" s="222">
        <v>5</v>
      </c>
      <c r="K11" s="222">
        <v>2</v>
      </c>
      <c r="L11" s="222">
        <f t="shared" si="2"/>
        <v>2</v>
      </c>
    </row>
    <row r="12" spans="1:12" x14ac:dyDescent="0.2">
      <c r="A12" s="371" t="s">
        <v>397</v>
      </c>
      <c r="B12" s="372">
        <v>7</v>
      </c>
      <c r="C12" s="372">
        <v>5</v>
      </c>
      <c r="D12" s="222">
        <v>6</v>
      </c>
      <c r="E12" s="222">
        <v>2</v>
      </c>
      <c r="F12" s="222">
        <f t="shared" si="0"/>
        <v>3</v>
      </c>
      <c r="G12" s="226">
        <v>6</v>
      </c>
      <c r="H12" s="226">
        <v>1</v>
      </c>
      <c r="I12" s="373">
        <f t="shared" si="1"/>
        <v>2</v>
      </c>
      <c r="J12" s="222">
        <v>5</v>
      </c>
      <c r="K12" s="222">
        <v>1</v>
      </c>
      <c r="L12" s="222">
        <f t="shared" si="2"/>
        <v>3</v>
      </c>
    </row>
    <row r="13" spans="1:12" ht="13.5" thickBot="1" x14ac:dyDescent="0.25">
      <c r="A13" s="374" t="s">
        <v>398</v>
      </c>
      <c r="B13" s="375">
        <v>1</v>
      </c>
      <c r="C13" s="375">
        <v>4</v>
      </c>
      <c r="D13" s="222">
        <v>10</v>
      </c>
      <c r="E13" s="223">
        <v>2</v>
      </c>
      <c r="F13" s="222">
        <f t="shared" si="0"/>
        <v>0</v>
      </c>
      <c r="G13" s="226">
        <v>10</v>
      </c>
      <c r="H13" s="227">
        <v>2</v>
      </c>
      <c r="I13" s="373">
        <f t="shared" si="1"/>
        <v>0</v>
      </c>
      <c r="J13" s="222">
        <v>6</v>
      </c>
      <c r="K13" s="223">
        <v>2</v>
      </c>
      <c r="L13" s="222">
        <f t="shared" si="2"/>
        <v>1</v>
      </c>
    </row>
    <row r="14" spans="1:12" ht="13.5" thickBot="1" x14ac:dyDescent="0.25">
      <c r="A14" s="267" t="s">
        <v>412</v>
      </c>
      <c r="B14" s="268"/>
      <c r="C14" s="234">
        <f t="shared" ref="C14:L14" si="3">SUM(C5:C13)</f>
        <v>36</v>
      </c>
      <c r="D14" s="63">
        <f t="shared" si="3"/>
        <v>62</v>
      </c>
      <c r="E14" s="63">
        <f t="shared" si="3"/>
        <v>19</v>
      </c>
      <c r="F14" s="63">
        <f t="shared" si="3"/>
        <v>12</v>
      </c>
      <c r="G14" s="64">
        <f t="shared" si="3"/>
        <v>51</v>
      </c>
      <c r="H14" s="64">
        <f t="shared" si="3"/>
        <v>14</v>
      </c>
      <c r="I14" s="233">
        <f t="shared" si="3"/>
        <v>17</v>
      </c>
      <c r="J14" s="63">
        <f t="shared" si="3"/>
        <v>43</v>
      </c>
      <c r="K14" s="63">
        <f t="shared" si="3"/>
        <v>16</v>
      </c>
      <c r="L14" s="88">
        <f t="shared" si="3"/>
        <v>16</v>
      </c>
    </row>
    <row r="15" spans="1:12" x14ac:dyDescent="0.2">
      <c r="A15" s="369" t="s">
        <v>399</v>
      </c>
      <c r="B15" s="376">
        <v>16</v>
      </c>
      <c r="C15" s="376">
        <v>4</v>
      </c>
      <c r="D15" s="222">
        <v>5</v>
      </c>
      <c r="E15" s="224">
        <v>2</v>
      </c>
      <c r="F15" s="222">
        <f t="shared" si="0"/>
        <v>2</v>
      </c>
      <c r="G15" s="226">
        <v>7</v>
      </c>
      <c r="H15" s="228">
        <v>2</v>
      </c>
      <c r="I15" s="373">
        <f t="shared" ref="I15:I23" si="4">IF(($C15+INT(G$3/18)+IF(((G$3-INT(G$3/18)*18)-$B15)&gt;=0,1,0)-G15+2)&lt;0, 0, $C15+INT(G$3/18)+IF(((G$3-INT(G$3/18)*18)-$B15)&gt;=0,1,0)-G15+2)</f>
        <v>0</v>
      </c>
      <c r="J15" s="222">
        <v>4</v>
      </c>
      <c r="K15" s="224">
        <v>1</v>
      </c>
      <c r="L15" s="222">
        <f t="shared" ref="L15:L23" si="5">IF(($C15+INT(J$3/18)+IF(((J$3-INT(J$3/18)*18)-$B15)&gt;=0,1,0)-J15+2)&lt;0, 0, $C15+INT(J$3/18)+IF(((J$3-INT(J$3/18)*18)-$B15)&gt;=0,1,0)-J15+2)</f>
        <v>2</v>
      </c>
    </row>
    <row r="16" spans="1:12" x14ac:dyDescent="0.2">
      <c r="A16" s="371" t="s">
        <v>400</v>
      </c>
      <c r="B16" s="372">
        <v>12</v>
      </c>
      <c r="C16" s="372">
        <v>3</v>
      </c>
      <c r="D16" s="222">
        <v>5</v>
      </c>
      <c r="E16" s="222">
        <v>2</v>
      </c>
      <c r="F16" s="222">
        <f t="shared" si="0"/>
        <v>1</v>
      </c>
      <c r="G16" s="226">
        <v>5</v>
      </c>
      <c r="H16" s="226">
        <v>2</v>
      </c>
      <c r="I16" s="373">
        <f t="shared" si="4"/>
        <v>1</v>
      </c>
      <c r="J16" s="222">
        <v>3</v>
      </c>
      <c r="K16" s="222">
        <v>2</v>
      </c>
      <c r="L16" s="222">
        <f t="shared" si="5"/>
        <v>2</v>
      </c>
    </row>
    <row r="17" spans="1:12" x14ac:dyDescent="0.2">
      <c r="A17" s="371" t="s">
        <v>401</v>
      </c>
      <c r="B17" s="372">
        <v>6</v>
      </c>
      <c r="C17" s="372">
        <v>4</v>
      </c>
      <c r="D17" s="222">
        <v>10</v>
      </c>
      <c r="E17" s="222">
        <v>2</v>
      </c>
      <c r="F17" s="222">
        <f t="shared" si="0"/>
        <v>0</v>
      </c>
      <c r="G17" s="226">
        <v>6</v>
      </c>
      <c r="H17" s="226">
        <v>1</v>
      </c>
      <c r="I17" s="373">
        <f t="shared" si="4"/>
        <v>1</v>
      </c>
      <c r="J17" s="222">
        <v>5</v>
      </c>
      <c r="K17" s="222">
        <v>2</v>
      </c>
      <c r="L17" s="222">
        <f t="shared" si="5"/>
        <v>2</v>
      </c>
    </row>
    <row r="18" spans="1:12" x14ac:dyDescent="0.2">
      <c r="A18" s="371" t="s">
        <v>402</v>
      </c>
      <c r="B18" s="372">
        <v>14</v>
      </c>
      <c r="C18" s="372">
        <v>3</v>
      </c>
      <c r="D18" s="222">
        <v>4</v>
      </c>
      <c r="E18" s="222">
        <v>2</v>
      </c>
      <c r="F18" s="222">
        <f t="shared" si="0"/>
        <v>2</v>
      </c>
      <c r="G18" s="226">
        <v>4</v>
      </c>
      <c r="H18" s="226">
        <v>2</v>
      </c>
      <c r="I18" s="373">
        <f t="shared" si="4"/>
        <v>2</v>
      </c>
      <c r="J18" s="222">
        <v>3</v>
      </c>
      <c r="K18" s="222">
        <v>1</v>
      </c>
      <c r="L18" s="222">
        <f t="shared" si="5"/>
        <v>2</v>
      </c>
    </row>
    <row r="19" spans="1:12" x14ac:dyDescent="0.2">
      <c r="A19" s="371" t="s">
        <v>403</v>
      </c>
      <c r="B19" s="372">
        <v>4</v>
      </c>
      <c r="C19" s="372">
        <v>4</v>
      </c>
      <c r="D19" s="222">
        <v>6</v>
      </c>
      <c r="E19" s="222">
        <v>2</v>
      </c>
      <c r="F19" s="222">
        <f t="shared" si="0"/>
        <v>2</v>
      </c>
      <c r="G19" s="226">
        <v>10</v>
      </c>
      <c r="H19" s="226">
        <v>2</v>
      </c>
      <c r="I19" s="373">
        <f t="shared" si="4"/>
        <v>0</v>
      </c>
      <c r="J19" s="222">
        <v>5</v>
      </c>
      <c r="K19" s="222">
        <v>2</v>
      </c>
      <c r="L19" s="222">
        <f t="shared" si="5"/>
        <v>2</v>
      </c>
    </row>
    <row r="20" spans="1:12" x14ac:dyDescent="0.2">
      <c r="A20" s="371" t="s">
        <v>404</v>
      </c>
      <c r="B20" s="372">
        <v>2</v>
      </c>
      <c r="C20" s="372">
        <v>4</v>
      </c>
      <c r="D20" s="222">
        <v>7</v>
      </c>
      <c r="E20" s="222">
        <v>2</v>
      </c>
      <c r="F20" s="222">
        <f t="shared" si="0"/>
        <v>1</v>
      </c>
      <c r="G20" s="226">
        <v>7</v>
      </c>
      <c r="H20" s="226">
        <v>2</v>
      </c>
      <c r="I20" s="373">
        <f t="shared" si="4"/>
        <v>1</v>
      </c>
      <c r="J20" s="222">
        <v>6</v>
      </c>
      <c r="K20" s="222">
        <v>1</v>
      </c>
      <c r="L20" s="222">
        <f t="shared" si="5"/>
        <v>1</v>
      </c>
    </row>
    <row r="21" spans="1:12" x14ac:dyDescent="0.2">
      <c r="A21" s="371" t="s">
        <v>405</v>
      </c>
      <c r="B21" s="372">
        <v>10</v>
      </c>
      <c r="C21" s="372">
        <v>5</v>
      </c>
      <c r="D21" s="222">
        <v>7</v>
      </c>
      <c r="E21" s="222">
        <v>3</v>
      </c>
      <c r="F21" s="222">
        <f t="shared" si="0"/>
        <v>1</v>
      </c>
      <c r="G21" s="226">
        <v>6</v>
      </c>
      <c r="H21" s="226">
        <v>2</v>
      </c>
      <c r="I21" s="373">
        <f t="shared" si="4"/>
        <v>2</v>
      </c>
      <c r="J21" s="222">
        <v>5</v>
      </c>
      <c r="K21" s="222">
        <v>1</v>
      </c>
      <c r="L21" s="222">
        <f t="shared" si="5"/>
        <v>2</v>
      </c>
    </row>
    <row r="22" spans="1:12" x14ac:dyDescent="0.2">
      <c r="A22" s="371" t="s">
        <v>406</v>
      </c>
      <c r="B22" s="372">
        <v>18</v>
      </c>
      <c r="C22" s="372">
        <v>3</v>
      </c>
      <c r="D22" s="222">
        <v>4</v>
      </c>
      <c r="E22" s="222">
        <v>2</v>
      </c>
      <c r="F22" s="222">
        <f t="shared" si="0"/>
        <v>2</v>
      </c>
      <c r="G22" s="226">
        <v>5</v>
      </c>
      <c r="H22" s="226">
        <v>2</v>
      </c>
      <c r="I22" s="373">
        <f t="shared" si="4"/>
        <v>1</v>
      </c>
      <c r="J22" s="222">
        <v>3</v>
      </c>
      <c r="K22" s="222">
        <v>2</v>
      </c>
      <c r="L22" s="222">
        <f t="shared" si="5"/>
        <v>2</v>
      </c>
    </row>
    <row r="23" spans="1:12" ht="13.5" thickBot="1" x14ac:dyDescent="0.25">
      <c r="A23" s="377" t="s">
        <v>407</v>
      </c>
      <c r="B23" s="378">
        <v>8</v>
      </c>
      <c r="C23" s="378">
        <v>5</v>
      </c>
      <c r="D23" s="222">
        <v>7</v>
      </c>
      <c r="E23" s="225">
        <v>2</v>
      </c>
      <c r="F23" s="222">
        <f t="shared" si="0"/>
        <v>2</v>
      </c>
      <c r="G23" s="226">
        <v>8</v>
      </c>
      <c r="H23" s="229">
        <v>2</v>
      </c>
      <c r="I23" s="373">
        <f t="shared" si="4"/>
        <v>0</v>
      </c>
      <c r="J23" s="222">
        <v>7</v>
      </c>
      <c r="K23" s="225">
        <v>2</v>
      </c>
      <c r="L23" s="222">
        <f t="shared" si="5"/>
        <v>1</v>
      </c>
    </row>
    <row r="24" spans="1:12" ht="13.5" thickBot="1" x14ac:dyDescent="0.25">
      <c r="A24" s="66" t="s">
        <v>413</v>
      </c>
      <c r="B24" s="63"/>
      <c r="C24" s="63">
        <f t="shared" ref="C24:L24" si="6">SUM(C15:C23)</f>
        <v>35</v>
      </c>
      <c r="D24" s="63">
        <f t="shared" si="6"/>
        <v>55</v>
      </c>
      <c r="E24" s="63">
        <f t="shared" si="6"/>
        <v>19</v>
      </c>
      <c r="F24" s="63">
        <f t="shared" si="6"/>
        <v>13</v>
      </c>
      <c r="G24" s="64">
        <f t="shared" si="6"/>
        <v>58</v>
      </c>
      <c r="H24" s="64">
        <f t="shared" si="6"/>
        <v>17</v>
      </c>
      <c r="I24" s="234">
        <f t="shared" si="6"/>
        <v>8</v>
      </c>
      <c r="J24" s="63">
        <f t="shared" si="6"/>
        <v>41</v>
      </c>
      <c r="K24" s="63">
        <f t="shared" si="6"/>
        <v>14</v>
      </c>
      <c r="L24" s="63">
        <f t="shared" si="6"/>
        <v>16</v>
      </c>
    </row>
    <row r="25" spans="1:12" ht="13.5" thickBot="1" x14ac:dyDescent="0.25">
      <c r="A25" s="70" t="s">
        <v>414</v>
      </c>
      <c r="B25" s="71"/>
      <c r="C25" s="71">
        <f t="shared" ref="C25:L25" si="7">C24+C14</f>
        <v>71</v>
      </c>
      <c r="D25" s="71">
        <f t="shared" si="7"/>
        <v>117</v>
      </c>
      <c r="E25" s="71">
        <f t="shared" si="7"/>
        <v>38</v>
      </c>
      <c r="F25" s="71">
        <f t="shared" si="7"/>
        <v>25</v>
      </c>
      <c r="G25" s="72">
        <f t="shared" si="7"/>
        <v>109</v>
      </c>
      <c r="H25" s="72">
        <f t="shared" si="7"/>
        <v>31</v>
      </c>
      <c r="I25" s="235">
        <f t="shared" si="7"/>
        <v>25</v>
      </c>
      <c r="J25" s="71">
        <f t="shared" si="7"/>
        <v>84</v>
      </c>
      <c r="K25" s="71">
        <f t="shared" si="7"/>
        <v>30</v>
      </c>
      <c r="L25" s="71">
        <f t="shared" si="7"/>
        <v>32</v>
      </c>
    </row>
    <row r="27" spans="1:12" x14ac:dyDescent="0.2">
      <c r="A27" s="230" t="s">
        <v>63</v>
      </c>
      <c r="B27" s="230"/>
      <c r="E27">
        <v>7</v>
      </c>
      <c r="H27">
        <v>4</v>
      </c>
      <c r="K27">
        <v>11</v>
      </c>
    </row>
    <row r="28" spans="1:12" x14ac:dyDescent="0.2">
      <c r="A28" s="379"/>
      <c r="B28" s="230" t="s">
        <v>450</v>
      </c>
    </row>
    <row r="29" spans="1:12" x14ac:dyDescent="0.2">
      <c r="A29" s="380"/>
      <c r="B29" s="230" t="s">
        <v>603</v>
      </c>
    </row>
    <row r="31" spans="1:12" x14ac:dyDescent="0.2">
      <c r="A31" t="s">
        <v>38</v>
      </c>
    </row>
    <row r="32" spans="1:12" x14ac:dyDescent="0.2">
      <c r="A32" t="s">
        <v>39</v>
      </c>
    </row>
  </sheetData>
  <mergeCells count="6">
    <mergeCell ref="D2:F2"/>
    <mergeCell ref="G2:I2"/>
    <mergeCell ref="J2:L2"/>
    <mergeCell ref="D3:F3"/>
    <mergeCell ref="G3:I3"/>
    <mergeCell ref="J3:L3"/>
  </mergeCells>
  <phoneticPr fontId="8" type="noConversion"/>
  <conditionalFormatting sqref="G5:G13 G15:G23 D5:D13 D15:D23 J5:J13 J15:J23">
    <cfRule type="cellIs" dxfId="277" priority="1" stopIfTrue="1" operator="equal">
      <formula>$C5</formula>
    </cfRule>
    <cfRule type="cellIs" dxfId="276"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Y97"/>
  <sheetViews>
    <sheetView workbookViewId="0"/>
  </sheetViews>
  <sheetFormatPr defaultColWidth="8.85546875" defaultRowHeight="12.75" x14ac:dyDescent="0.2"/>
  <cols>
    <col min="1" max="13" width="7.5703125" customWidth="1"/>
    <col min="14" max="14" width="7.42578125" customWidth="1"/>
    <col min="15" max="17" width="7.5703125" customWidth="1"/>
    <col min="18" max="25" width="7.42578125" customWidth="1"/>
  </cols>
  <sheetData>
    <row r="1" spans="1:18" ht="13.5" thickBot="1" x14ac:dyDescent="0.25"/>
    <row r="2" spans="1:18" ht="13.5" thickBot="1" x14ac:dyDescent="0.25">
      <c r="A2" s="162" t="s">
        <v>84</v>
      </c>
      <c r="B2" s="163"/>
      <c r="C2" s="204"/>
      <c r="D2" s="164"/>
      <c r="E2" s="164"/>
      <c r="F2" s="164"/>
      <c r="G2" s="164"/>
      <c r="H2" s="164"/>
      <c r="I2" s="164"/>
      <c r="J2" s="164"/>
      <c r="K2" s="164"/>
      <c r="L2" s="164"/>
      <c r="M2" s="164"/>
      <c r="N2" s="164"/>
      <c r="O2" s="164"/>
      <c r="P2" s="165"/>
      <c r="Q2" s="165"/>
      <c r="R2" s="166"/>
    </row>
    <row r="3" spans="1:18" x14ac:dyDescent="0.2">
      <c r="A3" s="42"/>
      <c r="B3" s="149"/>
      <c r="C3" s="205"/>
      <c r="D3" s="501" t="s">
        <v>475</v>
      </c>
      <c r="E3" s="475"/>
      <c r="F3" s="502"/>
      <c r="G3" s="503" t="s">
        <v>469</v>
      </c>
      <c r="H3" s="478"/>
      <c r="I3" s="504"/>
      <c r="J3" s="501" t="s">
        <v>352</v>
      </c>
      <c r="K3" s="475"/>
      <c r="L3" s="502"/>
      <c r="M3" s="503" t="s">
        <v>340</v>
      </c>
      <c r="N3" s="478"/>
      <c r="O3" s="504"/>
      <c r="P3" s="475" t="s">
        <v>472</v>
      </c>
      <c r="Q3" s="475"/>
      <c r="R3" s="502"/>
    </row>
    <row r="4" spans="1:18" ht="13.5" thickBot="1" x14ac:dyDescent="0.25">
      <c r="A4" s="167"/>
      <c r="B4" s="37"/>
      <c r="C4" s="44"/>
      <c r="D4" s="206" t="s">
        <v>409</v>
      </c>
      <c r="E4" s="35" t="s">
        <v>410</v>
      </c>
      <c r="F4" s="43" t="s">
        <v>363</v>
      </c>
      <c r="G4" s="207" t="s">
        <v>409</v>
      </c>
      <c r="H4" s="36" t="s">
        <v>410</v>
      </c>
      <c r="I4" s="123" t="s">
        <v>363</v>
      </c>
      <c r="J4" s="206" t="s">
        <v>409</v>
      </c>
      <c r="K4" s="35" t="s">
        <v>410</v>
      </c>
      <c r="L4" s="43" t="s">
        <v>363</v>
      </c>
      <c r="M4" s="207" t="s">
        <v>409</v>
      </c>
      <c r="N4" s="36" t="s">
        <v>410</v>
      </c>
      <c r="O4" s="123" t="s">
        <v>363</v>
      </c>
      <c r="P4" s="202" t="s">
        <v>409</v>
      </c>
      <c r="Q4" s="35" t="s">
        <v>410</v>
      </c>
      <c r="R4" s="43" t="s">
        <v>363</v>
      </c>
    </row>
    <row r="5" spans="1:18" ht="13.5" thickBot="1" x14ac:dyDescent="0.25">
      <c r="A5" s="272" t="s">
        <v>71</v>
      </c>
      <c r="B5" s="37"/>
      <c r="C5" s="44"/>
      <c r="D5" s="353">
        <v>90</v>
      </c>
      <c r="E5" s="353">
        <v>29</v>
      </c>
      <c r="F5" s="353">
        <v>40</v>
      </c>
      <c r="G5" s="354">
        <v>90</v>
      </c>
      <c r="H5" s="354">
        <v>33</v>
      </c>
      <c r="I5" s="354">
        <v>30</v>
      </c>
      <c r="J5" s="353">
        <v>106</v>
      </c>
      <c r="K5" s="353">
        <v>35</v>
      </c>
      <c r="L5" s="353">
        <v>33</v>
      </c>
      <c r="M5" s="354">
        <v>108</v>
      </c>
      <c r="N5" s="354">
        <v>30</v>
      </c>
      <c r="O5" s="354">
        <v>28</v>
      </c>
      <c r="P5" s="353">
        <v>117</v>
      </c>
      <c r="Q5" s="353">
        <v>34</v>
      </c>
      <c r="R5" s="355">
        <v>25</v>
      </c>
    </row>
    <row r="6" spans="1:18" ht="13.5" thickBot="1" x14ac:dyDescent="0.25">
      <c r="A6" s="272" t="s">
        <v>72</v>
      </c>
      <c r="B6" s="37"/>
      <c r="C6" s="44"/>
      <c r="D6" s="353">
        <v>111</v>
      </c>
      <c r="E6" s="353">
        <v>36</v>
      </c>
      <c r="F6" s="353">
        <v>26</v>
      </c>
      <c r="G6" s="354">
        <v>81</v>
      </c>
      <c r="H6" s="354">
        <v>27</v>
      </c>
      <c r="I6" s="354">
        <v>39</v>
      </c>
      <c r="J6" s="353">
        <v>105</v>
      </c>
      <c r="K6" s="353">
        <v>34</v>
      </c>
      <c r="L6" s="353">
        <v>32</v>
      </c>
      <c r="M6" s="354">
        <v>126</v>
      </c>
      <c r="N6" s="354">
        <v>34</v>
      </c>
      <c r="O6" s="354">
        <v>17</v>
      </c>
      <c r="P6" s="353">
        <v>104</v>
      </c>
      <c r="Q6" s="353">
        <v>33</v>
      </c>
      <c r="R6" s="355">
        <v>36</v>
      </c>
    </row>
    <row r="7" spans="1:18" x14ac:dyDescent="0.2">
      <c r="A7" s="272" t="s">
        <v>73</v>
      </c>
      <c r="B7" s="37"/>
      <c r="C7" s="44"/>
      <c r="D7" s="206">
        <v>88</v>
      </c>
      <c r="E7" s="206">
        <v>31</v>
      </c>
      <c r="F7" s="206">
        <v>39</v>
      </c>
      <c r="G7" s="207">
        <v>84</v>
      </c>
      <c r="H7" s="207">
        <v>32</v>
      </c>
      <c r="I7" s="207">
        <v>33</v>
      </c>
      <c r="J7" s="206">
        <v>106</v>
      </c>
      <c r="K7" s="206">
        <v>35</v>
      </c>
      <c r="L7" s="206">
        <v>29</v>
      </c>
      <c r="M7" s="207">
        <v>103</v>
      </c>
      <c r="N7" s="207">
        <v>32</v>
      </c>
      <c r="O7" s="207">
        <v>33</v>
      </c>
      <c r="P7" s="206">
        <v>115</v>
      </c>
      <c r="Q7" s="206">
        <v>36</v>
      </c>
      <c r="R7" s="206">
        <v>27</v>
      </c>
    </row>
    <row r="8" spans="1:18" x14ac:dyDescent="0.2">
      <c r="A8" s="168" t="s">
        <v>562</v>
      </c>
      <c r="B8" s="150"/>
      <c r="C8" s="44"/>
      <c r="D8" s="168">
        <f t="shared" ref="D8:R8" si="0">SUM(D5:D7)</f>
        <v>289</v>
      </c>
      <c r="E8" s="150">
        <f t="shared" si="0"/>
        <v>96</v>
      </c>
      <c r="F8" s="169">
        <f t="shared" si="0"/>
        <v>105</v>
      </c>
      <c r="G8" s="208">
        <f t="shared" si="0"/>
        <v>255</v>
      </c>
      <c r="H8" s="170">
        <f t="shared" si="0"/>
        <v>92</v>
      </c>
      <c r="I8" s="209">
        <f t="shared" si="0"/>
        <v>102</v>
      </c>
      <c r="J8" s="168">
        <f t="shared" si="0"/>
        <v>317</v>
      </c>
      <c r="K8" s="150">
        <f t="shared" si="0"/>
        <v>104</v>
      </c>
      <c r="L8" s="169">
        <f t="shared" si="0"/>
        <v>94</v>
      </c>
      <c r="M8" s="208">
        <f t="shared" si="0"/>
        <v>337</v>
      </c>
      <c r="N8" s="170">
        <f t="shared" si="0"/>
        <v>96</v>
      </c>
      <c r="O8" s="209">
        <f t="shared" si="0"/>
        <v>78</v>
      </c>
      <c r="P8" s="203">
        <f t="shared" si="0"/>
        <v>336</v>
      </c>
      <c r="Q8" s="150">
        <f t="shared" si="0"/>
        <v>103</v>
      </c>
      <c r="R8" s="169">
        <f t="shared" si="0"/>
        <v>88</v>
      </c>
    </row>
    <row r="9" spans="1:18" x14ac:dyDescent="0.2">
      <c r="A9" s="167" t="s">
        <v>350</v>
      </c>
      <c r="B9" s="37"/>
      <c r="C9" s="44"/>
      <c r="D9" s="509">
        <v>1</v>
      </c>
      <c r="E9" s="510"/>
      <c r="F9" s="511"/>
      <c r="G9" s="512">
        <v>2</v>
      </c>
      <c r="H9" s="513"/>
      <c r="I9" s="514"/>
      <c r="J9" s="509">
        <v>3</v>
      </c>
      <c r="K9" s="510"/>
      <c r="L9" s="511"/>
      <c r="M9" s="512">
        <v>5</v>
      </c>
      <c r="N9" s="513"/>
      <c r="O9" s="514"/>
      <c r="P9" s="524">
        <v>4</v>
      </c>
      <c r="Q9" s="510"/>
      <c r="R9" s="511"/>
    </row>
    <row r="10" spans="1:18" ht="13.5" thickBot="1" x14ac:dyDescent="0.25">
      <c r="A10" s="49" t="s">
        <v>415</v>
      </c>
      <c r="B10" s="46"/>
      <c r="C10" s="48"/>
      <c r="D10" s="505">
        <v>22</v>
      </c>
      <c r="E10" s="493"/>
      <c r="F10" s="506"/>
      <c r="G10" s="507">
        <v>16</v>
      </c>
      <c r="H10" s="496"/>
      <c r="I10" s="508"/>
      <c r="J10" s="505">
        <v>11</v>
      </c>
      <c r="K10" s="493"/>
      <c r="L10" s="506"/>
      <c r="M10" s="507">
        <v>4</v>
      </c>
      <c r="N10" s="496"/>
      <c r="O10" s="508"/>
      <c r="P10" s="493">
        <v>7</v>
      </c>
      <c r="Q10" s="493"/>
      <c r="R10" s="506"/>
    </row>
    <row r="11" spans="1:18" ht="13.5" thickBot="1" x14ac:dyDescent="0.25">
      <c r="A11" s="296" t="s">
        <v>163</v>
      </c>
      <c r="B11" s="46"/>
      <c r="C11" s="48"/>
      <c r="D11" s="505">
        <f>8+6</f>
        <v>14</v>
      </c>
      <c r="E11" s="493"/>
      <c r="F11" s="506"/>
      <c r="G11" s="507">
        <v>6</v>
      </c>
      <c r="H11" s="496"/>
      <c r="I11" s="508"/>
      <c r="J11" s="505"/>
      <c r="K11" s="493"/>
      <c r="L11" s="506"/>
      <c r="M11" s="507"/>
      <c r="N11" s="496"/>
      <c r="O11" s="508"/>
      <c r="P11" s="493"/>
      <c r="Q11" s="493"/>
      <c r="R11" s="506"/>
    </row>
    <row r="12" spans="1:18" ht="13.5" thickBot="1" x14ac:dyDescent="0.25">
      <c r="A12" s="172"/>
      <c r="B12" s="172"/>
      <c r="C12" s="172"/>
      <c r="D12" s="172"/>
      <c r="E12" s="172"/>
      <c r="F12" s="172"/>
      <c r="G12" s="172"/>
      <c r="H12" s="172"/>
      <c r="I12" s="172"/>
      <c r="J12" s="172"/>
      <c r="K12" s="172"/>
      <c r="L12" s="172"/>
      <c r="M12" s="172"/>
      <c r="N12" s="172"/>
      <c r="O12" s="172"/>
      <c r="P12" s="173"/>
      <c r="Q12" s="173"/>
      <c r="R12" s="173"/>
    </row>
    <row r="13" spans="1:18" ht="13.5" thickBot="1" x14ac:dyDescent="0.25">
      <c r="A13" s="162" t="s">
        <v>88</v>
      </c>
      <c r="B13" s="163"/>
      <c r="C13" s="163"/>
      <c r="D13" s="164"/>
      <c r="E13" s="164"/>
      <c r="F13" s="164"/>
      <c r="G13" s="164"/>
      <c r="H13" s="164"/>
      <c r="I13" s="164"/>
      <c r="J13" s="164"/>
      <c r="K13" s="164"/>
      <c r="L13" s="164"/>
      <c r="M13" s="164"/>
      <c r="N13" s="164"/>
      <c r="O13" s="164"/>
      <c r="P13" s="165"/>
      <c r="Q13" s="165"/>
      <c r="R13" s="166"/>
    </row>
    <row r="14" spans="1:18" x14ac:dyDescent="0.2">
      <c r="A14" s="42"/>
      <c r="B14" s="149"/>
      <c r="C14" s="149"/>
      <c r="D14" s="474" t="s">
        <v>475</v>
      </c>
      <c r="E14" s="475"/>
      <c r="F14" s="476"/>
      <c r="G14" s="477" t="s">
        <v>469</v>
      </c>
      <c r="H14" s="478"/>
      <c r="I14" s="479"/>
      <c r="J14" s="474" t="s">
        <v>352</v>
      </c>
      <c r="K14" s="475"/>
      <c r="L14" s="476"/>
      <c r="M14" s="477" t="s">
        <v>340</v>
      </c>
      <c r="N14" s="478"/>
      <c r="O14" s="479"/>
      <c r="P14" s="474" t="s">
        <v>472</v>
      </c>
      <c r="Q14" s="475"/>
      <c r="R14" s="502"/>
    </row>
    <row r="15" spans="1:18" ht="13.5" thickBot="1" x14ac:dyDescent="0.25">
      <c r="A15" s="167"/>
      <c r="B15" s="37"/>
      <c r="C15" s="37"/>
      <c r="D15" s="35" t="s">
        <v>409</v>
      </c>
      <c r="E15" s="35" t="s">
        <v>410</v>
      </c>
      <c r="F15" s="35" t="s">
        <v>363</v>
      </c>
      <c r="G15" s="36" t="s">
        <v>409</v>
      </c>
      <c r="H15" s="36" t="s">
        <v>410</v>
      </c>
      <c r="I15" s="36" t="s">
        <v>363</v>
      </c>
      <c r="J15" s="35" t="s">
        <v>409</v>
      </c>
      <c r="K15" s="35" t="s">
        <v>410</v>
      </c>
      <c r="L15" s="35" t="s">
        <v>363</v>
      </c>
      <c r="M15" s="36" t="s">
        <v>409</v>
      </c>
      <c r="N15" s="36" t="s">
        <v>410</v>
      </c>
      <c r="O15" s="36" t="s">
        <v>363</v>
      </c>
      <c r="P15" s="35" t="s">
        <v>409</v>
      </c>
      <c r="Q15" s="35" t="s">
        <v>410</v>
      </c>
      <c r="R15" s="43" t="s">
        <v>363</v>
      </c>
    </row>
    <row r="16" spans="1:18" ht="13.5" thickBot="1" x14ac:dyDescent="0.25">
      <c r="A16" s="272" t="s">
        <v>89</v>
      </c>
      <c r="B16" s="37"/>
      <c r="C16" s="37"/>
      <c r="D16" s="353">
        <v>90</v>
      </c>
      <c r="E16" s="353">
        <v>29</v>
      </c>
      <c r="F16" s="353">
        <v>40</v>
      </c>
      <c r="G16" s="354">
        <v>90</v>
      </c>
      <c r="H16" s="354">
        <v>33</v>
      </c>
      <c r="I16" s="354">
        <v>30</v>
      </c>
      <c r="J16" s="353">
        <v>106</v>
      </c>
      <c r="K16" s="353">
        <v>35</v>
      </c>
      <c r="L16" s="353">
        <v>33</v>
      </c>
      <c r="M16" s="354">
        <v>108</v>
      </c>
      <c r="N16" s="354">
        <v>30</v>
      </c>
      <c r="O16" s="354">
        <v>28</v>
      </c>
      <c r="P16" s="353">
        <v>117</v>
      </c>
      <c r="Q16" s="353">
        <v>34</v>
      </c>
      <c r="R16" s="355">
        <v>25</v>
      </c>
    </row>
    <row r="17" spans="1:25" ht="13.5" thickBot="1" x14ac:dyDescent="0.25">
      <c r="A17" s="272" t="s">
        <v>89</v>
      </c>
      <c r="B17" s="37"/>
      <c r="C17" s="37"/>
      <c r="D17" s="353">
        <v>111</v>
      </c>
      <c r="E17" s="353">
        <v>36</v>
      </c>
      <c r="F17" s="353">
        <v>26</v>
      </c>
      <c r="G17" s="354">
        <v>81</v>
      </c>
      <c r="H17" s="354">
        <v>27</v>
      </c>
      <c r="I17" s="354">
        <v>39</v>
      </c>
      <c r="J17" s="353">
        <v>105</v>
      </c>
      <c r="K17" s="353">
        <v>34</v>
      </c>
      <c r="L17" s="353">
        <v>32</v>
      </c>
      <c r="M17" s="354">
        <v>126</v>
      </c>
      <c r="N17" s="354">
        <v>34</v>
      </c>
      <c r="O17" s="354">
        <v>17</v>
      </c>
      <c r="P17" s="353">
        <v>104</v>
      </c>
      <c r="Q17" s="353">
        <v>33</v>
      </c>
      <c r="R17" s="355">
        <v>36</v>
      </c>
    </row>
    <row r="18" spans="1:25" x14ac:dyDescent="0.2">
      <c r="A18" s="168" t="s">
        <v>562</v>
      </c>
      <c r="B18" s="150"/>
      <c r="C18" s="37"/>
      <c r="D18" s="150">
        <f t="shared" ref="D18:R18" si="1">SUM(D16:D17)</f>
        <v>201</v>
      </c>
      <c r="E18" s="150">
        <f>SUM(E16:E17)</f>
        <v>65</v>
      </c>
      <c r="F18" s="150">
        <f t="shared" si="1"/>
        <v>66</v>
      </c>
      <c r="G18" s="170">
        <f t="shared" si="1"/>
        <v>171</v>
      </c>
      <c r="H18" s="170">
        <f t="shared" si="1"/>
        <v>60</v>
      </c>
      <c r="I18" s="170">
        <f t="shared" si="1"/>
        <v>69</v>
      </c>
      <c r="J18" s="150">
        <f t="shared" si="1"/>
        <v>211</v>
      </c>
      <c r="K18" s="150">
        <f t="shared" si="1"/>
        <v>69</v>
      </c>
      <c r="L18" s="150">
        <f t="shared" si="1"/>
        <v>65</v>
      </c>
      <c r="M18" s="170">
        <f t="shared" si="1"/>
        <v>234</v>
      </c>
      <c r="N18" s="170">
        <f t="shared" si="1"/>
        <v>64</v>
      </c>
      <c r="O18" s="170">
        <f t="shared" si="1"/>
        <v>45</v>
      </c>
      <c r="P18" s="150">
        <f t="shared" si="1"/>
        <v>221</v>
      </c>
      <c r="Q18" s="150">
        <f t="shared" si="1"/>
        <v>67</v>
      </c>
      <c r="R18" s="169">
        <f t="shared" si="1"/>
        <v>61</v>
      </c>
    </row>
    <row r="19" spans="1:25" ht="13.5" thickBot="1" x14ac:dyDescent="0.25">
      <c r="A19" s="49" t="s">
        <v>350</v>
      </c>
      <c r="B19" s="46"/>
      <c r="C19" s="46"/>
      <c r="D19" s="526">
        <v>2</v>
      </c>
      <c r="E19" s="526"/>
      <c r="F19" s="526"/>
      <c r="G19" s="527">
        <v>1</v>
      </c>
      <c r="H19" s="527"/>
      <c r="I19" s="527"/>
      <c r="J19" s="526">
        <v>3</v>
      </c>
      <c r="K19" s="526"/>
      <c r="L19" s="526"/>
      <c r="M19" s="527">
        <v>5</v>
      </c>
      <c r="N19" s="527"/>
      <c r="O19" s="527"/>
      <c r="P19" s="526">
        <v>4</v>
      </c>
      <c r="Q19" s="526"/>
      <c r="R19" s="528"/>
    </row>
    <row r="20" spans="1:25" ht="13.5" thickBot="1" x14ac:dyDescent="0.25">
      <c r="A20" s="172"/>
      <c r="B20" s="172"/>
      <c r="C20" s="172"/>
      <c r="D20" s="172"/>
      <c r="E20" s="172"/>
      <c r="F20" s="172"/>
      <c r="G20" s="172"/>
      <c r="H20" s="172"/>
      <c r="I20" s="172"/>
      <c r="J20" s="172"/>
      <c r="K20" s="172"/>
      <c r="L20" s="172"/>
      <c r="M20" s="172"/>
      <c r="N20" s="172"/>
      <c r="O20" s="172"/>
      <c r="P20" s="173"/>
      <c r="Q20" s="173"/>
      <c r="R20" s="173"/>
    </row>
    <row r="21" spans="1:25" ht="13.5" thickBot="1" x14ac:dyDescent="0.25">
      <c r="A21" s="273" t="s">
        <v>87</v>
      </c>
      <c r="B21" s="190"/>
      <c r="C21" s="190"/>
      <c r="D21" s="190"/>
      <c r="E21" s="190"/>
      <c r="F21" s="190"/>
      <c r="G21" s="190"/>
      <c r="H21" s="190"/>
      <c r="I21" s="190"/>
      <c r="J21" s="190"/>
      <c r="K21" s="190"/>
      <c r="L21" s="190"/>
      <c r="M21" s="190"/>
      <c r="N21" s="190"/>
      <c r="O21" s="190"/>
      <c r="P21" s="190"/>
      <c r="Q21" s="190"/>
      <c r="R21" s="193"/>
    </row>
    <row r="22" spans="1:25" x14ac:dyDescent="0.2">
      <c r="A22" s="40"/>
      <c r="B22" s="41"/>
      <c r="C22" s="41"/>
      <c r="D22" s="474" t="s">
        <v>475</v>
      </c>
      <c r="E22" s="475"/>
      <c r="F22" s="476"/>
      <c r="G22" s="477" t="s">
        <v>469</v>
      </c>
      <c r="H22" s="478"/>
      <c r="I22" s="479"/>
      <c r="J22" s="474" t="s">
        <v>352</v>
      </c>
      <c r="K22" s="475"/>
      <c r="L22" s="476"/>
      <c r="M22" s="477" t="s">
        <v>340</v>
      </c>
      <c r="N22" s="478"/>
      <c r="O22" s="479"/>
      <c r="P22" s="474" t="s">
        <v>472</v>
      </c>
      <c r="Q22" s="475"/>
      <c r="R22" s="502"/>
    </row>
    <row r="23" spans="1:25" x14ac:dyDescent="0.2">
      <c r="A23" s="57"/>
      <c r="B23" s="69"/>
      <c r="C23" s="69" t="s">
        <v>538</v>
      </c>
      <c r="D23" s="480">
        <v>21</v>
      </c>
      <c r="E23" s="481"/>
      <c r="F23" s="482"/>
      <c r="G23" s="483">
        <v>11</v>
      </c>
      <c r="H23" s="484"/>
      <c r="I23" s="485"/>
      <c r="J23" s="480">
        <v>28</v>
      </c>
      <c r="K23" s="481"/>
      <c r="L23" s="482"/>
      <c r="M23" s="483">
        <v>25</v>
      </c>
      <c r="N23" s="484"/>
      <c r="O23" s="485"/>
      <c r="P23" s="480">
        <v>29</v>
      </c>
      <c r="Q23" s="481"/>
      <c r="R23" s="537"/>
    </row>
    <row r="24" spans="1:25" x14ac:dyDescent="0.2">
      <c r="A24" s="42"/>
      <c r="B24" s="34" t="s">
        <v>355</v>
      </c>
      <c r="C24" s="34" t="s">
        <v>408</v>
      </c>
      <c r="D24" s="35" t="s">
        <v>409</v>
      </c>
      <c r="E24" s="35" t="s">
        <v>410</v>
      </c>
      <c r="F24" s="35" t="s">
        <v>363</v>
      </c>
      <c r="G24" s="36" t="s">
        <v>409</v>
      </c>
      <c r="H24" s="36" t="s">
        <v>410</v>
      </c>
      <c r="I24" s="36" t="s">
        <v>363</v>
      </c>
      <c r="J24" s="35" t="s">
        <v>409</v>
      </c>
      <c r="K24" s="35" t="s">
        <v>410</v>
      </c>
      <c r="L24" s="35" t="s">
        <v>363</v>
      </c>
      <c r="M24" s="36" t="s">
        <v>409</v>
      </c>
      <c r="N24" s="36" t="s">
        <v>410</v>
      </c>
      <c r="O24" s="36" t="s">
        <v>363</v>
      </c>
      <c r="P24" s="35" t="s">
        <v>409</v>
      </c>
      <c r="Q24" s="35" t="s">
        <v>410</v>
      </c>
      <c r="R24" s="43" t="s">
        <v>363</v>
      </c>
    </row>
    <row r="25" spans="1:25" x14ac:dyDescent="0.2">
      <c r="A25" s="42" t="s">
        <v>390</v>
      </c>
      <c r="B25" s="50">
        <v>6</v>
      </c>
      <c r="C25" s="50">
        <v>4</v>
      </c>
      <c r="D25" s="37">
        <v>6</v>
      </c>
      <c r="E25" s="37">
        <v>2</v>
      </c>
      <c r="F25" s="37">
        <f t="shared" ref="F25:F33" si="2">IF(($C25+INT(D$23/18)+IF(((D$23-INT(D$23/18)*18)-$B25)&gt;=0,1,0)-D25+2)&lt;0, 0, $C25+INT(D$23/18)+IF(((D$23-INT(D$23/18)*18)-$B25)&gt;=0,1,0)-D25+2)</f>
        <v>1</v>
      </c>
      <c r="G25" s="38">
        <v>5</v>
      </c>
      <c r="H25" s="38">
        <v>2</v>
      </c>
      <c r="I25" s="78">
        <f t="shared" ref="I25:I33" si="3">IF(($C25+INT(G$23/18)+IF(((G$23-INT(G$23/18)*18)-$B25)&gt;=0,1,0)-G25+2)&lt;0, 0, $C25+INT(G$23/18)+IF(((G$23-INT(G$23/18)*18)-$B25)&gt;=0,1,0)-G25+2)</f>
        <v>2</v>
      </c>
      <c r="J25" s="37">
        <v>6</v>
      </c>
      <c r="K25" s="37">
        <v>2</v>
      </c>
      <c r="L25" s="37">
        <f t="shared" ref="L25:L33" si="4">IF(($C25+INT(J$23/18)+IF(((J$23-INT(J$23/18)*18)-$B25)&gt;=0,1,0)-J25+2)&lt;0, 0, $C25+INT(J$23/18)+IF(((J$23-INT(J$23/18)*18)-$B25)&gt;=0,1,0)-J25+2)</f>
        <v>2</v>
      </c>
      <c r="M25" s="38">
        <v>6</v>
      </c>
      <c r="N25" s="38">
        <v>2</v>
      </c>
      <c r="O25" s="78">
        <f t="shared" ref="O25:O33" si="5">IF(($C25+INT(M$23/18)+IF(((M$23-INT(M$23/18)*18)-$B25)&gt;=0,1,0)-M25+2)&lt;0, 0, $C25+INT(M$23/18)+IF(((M$23-INT(M$23/18)*18)-$B25)&gt;=0,1,0)-M25+2)</f>
        <v>2</v>
      </c>
      <c r="P25" s="37">
        <v>7</v>
      </c>
      <c r="Q25" s="37">
        <v>2</v>
      </c>
      <c r="R25" s="44">
        <f t="shared" ref="R25:R33" si="6">IF(($C25+INT(P$23/18)+IF(((P$23-INT(P$23/18)*18)-$B25)&gt;=0,1,0)-P25+2)&lt;0, 0, $C25+INT(P$23/18)+IF(((P$23-INT(P$23/18)*18)-$B25)&gt;=0,1,0)-P25+2)</f>
        <v>1</v>
      </c>
    </row>
    <row r="26" spans="1:25" x14ac:dyDescent="0.2">
      <c r="A26" s="42" t="s">
        <v>391</v>
      </c>
      <c r="B26" s="50">
        <v>18</v>
      </c>
      <c r="C26" s="50">
        <v>4</v>
      </c>
      <c r="D26" s="37">
        <v>5</v>
      </c>
      <c r="E26" s="37">
        <v>1</v>
      </c>
      <c r="F26" s="37">
        <f t="shared" si="2"/>
        <v>2</v>
      </c>
      <c r="G26" s="38">
        <v>5</v>
      </c>
      <c r="H26" s="38">
        <v>2</v>
      </c>
      <c r="I26" s="78">
        <f t="shared" si="3"/>
        <v>1</v>
      </c>
      <c r="J26" s="37">
        <v>4</v>
      </c>
      <c r="K26" s="37">
        <v>1</v>
      </c>
      <c r="L26" s="37">
        <f t="shared" si="4"/>
        <v>3</v>
      </c>
      <c r="M26" s="38">
        <v>5</v>
      </c>
      <c r="N26" s="38">
        <v>1</v>
      </c>
      <c r="O26" s="78">
        <f t="shared" si="5"/>
        <v>2</v>
      </c>
      <c r="P26" s="37">
        <v>5</v>
      </c>
      <c r="Q26" s="37">
        <v>1</v>
      </c>
      <c r="R26" s="44">
        <f t="shared" si="6"/>
        <v>2</v>
      </c>
    </row>
    <row r="27" spans="1:25" x14ac:dyDescent="0.2">
      <c r="A27" s="42" t="s">
        <v>392</v>
      </c>
      <c r="B27" s="50">
        <v>2</v>
      </c>
      <c r="C27" s="50">
        <v>4</v>
      </c>
      <c r="D27" s="37">
        <v>6</v>
      </c>
      <c r="E27" s="37">
        <v>2</v>
      </c>
      <c r="F27" s="37">
        <f t="shared" si="2"/>
        <v>2</v>
      </c>
      <c r="G27" s="38">
        <v>5</v>
      </c>
      <c r="H27" s="38">
        <v>2</v>
      </c>
      <c r="I27" s="78">
        <f t="shared" si="3"/>
        <v>2</v>
      </c>
      <c r="J27" s="37">
        <v>6</v>
      </c>
      <c r="K27" s="37">
        <v>2</v>
      </c>
      <c r="L27" s="37">
        <f t="shared" si="4"/>
        <v>2</v>
      </c>
      <c r="M27" s="38">
        <v>5</v>
      </c>
      <c r="N27" s="38">
        <v>1</v>
      </c>
      <c r="O27" s="78">
        <f t="shared" si="5"/>
        <v>3</v>
      </c>
      <c r="P27" s="37">
        <v>6</v>
      </c>
      <c r="Q27" s="37">
        <v>2</v>
      </c>
      <c r="R27" s="44">
        <f t="shared" si="6"/>
        <v>2</v>
      </c>
    </row>
    <row r="28" spans="1:25" x14ac:dyDescent="0.2">
      <c r="A28" s="42" t="s">
        <v>393</v>
      </c>
      <c r="B28" s="50">
        <v>14</v>
      </c>
      <c r="C28" s="50">
        <v>3</v>
      </c>
      <c r="D28" s="37">
        <v>3</v>
      </c>
      <c r="E28" s="37">
        <v>1</v>
      </c>
      <c r="F28" s="37">
        <f t="shared" si="2"/>
        <v>3</v>
      </c>
      <c r="G28" s="38">
        <v>3</v>
      </c>
      <c r="H28" s="38">
        <v>1</v>
      </c>
      <c r="I28" s="78">
        <f t="shared" si="3"/>
        <v>2</v>
      </c>
      <c r="J28" s="37">
        <v>5</v>
      </c>
      <c r="K28" s="37">
        <v>2</v>
      </c>
      <c r="L28" s="37">
        <f t="shared" si="4"/>
        <v>1</v>
      </c>
      <c r="M28" s="38">
        <v>5</v>
      </c>
      <c r="N28" s="38">
        <v>2</v>
      </c>
      <c r="O28" s="78">
        <f t="shared" si="5"/>
        <v>1</v>
      </c>
      <c r="P28" s="37">
        <v>5</v>
      </c>
      <c r="Q28" s="37">
        <v>2</v>
      </c>
      <c r="R28" s="44">
        <f t="shared" si="6"/>
        <v>1</v>
      </c>
      <c r="T28" t="s">
        <v>80</v>
      </c>
      <c r="U28" s="102"/>
      <c r="V28" s="102"/>
      <c r="W28" s="102"/>
      <c r="X28" s="102"/>
      <c r="Y28" s="102"/>
    </row>
    <row r="29" spans="1:25" x14ac:dyDescent="0.2">
      <c r="A29" s="42" t="s">
        <v>394</v>
      </c>
      <c r="B29" s="50">
        <v>12</v>
      </c>
      <c r="C29" s="50">
        <v>5</v>
      </c>
      <c r="D29" s="37">
        <v>7</v>
      </c>
      <c r="E29" s="37">
        <v>1</v>
      </c>
      <c r="F29" s="37">
        <f t="shared" si="2"/>
        <v>1</v>
      </c>
      <c r="G29" s="38">
        <v>6</v>
      </c>
      <c r="H29" s="38">
        <v>1</v>
      </c>
      <c r="I29" s="78">
        <f t="shared" si="3"/>
        <v>1</v>
      </c>
      <c r="J29" s="37">
        <v>7</v>
      </c>
      <c r="K29" s="37">
        <v>1</v>
      </c>
      <c r="L29" s="37">
        <f t="shared" si="4"/>
        <v>1</v>
      </c>
      <c r="M29" s="38">
        <v>10</v>
      </c>
      <c r="N29" s="38">
        <v>2</v>
      </c>
      <c r="O29" s="78">
        <f t="shared" si="5"/>
        <v>0</v>
      </c>
      <c r="P29" s="37">
        <v>7</v>
      </c>
      <c r="Q29" s="37">
        <v>2</v>
      </c>
      <c r="R29" s="44">
        <f t="shared" si="6"/>
        <v>1</v>
      </c>
    </row>
    <row r="30" spans="1:25" x14ac:dyDescent="0.2">
      <c r="A30" s="42" t="s">
        <v>395</v>
      </c>
      <c r="B30" s="50">
        <v>4</v>
      </c>
      <c r="C30" s="50">
        <v>4</v>
      </c>
      <c r="D30" s="37">
        <v>4</v>
      </c>
      <c r="E30" s="37">
        <v>1</v>
      </c>
      <c r="F30" s="37">
        <f t="shared" si="2"/>
        <v>3</v>
      </c>
      <c r="G30" s="38">
        <v>5</v>
      </c>
      <c r="H30" s="38">
        <v>2</v>
      </c>
      <c r="I30" s="78">
        <f t="shared" si="3"/>
        <v>2</v>
      </c>
      <c r="J30" s="37">
        <v>7</v>
      </c>
      <c r="K30" s="37">
        <v>3</v>
      </c>
      <c r="L30" s="37">
        <f t="shared" si="4"/>
        <v>1</v>
      </c>
      <c r="M30" s="38">
        <v>6</v>
      </c>
      <c r="N30" s="38">
        <v>2</v>
      </c>
      <c r="O30" s="78">
        <f t="shared" si="5"/>
        <v>2</v>
      </c>
      <c r="P30" s="37">
        <v>7</v>
      </c>
      <c r="Q30" s="37">
        <v>2</v>
      </c>
      <c r="R30" s="44">
        <f t="shared" si="6"/>
        <v>1</v>
      </c>
      <c r="T30" t="s">
        <v>79</v>
      </c>
    </row>
    <row r="31" spans="1:25" x14ac:dyDescent="0.2">
      <c r="A31" s="42" t="s">
        <v>396</v>
      </c>
      <c r="B31" s="50">
        <v>10</v>
      </c>
      <c r="C31" s="50">
        <v>4</v>
      </c>
      <c r="D31" s="37">
        <v>4</v>
      </c>
      <c r="E31" s="37">
        <v>1</v>
      </c>
      <c r="F31" s="37">
        <f t="shared" si="2"/>
        <v>3</v>
      </c>
      <c r="G31" s="38">
        <v>5</v>
      </c>
      <c r="H31" s="38">
        <v>1</v>
      </c>
      <c r="I31" s="78">
        <f t="shared" si="3"/>
        <v>2</v>
      </c>
      <c r="J31" s="37">
        <v>5</v>
      </c>
      <c r="K31" s="37">
        <v>2</v>
      </c>
      <c r="L31" s="37">
        <f t="shared" si="4"/>
        <v>3</v>
      </c>
      <c r="M31" s="38">
        <v>7</v>
      </c>
      <c r="N31" s="38">
        <v>2</v>
      </c>
      <c r="O31" s="78">
        <f t="shared" si="5"/>
        <v>0</v>
      </c>
      <c r="P31" s="37">
        <v>7</v>
      </c>
      <c r="Q31" s="37">
        <v>3</v>
      </c>
      <c r="R31" s="44">
        <f t="shared" si="6"/>
        <v>1</v>
      </c>
    </row>
    <row r="32" spans="1:25" x14ac:dyDescent="0.2">
      <c r="A32" s="42" t="s">
        <v>397</v>
      </c>
      <c r="B32" s="50">
        <v>16</v>
      </c>
      <c r="C32" s="50">
        <v>3</v>
      </c>
      <c r="D32" s="37">
        <v>4</v>
      </c>
      <c r="E32" s="37">
        <v>2</v>
      </c>
      <c r="F32" s="37">
        <f t="shared" si="2"/>
        <v>2</v>
      </c>
      <c r="G32" s="38">
        <v>4</v>
      </c>
      <c r="H32" s="38">
        <v>2</v>
      </c>
      <c r="I32" s="78">
        <f t="shared" si="3"/>
        <v>1</v>
      </c>
      <c r="J32" s="37">
        <v>4</v>
      </c>
      <c r="K32" s="37">
        <v>2</v>
      </c>
      <c r="L32" s="37">
        <f t="shared" si="4"/>
        <v>2</v>
      </c>
      <c r="M32" s="38">
        <v>4</v>
      </c>
      <c r="N32" s="38">
        <v>1</v>
      </c>
      <c r="O32" s="78">
        <f t="shared" si="5"/>
        <v>2</v>
      </c>
      <c r="P32" s="37">
        <v>10</v>
      </c>
      <c r="Q32" s="37">
        <v>2</v>
      </c>
      <c r="R32" s="44">
        <f t="shared" si="6"/>
        <v>0</v>
      </c>
    </row>
    <row r="33" spans="1:18" ht="13.5" thickBot="1" x14ac:dyDescent="0.25">
      <c r="A33" s="52" t="s">
        <v>398</v>
      </c>
      <c r="B33" s="53">
        <v>8</v>
      </c>
      <c r="C33" s="53">
        <v>5</v>
      </c>
      <c r="D33" s="37">
        <v>6</v>
      </c>
      <c r="E33" s="54">
        <v>2</v>
      </c>
      <c r="F33" s="37">
        <f t="shared" si="2"/>
        <v>2</v>
      </c>
      <c r="G33" s="38">
        <v>6</v>
      </c>
      <c r="H33" s="55">
        <v>2</v>
      </c>
      <c r="I33" s="77">
        <f t="shared" si="3"/>
        <v>2</v>
      </c>
      <c r="J33" s="37">
        <v>6</v>
      </c>
      <c r="K33" s="54">
        <v>2</v>
      </c>
      <c r="L33" s="37">
        <f t="shared" si="4"/>
        <v>3</v>
      </c>
      <c r="M33" s="38">
        <v>7</v>
      </c>
      <c r="N33" s="55">
        <v>1</v>
      </c>
      <c r="O33" s="77">
        <f t="shared" si="5"/>
        <v>1</v>
      </c>
      <c r="P33" s="37">
        <v>7</v>
      </c>
      <c r="Q33" s="54">
        <v>2</v>
      </c>
      <c r="R33" s="44">
        <f t="shared" si="6"/>
        <v>2</v>
      </c>
    </row>
    <row r="34" spans="1:18" ht="13.5" thickBot="1" x14ac:dyDescent="0.25">
      <c r="A34" s="61" t="s">
        <v>412</v>
      </c>
      <c r="B34" s="62"/>
      <c r="C34" s="74">
        <f t="shared" ref="C34" si="7">SUM(C25:C33)</f>
        <v>36</v>
      </c>
      <c r="D34" s="63">
        <f>SUM(D25:D33)</f>
        <v>45</v>
      </c>
      <c r="E34" s="63">
        <f>SUM(E25:E33)</f>
        <v>13</v>
      </c>
      <c r="F34" s="88">
        <f>SUM(F25:F33)</f>
        <v>19</v>
      </c>
      <c r="G34" s="64">
        <f t="shared" ref="G34:R34" si="8">SUM(G25:G33)</f>
        <v>44</v>
      </c>
      <c r="H34" s="64">
        <f t="shared" si="8"/>
        <v>15</v>
      </c>
      <c r="I34" s="89">
        <f t="shared" si="8"/>
        <v>15</v>
      </c>
      <c r="J34" s="63">
        <f t="shared" si="8"/>
        <v>50</v>
      </c>
      <c r="K34" s="63">
        <f t="shared" si="8"/>
        <v>17</v>
      </c>
      <c r="L34" s="88">
        <f t="shared" si="8"/>
        <v>18</v>
      </c>
      <c r="M34" s="64">
        <f t="shared" si="8"/>
        <v>55</v>
      </c>
      <c r="N34" s="64">
        <f t="shared" si="8"/>
        <v>14</v>
      </c>
      <c r="O34" s="89">
        <f t="shared" si="8"/>
        <v>13</v>
      </c>
      <c r="P34" s="63">
        <f t="shared" si="8"/>
        <v>61</v>
      </c>
      <c r="Q34" s="63">
        <f>SUM(Q25:Q33)</f>
        <v>18</v>
      </c>
      <c r="R34" s="194">
        <f t="shared" si="8"/>
        <v>11</v>
      </c>
    </row>
    <row r="35" spans="1:18" x14ac:dyDescent="0.2">
      <c r="A35" s="57" t="s">
        <v>399</v>
      </c>
      <c r="B35" s="58">
        <v>1</v>
      </c>
      <c r="C35" s="58">
        <v>4</v>
      </c>
      <c r="D35" s="37">
        <v>5</v>
      </c>
      <c r="E35" s="39">
        <v>2</v>
      </c>
      <c r="F35" s="37">
        <f t="shared" ref="F35:F43" si="9">IF(($C35+INT(D$23/18)+IF(((D$23-INT(D$23/18)*18)-$B35)&gt;=0,1,0)-D35+2)&lt;0, 0, $C35+INT(D$23/18)+IF(((D$23-INT(D$23/18)*18)-$B35)&gt;=0,1,0)-D35+2)</f>
        <v>3</v>
      </c>
      <c r="G35" s="38">
        <v>5</v>
      </c>
      <c r="H35" s="59">
        <v>2</v>
      </c>
      <c r="I35" s="82">
        <f t="shared" ref="I35:I43" si="10">IF(($C35+INT(G$23/18)+IF(((G$23-INT(G$23/18)*18)-$B35)&gt;=0,1,0)-G35+2)&lt;0, 0, $C35+INT(G$23/18)+IF(((G$23-INT(G$23/18)*18)-$B35)&gt;=0,1,0)-G35+2)</f>
        <v>2</v>
      </c>
      <c r="J35" s="37">
        <v>4</v>
      </c>
      <c r="K35" s="39">
        <v>2</v>
      </c>
      <c r="L35" s="37">
        <f t="shared" ref="L35:L43" si="11">IF(($C35+INT(J$23/18)+IF(((J$23-INT(J$23/18)*18)-$B35)&gt;=0,1,0)-J35+2)&lt;0, 0, $C35+INT(J$23/18)+IF(((J$23-INT(J$23/18)*18)-$B35)&gt;=0,1,0)-J35+2)</f>
        <v>4</v>
      </c>
      <c r="M35" s="38">
        <v>5</v>
      </c>
      <c r="N35" s="59">
        <v>2</v>
      </c>
      <c r="O35" s="82">
        <f t="shared" ref="O35:O43" si="12">IF(($C35+INT(M$23/18)+IF(((M$23-INT(M$23/18)*18)-$B35)&gt;=0,1,0)-M35+2)&lt;0, 0, $C35+INT(M$23/18)+IF(((M$23-INT(M$23/18)*18)-$B35)&gt;=0,1,0)-M35+2)</f>
        <v>3</v>
      </c>
      <c r="P35" s="37">
        <v>6</v>
      </c>
      <c r="Q35" s="39">
        <v>2</v>
      </c>
      <c r="R35" s="44">
        <f t="shared" ref="R35:R43" si="13">IF(($C35+INT(P$23/18)+IF(((P$23-INT(P$23/18)*18)-$B35)&gt;=0,1,0)-P35+2)&lt;0, 0, $C35+INT(P$23/18)+IF(((P$23-INT(P$23/18)*18)-$B35)&gt;=0,1,0)-P35+2)</f>
        <v>2</v>
      </c>
    </row>
    <row r="36" spans="1:18" x14ac:dyDescent="0.2">
      <c r="A36" s="42" t="s">
        <v>400</v>
      </c>
      <c r="B36" s="50">
        <v>9</v>
      </c>
      <c r="C36" s="50">
        <v>4</v>
      </c>
      <c r="D36" s="37">
        <v>4</v>
      </c>
      <c r="E36" s="37">
        <v>1</v>
      </c>
      <c r="F36" s="37">
        <f t="shared" si="9"/>
        <v>3</v>
      </c>
      <c r="G36" s="38">
        <v>5</v>
      </c>
      <c r="H36" s="38">
        <v>2</v>
      </c>
      <c r="I36" s="78">
        <f t="shared" si="10"/>
        <v>2</v>
      </c>
      <c r="J36" s="37">
        <v>6</v>
      </c>
      <c r="K36" s="37">
        <v>2</v>
      </c>
      <c r="L36" s="37">
        <f t="shared" si="11"/>
        <v>2</v>
      </c>
      <c r="M36" s="38">
        <v>6</v>
      </c>
      <c r="N36" s="38">
        <v>2</v>
      </c>
      <c r="O36" s="78">
        <f t="shared" si="12"/>
        <v>1</v>
      </c>
      <c r="P36" s="37">
        <v>6</v>
      </c>
      <c r="Q36" s="37">
        <v>3</v>
      </c>
      <c r="R36" s="44">
        <f t="shared" si="13"/>
        <v>2</v>
      </c>
    </row>
    <row r="37" spans="1:18" x14ac:dyDescent="0.2">
      <c r="A37" s="42" t="s">
        <v>401</v>
      </c>
      <c r="B37" s="50">
        <v>17</v>
      </c>
      <c r="C37" s="50">
        <v>5</v>
      </c>
      <c r="D37" s="37">
        <v>5</v>
      </c>
      <c r="E37" s="37">
        <v>2</v>
      </c>
      <c r="F37" s="37">
        <f t="shared" si="9"/>
        <v>3</v>
      </c>
      <c r="G37" s="38">
        <v>6</v>
      </c>
      <c r="H37" s="38">
        <v>2</v>
      </c>
      <c r="I37" s="78">
        <f t="shared" si="10"/>
        <v>1</v>
      </c>
      <c r="J37" s="37">
        <v>7</v>
      </c>
      <c r="K37" s="37">
        <v>1</v>
      </c>
      <c r="L37" s="37">
        <f t="shared" si="11"/>
        <v>1</v>
      </c>
      <c r="M37" s="38">
        <v>5</v>
      </c>
      <c r="N37" s="38">
        <v>2</v>
      </c>
      <c r="O37" s="78">
        <f t="shared" si="12"/>
        <v>3</v>
      </c>
      <c r="P37" s="37">
        <v>6</v>
      </c>
      <c r="Q37" s="37">
        <v>1</v>
      </c>
      <c r="R37" s="44">
        <f t="shared" si="13"/>
        <v>2</v>
      </c>
    </row>
    <row r="38" spans="1:18" x14ac:dyDescent="0.2">
      <c r="A38" s="42" t="s">
        <v>402</v>
      </c>
      <c r="B38" s="50">
        <v>11</v>
      </c>
      <c r="C38" s="50">
        <v>4</v>
      </c>
      <c r="D38" s="37">
        <v>4</v>
      </c>
      <c r="E38" s="37">
        <v>2</v>
      </c>
      <c r="F38" s="37">
        <f t="shared" si="9"/>
        <v>3</v>
      </c>
      <c r="G38" s="38">
        <v>5</v>
      </c>
      <c r="H38" s="38">
        <v>2</v>
      </c>
      <c r="I38" s="78">
        <f t="shared" si="10"/>
        <v>2</v>
      </c>
      <c r="J38" s="37">
        <v>5</v>
      </c>
      <c r="K38" s="37">
        <v>2</v>
      </c>
      <c r="L38" s="37">
        <f t="shared" si="11"/>
        <v>2</v>
      </c>
      <c r="M38" s="38">
        <v>6</v>
      </c>
      <c r="N38" s="38">
        <v>2</v>
      </c>
      <c r="O38" s="78">
        <f t="shared" si="12"/>
        <v>1</v>
      </c>
      <c r="P38" s="37">
        <v>6</v>
      </c>
      <c r="Q38" s="37">
        <v>1</v>
      </c>
      <c r="R38" s="44">
        <f t="shared" si="13"/>
        <v>2</v>
      </c>
    </row>
    <row r="39" spans="1:18" x14ac:dyDescent="0.2">
      <c r="A39" s="42" t="s">
        <v>403</v>
      </c>
      <c r="B39" s="50">
        <v>5</v>
      </c>
      <c r="C39" s="50">
        <v>4</v>
      </c>
      <c r="D39" s="37">
        <v>5</v>
      </c>
      <c r="E39" s="37">
        <v>2</v>
      </c>
      <c r="F39" s="37">
        <f t="shared" si="9"/>
        <v>2</v>
      </c>
      <c r="G39" s="38">
        <v>5</v>
      </c>
      <c r="H39" s="38">
        <v>2</v>
      </c>
      <c r="I39" s="78">
        <f t="shared" si="10"/>
        <v>2</v>
      </c>
      <c r="J39" s="37">
        <v>6</v>
      </c>
      <c r="K39" s="37">
        <v>2</v>
      </c>
      <c r="L39" s="37">
        <f t="shared" si="11"/>
        <v>2</v>
      </c>
      <c r="M39" s="38">
        <v>5</v>
      </c>
      <c r="N39" s="38">
        <v>1</v>
      </c>
      <c r="O39" s="78">
        <f t="shared" si="12"/>
        <v>3</v>
      </c>
      <c r="P39" s="37">
        <v>7</v>
      </c>
      <c r="Q39" s="37">
        <v>1</v>
      </c>
      <c r="R39" s="44">
        <f t="shared" si="13"/>
        <v>1</v>
      </c>
    </row>
    <row r="40" spans="1:18" x14ac:dyDescent="0.2">
      <c r="A40" s="42" t="s">
        <v>404</v>
      </c>
      <c r="B40" s="50">
        <v>15</v>
      </c>
      <c r="C40" s="50">
        <v>3</v>
      </c>
      <c r="D40" s="37">
        <v>4</v>
      </c>
      <c r="E40" s="37">
        <v>2</v>
      </c>
      <c r="F40" s="37">
        <f t="shared" si="9"/>
        <v>2</v>
      </c>
      <c r="G40" s="38">
        <v>5</v>
      </c>
      <c r="H40" s="38">
        <v>2</v>
      </c>
      <c r="I40" s="78">
        <f t="shared" si="10"/>
        <v>0</v>
      </c>
      <c r="J40" s="37">
        <v>6</v>
      </c>
      <c r="K40" s="37">
        <v>3</v>
      </c>
      <c r="L40" s="37">
        <f t="shared" si="11"/>
        <v>0</v>
      </c>
      <c r="M40" s="38">
        <v>6</v>
      </c>
      <c r="N40" s="38">
        <v>2</v>
      </c>
      <c r="O40" s="78">
        <f t="shared" si="12"/>
        <v>0</v>
      </c>
      <c r="P40" s="37">
        <v>5</v>
      </c>
      <c r="Q40" s="37">
        <v>2</v>
      </c>
      <c r="R40" s="44">
        <f t="shared" si="13"/>
        <v>1</v>
      </c>
    </row>
    <row r="41" spans="1:18" x14ac:dyDescent="0.2">
      <c r="A41" s="42" t="s">
        <v>405</v>
      </c>
      <c r="B41" s="50">
        <v>13</v>
      </c>
      <c r="C41" s="50">
        <v>5</v>
      </c>
      <c r="D41" s="37">
        <v>5</v>
      </c>
      <c r="E41" s="37">
        <v>1</v>
      </c>
      <c r="F41" s="37">
        <f t="shared" si="9"/>
        <v>3</v>
      </c>
      <c r="G41" s="38">
        <v>6</v>
      </c>
      <c r="H41" s="38">
        <v>2</v>
      </c>
      <c r="I41" s="78">
        <f t="shared" si="10"/>
        <v>1</v>
      </c>
      <c r="J41" s="37">
        <v>7</v>
      </c>
      <c r="K41" s="37">
        <v>3</v>
      </c>
      <c r="L41" s="37">
        <f t="shared" si="11"/>
        <v>1</v>
      </c>
      <c r="M41" s="38">
        <v>7</v>
      </c>
      <c r="N41" s="38">
        <v>2</v>
      </c>
      <c r="O41" s="78">
        <f t="shared" si="12"/>
        <v>1</v>
      </c>
      <c r="P41" s="37">
        <v>7</v>
      </c>
      <c r="Q41" s="37">
        <v>1</v>
      </c>
      <c r="R41" s="44">
        <f t="shared" si="13"/>
        <v>1</v>
      </c>
    </row>
    <row r="42" spans="1:18" x14ac:dyDescent="0.2">
      <c r="A42" s="42" t="s">
        <v>406</v>
      </c>
      <c r="B42" s="50">
        <v>3</v>
      </c>
      <c r="C42" s="50">
        <v>4</v>
      </c>
      <c r="D42" s="37">
        <v>7</v>
      </c>
      <c r="E42" s="37">
        <v>2</v>
      </c>
      <c r="F42" s="37">
        <f t="shared" si="9"/>
        <v>1</v>
      </c>
      <c r="G42" s="38">
        <v>5</v>
      </c>
      <c r="H42" s="38">
        <v>2</v>
      </c>
      <c r="I42" s="78">
        <f t="shared" si="10"/>
        <v>2</v>
      </c>
      <c r="J42" s="37">
        <v>10</v>
      </c>
      <c r="K42" s="37">
        <v>2</v>
      </c>
      <c r="L42" s="37">
        <f t="shared" si="11"/>
        <v>0</v>
      </c>
      <c r="M42" s="38">
        <v>7</v>
      </c>
      <c r="N42" s="38">
        <v>2</v>
      </c>
      <c r="O42" s="78">
        <f t="shared" si="12"/>
        <v>1</v>
      </c>
      <c r="P42" s="37">
        <v>7</v>
      </c>
      <c r="Q42" s="37">
        <v>3</v>
      </c>
      <c r="R42" s="44">
        <f t="shared" si="13"/>
        <v>1</v>
      </c>
    </row>
    <row r="43" spans="1:18" ht="13.5" thickBot="1" x14ac:dyDescent="0.25">
      <c r="A43" s="45" t="s">
        <v>407</v>
      </c>
      <c r="B43" s="51">
        <v>7</v>
      </c>
      <c r="C43" s="51">
        <v>4</v>
      </c>
      <c r="D43" s="37">
        <v>6</v>
      </c>
      <c r="E43" s="46">
        <v>2</v>
      </c>
      <c r="F43" s="37">
        <f t="shared" si="9"/>
        <v>1</v>
      </c>
      <c r="G43" s="38">
        <v>4</v>
      </c>
      <c r="H43" s="47">
        <v>2</v>
      </c>
      <c r="I43" s="84">
        <f t="shared" si="10"/>
        <v>3</v>
      </c>
      <c r="J43" s="37">
        <v>5</v>
      </c>
      <c r="K43" s="46">
        <v>1</v>
      </c>
      <c r="L43" s="37">
        <f t="shared" si="11"/>
        <v>3</v>
      </c>
      <c r="M43" s="38">
        <v>6</v>
      </c>
      <c r="N43" s="47">
        <v>1</v>
      </c>
      <c r="O43" s="84">
        <f t="shared" si="12"/>
        <v>2</v>
      </c>
      <c r="P43" s="37">
        <v>6</v>
      </c>
      <c r="Q43" s="46">
        <v>2</v>
      </c>
      <c r="R43" s="44">
        <f t="shared" si="13"/>
        <v>2</v>
      </c>
    </row>
    <row r="44" spans="1:18" ht="13.5" thickBot="1" x14ac:dyDescent="0.25">
      <c r="A44" s="66" t="s">
        <v>413</v>
      </c>
      <c r="B44" s="63"/>
      <c r="C44" s="63">
        <f>SUM(C35:C43)</f>
        <v>37</v>
      </c>
      <c r="D44" s="63">
        <f>SUM(D35:D43)</f>
        <v>45</v>
      </c>
      <c r="E44" s="63">
        <f>SUM(E35:E43)</f>
        <v>16</v>
      </c>
      <c r="F44" s="63">
        <f>SUM(F35:F43)</f>
        <v>21</v>
      </c>
      <c r="G44" s="64">
        <f t="shared" ref="G44:R44" si="14">SUM(G35:G43)</f>
        <v>46</v>
      </c>
      <c r="H44" s="64">
        <f t="shared" si="14"/>
        <v>18</v>
      </c>
      <c r="I44" s="64">
        <f t="shared" si="14"/>
        <v>15</v>
      </c>
      <c r="J44" s="63">
        <f t="shared" si="14"/>
        <v>56</v>
      </c>
      <c r="K44" s="63">
        <f t="shared" si="14"/>
        <v>18</v>
      </c>
      <c r="L44" s="63">
        <f t="shared" si="14"/>
        <v>15</v>
      </c>
      <c r="M44" s="64">
        <f t="shared" si="14"/>
        <v>53</v>
      </c>
      <c r="N44" s="64">
        <f t="shared" si="14"/>
        <v>16</v>
      </c>
      <c r="O44" s="64">
        <f t="shared" si="14"/>
        <v>15</v>
      </c>
      <c r="P44" s="63">
        <f t="shared" si="14"/>
        <v>56</v>
      </c>
      <c r="Q44" s="63">
        <f t="shared" si="14"/>
        <v>16</v>
      </c>
      <c r="R44" s="65">
        <f t="shared" si="14"/>
        <v>14</v>
      </c>
    </row>
    <row r="45" spans="1:18" ht="13.5" thickBot="1" x14ac:dyDescent="0.25">
      <c r="A45" s="70" t="s">
        <v>414</v>
      </c>
      <c r="B45" s="71"/>
      <c r="C45" s="71">
        <f t="shared" ref="C45:R45" si="15">C44+C34</f>
        <v>73</v>
      </c>
      <c r="D45" s="71">
        <f>D44+D34</f>
        <v>90</v>
      </c>
      <c r="E45" s="71">
        <f>E44+E34</f>
        <v>29</v>
      </c>
      <c r="F45" s="71">
        <f>F44+F34</f>
        <v>40</v>
      </c>
      <c r="G45" s="72">
        <f t="shared" si="15"/>
        <v>90</v>
      </c>
      <c r="H45" s="72">
        <f t="shared" si="15"/>
        <v>33</v>
      </c>
      <c r="I45" s="72">
        <f t="shared" si="15"/>
        <v>30</v>
      </c>
      <c r="J45" s="71">
        <f t="shared" si="15"/>
        <v>106</v>
      </c>
      <c r="K45" s="71">
        <f t="shared" si="15"/>
        <v>35</v>
      </c>
      <c r="L45" s="71">
        <f t="shared" si="15"/>
        <v>33</v>
      </c>
      <c r="M45" s="72">
        <f t="shared" si="15"/>
        <v>108</v>
      </c>
      <c r="N45" s="72">
        <f t="shared" si="15"/>
        <v>30</v>
      </c>
      <c r="O45" s="72">
        <f t="shared" si="15"/>
        <v>28</v>
      </c>
      <c r="P45" s="71">
        <f t="shared" si="15"/>
        <v>117</v>
      </c>
      <c r="Q45" s="71">
        <f t="shared" si="15"/>
        <v>34</v>
      </c>
      <c r="R45" s="73">
        <f t="shared" si="15"/>
        <v>25</v>
      </c>
    </row>
    <row r="46" spans="1:18" ht="13.5" thickBot="1" x14ac:dyDescent="0.25"/>
    <row r="47" spans="1:18" ht="13.5" thickBot="1" x14ac:dyDescent="0.25">
      <c r="A47" s="273" t="s">
        <v>86</v>
      </c>
      <c r="B47" s="190"/>
      <c r="C47" s="190"/>
      <c r="D47" s="190"/>
      <c r="E47" s="190"/>
      <c r="F47" s="190"/>
      <c r="G47" s="190"/>
      <c r="H47" s="190"/>
      <c r="I47" s="190"/>
      <c r="J47" s="190"/>
      <c r="K47" s="190"/>
      <c r="L47" s="190"/>
      <c r="M47" s="190"/>
      <c r="N47" s="190"/>
      <c r="O47" s="190"/>
      <c r="P47" s="190"/>
      <c r="Q47" s="190"/>
      <c r="R47" s="193"/>
    </row>
    <row r="48" spans="1:18" x14ac:dyDescent="0.2">
      <c r="A48" s="40"/>
      <c r="B48" s="41"/>
      <c r="C48" s="41"/>
      <c r="D48" s="474" t="s">
        <v>475</v>
      </c>
      <c r="E48" s="475"/>
      <c r="F48" s="476"/>
      <c r="G48" s="477" t="s">
        <v>469</v>
      </c>
      <c r="H48" s="478"/>
      <c r="I48" s="479"/>
      <c r="J48" s="474" t="s">
        <v>352</v>
      </c>
      <c r="K48" s="475"/>
      <c r="L48" s="476"/>
      <c r="M48" s="477" t="s">
        <v>340</v>
      </c>
      <c r="N48" s="478"/>
      <c r="O48" s="479"/>
      <c r="P48" s="474" t="s">
        <v>472</v>
      </c>
      <c r="Q48" s="475"/>
      <c r="R48" s="502"/>
    </row>
    <row r="49" spans="1:20" x14ac:dyDescent="0.2">
      <c r="A49" s="57"/>
      <c r="B49" s="69"/>
      <c r="C49" s="69" t="s">
        <v>538</v>
      </c>
      <c r="D49" s="480">
        <v>21</v>
      </c>
      <c r="E49" s="481"/>
      <c r="F49" s="482"/>
      <c r="G49" s="483">
        <v>11</v>
      </c>
      <c r="H49" s="484"/>
      <c r="I49" s="485"/>
      <c r="J49" s="480">
        <v>28</v>
      </c>
      <c r="K49" s="481"/>
      <c r="L49" s="482"/>
      <c r="M49" s="483">
        <v>25</v>
      </c>
      <c r="N49" s="484"/>
      <c r="O49" s="485"/>
      <c r="P49" s="480">
        <v>29</v>
      </c>
      <c r="Q49" s="481"/>
      <c r="R49" s="537"/>
    </row>
    <row r="50" spans="1:20" x14ac:dyDescent="0.2">
      <c r="A50" s="42"/>
      <c r="B50" s="34" t="s">
        <v>355</v>
      </c>
      <c r="C50" s="34" t="s">
        <v>408</v>
      </c>
      <c r="D50" s="35" t="s">
        <v>409</v>
      </c>
      <c r="E50" s="35" t="s">
        <v>410</v>
      </c>
      <c r="F50" s="35" t="s">
        <v>363</v>
      </c>
      <c r="G50" s="36" t="s">
        <v>409</v>
      </c>
      <c r="H50" s="36" t="s">
        <v>410</v>
      </c>
      <c r="I50" s="36" t="s">
        <v>363</v>
      </c>
      <c r="J50" s="35" t="s">
        <v>409</v>
      </c>
      <c r="K50" s="35" t="s">
        <v>410</v>
      </c>
      <c r="L50" s="35" t="s">
        <v>363</v>
      </c>
      <c r="M50" s="36" t="s">
        <v>409</v>
      </c>
      <c r="N50" s="36" t="s">
        <v>410</v>
      </c>
      <c r="O50" s="36" t="s">
        <v>363</v>
      </c>
      <c r="P50" s="35" t="s">
        <v>409</v>
      </c>
      <c r="Q50" s="35" t="s">
        <v>410</v>
      </c>
      <c r="R50" s="43" t="s">
        <v>363</v>
      </c>
    </row>
    <row r="51" spans="1:20" x14ac:dyDescent="0.2">
      <c r="A51" s="42" t="s">
        <v>390</v>
      </c>
      <c r="B51" s="50">
        <v>6</v>
      </c>
      <c r="C51" s="50">
        <v>4</v>
      </c>
      <c r="D51" s="37">
        <v>5</v>
      </c>
      <c r="E51" s="37">
        <v>2</v>
      </c>
      <c r="F51" s="37">
        <f t="shared" ref="F51:F69" si="16">IF(($C51+INT(D$49/18)+IF(((D$49-INT(D$49/18)*18)-$B51)&gt;=0,1,0)-D51+2)&lt;0, 0, $C51+INT(D$49/18)+IF(((D$49-INT(D$49/18)*18)-$B51)&gt;=0,1,0)-D51+2)</f>
        <v>2</v>
      </c>
      <c r="G51" s="38">
        <v>4</v>
      </c>
      <c r="H51" s="38">
        <v>2</v>
      </c>
      <c r="I51" s="78">
        <f t="shared" ref="I51:I69" si="17">IF(($C51+INT(G$49/18)+IF(((G$49-INT(G$49/18)*18)-$B51)&gt;=0,1,0)-G51+2)&lt;0, 0, $C51+INT(G$49/18)+IF(((G$49-INT(G$49/18)*18)-$B51)&gt;=0,1,0)-G51+2)</f>
        <v>3</v>
      </c>
      <c r="J51" s="37">
        <v>7</v>
      </c>
      <c r="K51" s="37">
        <v>2</v>
      </c>
      <c r="L51" s="37">
        <f t="shared" ref="L51:L69" si="18">IF(($C51+INT(J$49/18)+IF(((J$49-INT(J$49/18)*18)-$B51)&gt;=0,1,0)-J51+2)&lt;0, 0, $C51+INT(J$49/18)+IF(((J$49-INT(J$49/18)*18)-$B51)&gt;=0,1,0)-J51+2)</f>
        <v>1</v>
      </c>
      <c r="M51" s="38">
        <v>6</v>
      </c>
      <c r="N51" s="38">
        <v>2</v>
      </c>
      <c r="O51" s="78">
        <f t="shared" ref="O51:O69" si="19">IF(($C51+INT(M$49/18)+IF(((M$49-INT(M$49/18)*18)-$B51)&gt;=0,1,0)-M51+2)&lt;0, 0, $C51+INT(M$49/18)+IF(((M$49-INT(M$49/18)*18)-$B51)&gt;=0,1,0)-M51+2)</f>
        <v>2</v>
      </c>
      <c r="P51" s="37">
        <v>7</v>
      </c>
      <c r="Q51" s="37">
        <v>1</v>
      </c>
      <c r="R51" s="44">
        <f t="shared" ref="R51:R69" si="20">IF(($C51+INT(P$49/18)+IF(((P$49-INT(P$49/18)*18)-$B51)&gt;=0,1,0)-P51+2)&lt;0, 0, $C51+INT(P$49/18)+IF(((P$49-INT(P$49/18)*18)-$B51)&gt;=0,1,0)-P51+2)</f>
        <v>1</v>
      </c>
    </row>
    <row r="52" spans="1:20" x14ac:dyDescent="0.2">
      <c r="A52" s="42" t="s">
        <v>391</v>
      </c>
      <c r="B52" s="50">
        <v>18</v>
      </c>
      <c r="C52" s="50">
        <v>4</v>
      </c>
      <c r="D52" s="37">
        <v>5</v>
      </c>
      <c r="E52" s="37">
        <v>2</v>
      </c>
      <c r="F52" s="37">
        <f t="shared" si="16"/>
        <v>2</v>
      </c>
      <c r="G52" s="38">
        <v>3</v>
      </c>
      <c r="H52" s="38">
        <v>1</v>
      </c>
      <c r="I52" s="78">
        <f t="shared" si="17"/>
        <v>3</v>
      </c>
      <c r="J52" s="37">
        <v>7</v>
      </c>
      <c r="K52" s="37">
        <v>1</v>
      </c>
      <c r="L52" s="37">
        <f t="shared" si="18"/>
        <v>0</v>
      </c>
      <c r="M52" s="38">
        <v>10</v>
      </c>
      <c r="N52" s="38">
        <v>2</v>
      </c>
      <c r="O52" s="78">
        <f t="shared" si="19"/>
        <v>0</v>
      </c>
      <c r="P52" s="37">
        <v>4</v>
      </c>
      <c r="Q52" s="37">
        <v>1</v>
      </c>
      <c r="R52" s="44">
        <f t="shared" si="20"/>
        <v>3</v>
      </c>
    </row>
    <row r="53" spans="1:20" x14ac:dyDescent="0.2">
      <c r="A53" s="42" t="s">
        <v>392</v>
      </c>
      <c r="B53" s="50">
        <v>2</v>
      </c>
      <c r="C53" s="50">
        <v>4</v>
      </c>
      <c r="D53" s="37">
        <v>7</v>
      </c>
      <c r="E53" s="37">
        <v>3</v>
      </c>
      <c r="F53" s="37">
        <f t="shared" si="16"/>
        <v>1</v>
      </c>
      <c r="G53" s="38">
        <v>6</v>
      </c>
      <c r="H53" s="38">
        <v>2</v>
      </c>
      <c r="I53" s="78">
        <f t="shared" si="17"/>
        <v>1</v>
      </c>
      <c r="J53" s="37">
        <v>5</v>
      </c>
      <c r="K53" s="37">
        <v>2</v>
      </c>
      <c r="L53" s="37">
        <f t="shared" si="18"/>
        <v>3</v>
      </c>
      <c r="M53" s="38">
        <v>7</v>
      </c>
      <c r="N53" s="38">
        <v>2</v>
      </c>
      <c r="O53" s="78">
        <f t="shared" si="19"/>
        <v>1</v>
      </c>
      <c r="P53" s="37">
        <v>6</v>
      </c>
      <c r="Q53" s="37">
        <v>2</v>
      </c>
      <c r="R53" s="44">
        <f t="shared" si="20"/>
        <v>2</v>
      </c>
    </row>
    <row r="54" spans="1:20" x14ac:dyDescent="0.2">
      <c r="A54" s="42" t="s">
        <v>393</v>
      </c>
      <c r="B54" s="50">
        <v>14</v>
      </c>
      <c r="C54" s="50">
        <v>3</v>
      </c>
      <c r="D54" s="37">
        <v>3</v>
      </c>
      <c r="E54" s="37">
        <v>1</v>
      </c>
      <c r="F54" s="37">
        <f t="shared" si="16"/>
        <v>3</v>
      </c>
      <c r="G54" s="38">
        <v>3</v>
      </c>
      <c r="H54" s="38">
        <v>1</v>
      </c>
      <c r="I54" s="78">
        <f t="shared" si="17"/>
        <v>2</v>
      </c>
      <c r="J54" s="37">
        <v>5</v>
      </c>
      <c r="K54" s="37">
        <v>2</v>
      </c>
      <c r="L54" s="37">
        <f t="shared" si="18"/>
        <v>1</v>
      </c>
      <c r="M54" s="38">
        <v>5</v>
      </c>
      <c r="N54" s="38">
        <v>2</v>
      </c>
      <c r="O54" s="78">
        <f t="shared" si="19"/>
        <v>1</v>
      </c>
      <c r="P54" s="37">
        <v>5</v>
      </c>
      <c r="Q54" s="37">
        <v>2</v>
      </c>
      <c r="R54" s="44">
        <f t="shared" si="20"/>
        <v>1</v>
      </c>
    </row>
    <row r="55" spans="1:20" x14ac:dyDescent="0.2">
      <c r="A55" s="42" t="s">
        <v>394</v>
      </c>
      <c r="B55" s="50">
        <v>12</v>
      </c>
      <c r="C55" s="50">
        <v>5</v>
      </c>
      <c r="D55" s="37">
        <v>6</v>
      </c>
      <c r="E55" s="37">
        <v>2</v>
      </c>
      <c r="F55" s="37">
        <f t="shared" si="16"/>
        <v>2</v>
      </c>
      <c r="G55" s="38">
        <v>6</v>
      </c>
      <c r="H55" s="38">
        <v>2</v>
      </c>
      <c r="I55" s="78">
        <f t="shared" si="17"/>
        <v>1</v>
      </c>
      <c r="J55" s="37">
        <v>7</v>
      </c>
      <c r="K55" s="37">
        <v>1</v>
      </c>
      <c r="L55" s="37">
        <f t="shared" si="18"/>
        <v>1</v>
      </c>
      <c r="M55" s="38">
        <v>10</v>
      </c>
      <c r="N55" s="38">
        <v>2</v>
      </c>
      <c r="O55" s="78">
        <f t="shared" si="19"/>
        <v>0</v>
      </c>
      <c r="P55" s="37">
        <v>10</v>
      </c>
      <c r="Q55" s="37">
        <v>2</v>
      </c>
      <c r="R55" s="44">
        <f t="shared" si="20"/>
        <v>0</v>
      </c>
    </row>
    <row r="56" spans="1:20" x14ac:dyDescent="0.2">
      <c r="A56" s="42" t="s">
        <v>395</v>
      </c>
      <c r="B56" s="50">
        <v>4</v>
      </c>
      <c r="C56" s="50">
        <v>4</v>
      </c>
      <c r="D56" s="37">
        <v>6</v>
      </c>
      <c r="E56" s="37">
        <v>2</v>
      </c>
      <c r="F56" s="37">
        <f t="shared" si="16"/>
        <v>1</v>
      </c>
      <c r="G56" s="38">
        <v>5</v>
      </c>
      <c r="H56" s="38">
        <v>3</v>
      </c>
      <c r="I56" s="78">
        <f t="shared" si="17"/>
        <v>2</v>
      </c>
      <c r="J56" s="37">
        <v>6</v>
      </c>
      <c r="K56" s="37">
        <v>2</v>
      </c>
      <c r="L56" s="37">
        <f t="shared" si="18"/>
        <v>2</v>
      </c>
      <c r="M56" s="38">
        <v>8</v>
      </c>
      <c r="N56" s="38">
        <v>2</v>
      </c>
      <c r="O56" s="78">
        <f t="shared" si="19"/>
        <v>0</v>
      </c>
      <c r="P56" s="37">
        <v>6</v>
      </c>
      <c r="Q56" s="37">
        <v>2</v>
      </c>
      <c r="R56" s="44">
        <f t="shared" si="20"/>
        <v>2</v>
      </c>
    </row>
    <row r="57" spans="1:20" x14ac:dyDescent="0.2">
      <c r="A57" s="42" t="s">
        <v>396</v>
      </c>
      <c r="B57" s="50">
        <v>10</v>
      </c>
      <c r="C57" s="50">
        <v>4</v>
      </c>
      <c r="D57" s="37">
        <v>6</v>
      </c>
      <c r="E57" s="37">
        <v>2</v>
      </c>
      <c r="F57" s="37">
        <f t="shared" si="16"/>
        <v>1</v>
      </c>
      <c r="G57" s="38">
        <v>5</v>
      </c>
      <c r="H57" s="38">
        <v>1</v>
      </c>
      <c r="I57" s="78">
        <f t="shared" si="17"/>
        <v>2</v>
      </c>
      <c r="J57" s="37">
        <v>5</v>
      </c>
      <c r="K57" s="37">
        <v>3</v>
      </c>
      <c r="L57" s="37">
        <f t="shared" si="18"/>
        <v>3</v>
      </c>
      <c r="M57" s="38">
        <v>5</v>
      </c>
      <c r="N57" s="38">
        <v>1</v>
      </c>
      <c r="O57" s="78">
        <f t="shared" si="19"/>
        <v>2</v>
      </c>
      <c r="P57" s="37">
        <v>5</v>
      </c>
      <c r="Q57" s="37">
        <v>2</v>
      </c>
      <c r="R57" s="44">
        <f t="shared" si="20"/>
        <v>3</v>
      </c>
    </row>
    <row r="58" spans="1:20" x14ac:dyDescent="0.2">
      <c r="A58" s="42" t="s">
        <v>397</v>
      </c>
      <c r="B58" s="50">
        <v>16</v>
      </c>
      <c r="C58" s="50">
        <v>3</v>
      </c>
      <c r="D58" s="37">
        <v>4</v>
      </c>
      <c r="E58" s="37">
        <v>2</v>
      </c>
      <c r="F58" s="37">
        <f t="shared" si="16"/>
        <v>2</v>
      </c>
      <c r="G58" s="38">
        <v>2</v>
      </c>
      <c r="H58" s="38">
        <v>0</v>
      </c>
      <c r="I58" s="78">
        <f t="shared" si="17"/>
        <v>3</v>
      </c>
      <c r="J58" s="37">
        <v>4</v>
      </c>
      <c r="K58" s="37">
        <v>2</v>
      </c>
      <c r="L58" s="37">
        <f t="shared" si="18"/>
        <v>2</v>
      </c>
      <c r="M58" s="38">
        <v>5</v>
      </c>
      <c r="N58" s="38">
        <v>2</v>
      </c>
      <c r="O58" s="78">
        <f t="shared" si="19"/>
        <v>1</v>
      </c>
      <c r="P58" s="37">
        <v>5</v>
      </c>
      <c r="Q58" s="37">
        <v>2</v>
      </c>
      <c r="R58" s="44">
        <f t="shared" si="20"/>
        <v>1</v>
      </c>
    </row>
    <row r="59" spans="1:20" ht="13.5" thickBot="1" x14ac:dyDescent="0.25">
      <c r="A59" s="52" t="s">
        <v>398</v>
      </c>
      <c r="B59" s="53">
        <v>8</v>
      </c>
      <c r="C59" s="53">
        <v>5</v>
      </c>
      <c r="D59" s="37">
        <v>9</v>
      </c>
      <c r="E59" s="54">
        <v>2</v>
      </c>
      <c r="F59" s="37">
        <f t="shared" si="16"/>
        <v>0</v>
      </c>
      <c r="G59" s="38">
        <v>6</v>
      </c>
      <c r="H59" s="55">
        <v>2</v>
      </c>
      <c r="I59" s="77">
        <f t="shared" si="17"/>
        <v>2</v>
      </c>
      <c r="J59" s="37">
        <v>6</v>
      </c>
      <c r="K59" s="54">
        <v>2</v>
      </c>
      <c r="L59" s="37">
        <f t="shared" si="18"/>
        <v>3</v>
      </c>
      <c r="M59" s="38">
        <v>10</v>
      </c>
      <c r="N59" s="55">
        <v>2</v>
      </c>
      <c r="O59" s="77">
        <f t="shared" si="19"/>
        <v>0</v>
      </c>
      <c r="P59" s="37">
        <v>7</v>
      </c>
      <c r="Q59" s="54">
        <v>3</v>
      </c>
      <c r="R59" s="44">
        <f t="shared" si="20"/>
        <v>2</v>
      </c>
    </row>
    <row r="60" spans="1:20" ht="13.5" thickBot="1" x14ac:dyDescent="0.25">
      <c r="A60" s="61"/>
      <c r="B60" s="62"/>
      <c r="C60" s="74">
        <f t="shared" ref="C60" si="21">SUM(C51:C59)</f>
        <v>36</v>
      </c>
      <c r="D60" s="63">
        <f>SUM(D51:D59)</f>
        <v>51</v>
      </c>
      <c r="E60" s="63">
        <f>SUM(E51:E59)</f>
        <v>18</v>
      </c>
      <c r="F60" s="88">
        <f>SUM(F51:F59)</f>
        <v>14</v>
      </c>
      <c r="G60" s="64">
        <f>SUM(G51:G59)</f>
        <v>40</v>
      </c>
      <c r="H60" s="64">
        <f t="shared" ref="H60:R60" si="22">SUM(H51:H59)</f>
        <v>14</v>
      </c>
      <c r="I60" s="89">
        <f t="shared" si="22"/>
        <v>19</v>
      </c>
      <c r="J60" s="63">
        <f t="shared" si="22"/>
        <v>52</v>
      </c>
      <c r="K60" s="63">
        <f t="shared" si="22"/>
        <v>17</v>
      </c>
      <c r="L60" s="88">
        <f t="shared" si="22"/>
        <v>16</v>
      </c>
      <c r="M60" s="64">
        <f t="shared" si="22"/>
        <v>66</v>
      </c>
      <c r="N60" s="64">
        <f t="shared" si="22"/>
        <v>17</v>
      </c>
      <c r="O60" s="89">
        <f t="shared" si="22"/>
        <v>7</v>
      </c>
      <c r="P60" s="63">
        <f t="shared" si="22"/>
        <v>55</v>
      </c>
      <c r="Q60" s="63">
        <f t="shared" si="22"/>
        <v>17</v>
      </c>
      <c r="R60" s="194">
        <f t="shared" si="22"/>
        <v>15</v>
      </c>
    </row>
    <row r="61" spans="1:20" x14ac:dyDescent="0.2">
      <c r="A61" s="57" t="s">
        <v>399</v>
      </c>
      <c r="B61" s="58">
        <v>1</v>
      </c>
      <c r="C61" s="58">
        <v>4</v>
      </c>
      <c r="D61" s="37">
        <v>11</v>
      </c>
      <c r="E61" s="39">
        <v>4</v>
      </c>
      <c r="F61" s="37">
        <f t="shared" si="16"/>
        <v>0</v>
      </c>
      <c r="G61" s="38">
        <v>5</v>
      </c>
      <c r="H61" s="59">
        <v>2</v>
      </c>
      <c r="I61" s="78">
        <f t="shared" si="17"/>
        <v>2</v>
      </c>
      <c r="J61" s="37">
        <v>5</v>
      </c>
      <c r="K61" s="39">
        <v>2</v>
      </c>
      <c r="L61" s="37">
        <f t="shared" si="18"/>
        <v>3</v>
      </c>
      <c r="M61" s="38">
        <v>10</v>
      </c>
      <c r="N61" s="59">
        <v>2</v>
      </c>
      <c r="O61" s="78">
        <f t="shared" si="19"/>
        <v>0</v>
      </c>
      <c r="P61" s="37">
        <v>5</v>
      </c>
      <c r="Q61" s="39">
        <v>2</v>
      </c>
      <c r="R61" s="44">
        <f t="shared" si="20"/>
        <v>3</v>
      </c>
    </row>
    <row r="62" spans="1:20" x14ac:dyDescent="0.2">
      <c r="A62" s="42" t="s">
        <v>400</v>
      </c>
      <c r="B62" s="50">
        <v>9</v>
      </c>
      <c r="C62" s="50">
        <v>4</v>
      </c>
      <c r="D62" s="37">
        <v>5</v>
      </c>
      <c r="E62" s="37">
        <v>2</v>
      </c>
      <c r="F62" s="37">
        <f t="shared" si="16"/>
        <v>2</v>
      </c>
      <c r="G62" s="38">
        <v>4</v>
      </c>
      <c r="H62" s="38">
        <v>2</v>
      </c>
      <c r="I62" s="78">
        <f t="shared" si="17"/>
        <v>3</v>
      </c>
      <c r="J62" s="37">
        <v>5</v>
      </c>
      <c r="K62" s="37">
        <v>2</v>
      </c>
      <c r="L62" s="37">
        <f t="shared" si="18"/>
        <v>3</v>
      </c>
      <c r="M62" s="38">
        <v>6</v>
      </c>
      <c r="N62" s="38">
        <v>3</v>
      </c>
      <c r="O62" s="78">
        <f t="shared" si="19"/>
        <v>1</v>
      </c>
      <c r="P62" s="37">
        <v>4</v>
      </c>
      <c r="Q62" s="37">
        <v>1</v>
      </c>
      <c r="R62" s="44">
        <f t="shared" si="20"/>
        <v>4</v>
      </c>
      <c r="T62" t="s">
        <v>78</v>
      </c>
    </row>
    <row r="63" spans="1:20" x14ac:dyDescent="0.2">
      <c r="A63" s="42" t="s">
        <v>401</v>
      </c>
      <c r="B63" s="50">
        <v>17</v>
      </c>
      <c r="C63" s="50">
        <v>5</v>
      </c>
      <c r="D63" s="37">
        <v>6</v>
      </c>
      <c r="E63" s="37">
        <v>2</v>
      </c>
      <c r="F63" s="37">
        <f t="shared" si="16"/>
        <v>2</v>
      </c>
      <c r="G63" s="38">
        <v>4</v>
      </c>
      <c r="H63" s="38">
        <v>1</v>
      </c>
      <c r="I63" s="78">
        <f t="shared" si="17"/>
        <v>3</v>
      </c>
      <c r="J63" s="37">
        <v>8</v>
      </c>
      <c r="K63" s="37">
        <v>1</v>
      </c>
      <c r="L63" s="37">
        <f t="shared" si="18"/>
        <v>0</v>
      </c>
      <c r="M63" s="38">
        <v>5</v>
      </c>
      <c r="N63" s="38">
        <v>1</v>
      </c>
      <c r="O63" s="78">
        <f t="shared" si="19"/>
        <v>3</v>
      </c>
      <c r="P63" s="37">
        <v>6</v>
      </c>
      <c r="Q63" s="37">
        <v>1</v>
      </c>
      <c r="R63" s="44">
        <f t="shared" si="20"/>
        <v>2</v>
      </c>
      <c r="T63" s="231"/>
    </row>
    <row r="64" spans="1:20" x14ac:dyDescent="0.2">
      <c r="A64" s="42" t="s">
        <v>402</v>
      </c>
      <c r="B64" s="50">
        <v>11</v>
      </c>
      <c r="C64" s="50">
        <v>4</v>
      </c>
      <c r="D64" s="37">
        <v>4</v>
      </c>
      <c r="E64" s="37">
        <v>2</v>
      </c>
      <c r="F64" s="37">
        <f t="shared" si="16"/>
        <v>3</v>
      </c>
      <c r="G64" s="38">
        <v>5</v>
      </c>
      <c r="H64" s="38">
        <v>1</v>
      </c>
      <c r="I64" s="78">
        <f t="shared" si="17"/>
        <v>2</v>
      </c>
      <c r="J64" s="37">
        <v>6</v>
      </c>
      <c r="K64" s="37">
        <v>2</v>
      </c>
      <c r="L64" s="37">
        <f t="shared" si="18"/>
        <v>1</v>
      </c>
      <c r="M64" s="38">
        <v>5</v>
      </c>
      <c r="N64" s="38">
        <v>1</v>
      </c>
      <c r="O64" s="78">
        <f t="shared" si="19"/>
        <v>2</v>
      </c>
      <c r="P64" s="37">
        <v>6</v>
      </c>
      <c r="Q64" s="37">
        <v>3</v>
      </c>
      <c r="R64" s="44">
        <f t="shared" si="20"/>
        <v>2</v>
      </c>
    </row>
    <row r="65" spans="1:18" x14ac:dyDescent="0.2">
      <c r="A65" s="42" t="s">
        <v>403</v>
      </c>
      <c r="B65" s="50">
        <v>5</v>
      </c>
      <c r="C65" s="50">
        <v>4</v>
      </c>
      <c r="D65" s="37">
        <v>6</v>
      </c>
      <c r="E65" s="37">
        <v>2</v>
      </c>
      <c r="F65" s="37">
        <f t="shared" si="16"/>
        <v>1</v>
      </c>
      <c r="G65" s="38">
        <v>5</v>
      </c>
      <c r="H65" s="38">
        <v>2</v>
      </c>
      <c r="I65" s="78">
        <f t="shared" si="17"/>
        <v>2</v>
      </c>
      <c r="J65" s="37">
        <v>6</v>
      </c>
      <c r="K65" s="37">
        <v>2</v>
      </c>
      <c r="L65" s="37">
        <f t="shared" si="18"/>
        <v>2</v>
      </c>
      <c r="M65" s="38">
        <v>6</v>
      </c>
      <c r="N65" s="38">
        <v>2</v>
      </c>
      <c r="O65" s="78">
        <f t="shared" si="19"/>
        <v>2</v>
      </c>
      <c r="P65" s="37">
        <v>6</v>
      </c>
      <c r="Q65" s="37">
        <v>2</v>
      </c>
      <c r="R65" s="44">
        <f t="shared" si="20"/>
        <v>2</v>
      </c>
    </row>
    <row r="66" spans="1:18" x14ac:dyDescent="0.2">
      <c r="A66" s="42" t="s">
        <v>404</v>
      </c>
      <c r="B66" s="50">
        <v>15</v>
      </c>
      <c r="C66" s="50">
        <v>3</v>
      </c>
      <c r="D66" s="37">
        <v>4</v>
      </c>
      <c r="E66" s="37">
        <v>0</v>
      </c>
      <c r="F66" s="37">
        <f t="shared" si="16"/>
        <v>2</v>
      </c>
      <c r="G66" s="38">
        <v>3</v>
      </c>
      <c r="H66" s="38">
        <v>0</v>
      </c>
      <c r="I66" s="78">
        <f t="shared" si="17"/>
        <v>2</v>
      </c>
      <c r="J66" s="37">
        <v>5</v>
      </c>
      <c r="K66" s="37">
        <v>2</v>
      </c>
      <c r="L66" s="37">
        <f t="shared" si="18"/>
        <v>1</v>
      </c>
      <c r="M66" s="38">
        <v>6</v>
      </c>
      <c r="N66" s="38">
        <v>3</v>
      </c>
      <c r="O66" s="78">
        <f t="shared" si="19"/>
        <v>0</v>
      </c>
      <c r="P66" s="37">
        <v>4</v>
      </c>
      <c r="Q66" s="37">
        <v>1</v>
      </c>
      <c r="R66" s="44">
        <f t="shared" si="20"/>
        <v>2</v>
      </c>
    </row>
    <row r="67" spans="1:18" x14ac:dyDescent="0.2">
      <c r="A67" s="42" t="s">
        <v>405</v>
      </c>
      <c r="B67" s="50">
        <v>13</v>
      </c>
      <c r="C67" s="50">
        <v>5</v>
      </c>
      <c r="D67" s="37">
        <v>9</v>
      </c>
      <c r="E67" s="37">
        <v>2</v>
      </c>
      <c r="F67" s="37">
        <f t="shared" si="16"/>
        <v>0</v>
      </c>
      <c r="G67" s="38">
        <v>4</v>
      </c>
      <c r="H67" s="38">
        <v>1</v>
      </c>
      <c r="I67" s="78">
        <f t="shared" si="17"/>
        <v>3</v>
      </c>
      <c r="J67" s="37">
        <v>7</v>
      </c>
      <c r="K67" s="37">
        <v>2</v>
      </c>
      <c r="L67" s="37">
        <f t="shared" si="18"/>
        <v>1</v>
      </c>
      <c r="M67" s="38">
        <v>8</v>
      </c>
      <c r="N67" s="38">
        <v>2</v>
      </c>
      <c r="O67" s="78">
        <f t="shared" si="19"/>
        <v>0</v>
      </c>
      <c r="P67" s="37">
        <v>7</v>
      </c>
      <c r="Q67" s="37">
        <v>2</v>
      </c>
      <c r="R67" s="44">
        <f t="shared" si="20"/>
        <v>1</v>
      </c>
    </row>
    <row r="68" spans="1:18" x14ac:dyDescent="0.2">
      <c r="A68" s="42" t="s">
        <v>406</v>
      </c>
      <c r="B68" s="50">
        <v>3</v>
      </c>
      <c r="C68" s="50">
        <v>4</v>
      </c>
      <c r="D68" s="37">
        <v>6</v>
      </c>
      <c r="E68" s="37">
        <v>2</v>
      </c>
      <c r="F68" s="37">
        <f t="shared" si="16"/>
        <v>2</v>
      </c>
      <c r="G68" s="38">
        <v>6</v>
      </c>
      <c r="H68" s="38">
        <v>3</v>
      </c>
      <c r="I68" s="78">
        <f t="shared" si="17"/>
        <v>1</v>
      </c>
      <c r="J68" s="37">
        <v>4</v>
      </c>
      <c r="K68" s="37">
        <v>1</v>
      </c>
      <c r="L68" s="37">
        <f t="shared" si="18"/>
        <v>4</v>
      </c>
      <c r="M68" s="38">
        <v>7</v>
      </c>
      <c r="N68" s="38">
        <v>2</v>
      </c>
      <c r="O68" s="78">
        <f t="shared" si="19"/>
        <v>1</v>
      </c>
      <c r="P68" s="37">
        <v>6</v>
      </c>
      <c r="Q68" s="37">
        <v>2</v>
      </c>
      <c r="R68" s="44">
        <f t="shared" si="20"/>
        <v>2</v>
      </c>
    </row>
    <row r="69" spans="1:18" ht="13.5" thickBot="1" x14ac:dyDescent="0.25">
      <c r="A69" s="45" t="s">
        <v>407</v>
      </c>
      <c r="B69" s="51">
        <v>7</v>
      </c>
      <c r="C69" s="51">
        <v>4</v>
      </c>
      <c r="D69" s="37">
        <v>9</v>
      </c>
      <c r="E69" s="46">
        <v>2</v>
      </c>
      <c r="F69" s="37">
        <f t="shared" si="16"/>
        <v>0</v>
      </c>
      <c r="G69" s="38">
        <v>5</v>
      </c>
      <c r="H69" s="47">
        <v>2</v>
      </c>
      <c r="I69" s="77">
        <f t="shared" si="17"/>
        <v>2</v>
      </c>
      <c r="J69" s="37">
        <v>7</v>
      </c>
      <c r="K69" s="46">
        <v>3</v>
      </c>
      <c r="L69" s="37">
        <f t="shared" si="18"/>
        <v>1</v>
      </c>
      <c r="M69" s="38">
        <v>7</v>
      </c>
      <c r="N69" s="47">
        <v>1</v>
      </c>
      <c r="O69" s="77">
        <f t="shared" si="19"/>
        <v>1</v>
      </c>
      <c r="P69" s="37">
        <v>5</v>
      </c>
      <c r="Q69" s="46">
        <v>2</v>
      </c>
      <c r="R69" s="44">
        <f t="shared" si="20"/>
        <v>3</v>
      </c>
    </row>
    <row r="70" spans="1:18" ht="13.5" thickBot="1" x14ac:dyDescent="0.25">
      <c r="A70" s="66" t="s">
        <v>413</v>
      </c>
      <c r="B70" s="63"/>
      <c r="C70" s="63">
        <f>SUM(C61:C69)</f>
        <v>37</v>
      </c>
      <c r="D70" s="63">
        <f>SUM(D61:D69)</f>
        <v>60</v>
      </c>
      <c r="E70" s="63">
        <f>SUM(E61:E69)</f>
        <v>18</v>
      </c>
      <c r="F70" s="63">
        <f>SUM(F61:F69)</f>
        <v>12</v>
      </c>
      <c r="G70" s="64">
        <f t="shared" ref="G70:R70" si="23">SUM(G61:G69)</f>
        <v>41</v>
      </c>
      <c r="H70" s="64">
        <f t="shared" si="23"/>
        <v>14</v>
      </c>
      <c r="I70" s="64">
        <f t="shared" si="23"/>
        <v>20</v>
      </c>
      <c r="J70" s="63">
        <f t="shared" si="23"/>
        <v>53</v>
      </c>
      <c r="K70" s="63">
        <f t="shared" si="23"/>
        <v>17</v>
      </c>
      <c r="L70" s="63">
        <f t="shared" si="23"/>
        <v>16</v>
      </c>
      <c r="M70" s="64">
        <f t="shared" si="23"/>
        <v>60</v>
      </c>
      <c r="N70" s="64">
        <f t="shared" si="23"/>
        <v>17</v>
      </c>
      <c r="O70" s="64">
        <f t="shared" si="23"/>
        <v>10</v>
      </c>
      <c r="P70" s="63">
        <f t="shared" si="23"/>
        <v>49</v>
      </c>
      <c r="Q70" s="63">
        <f t="shared" si="23"/>
        <v>16</v>
      </c>
      <c r="R70" s="65">
        <f t="shared" si="23"/>
        <v>21</v>
      </c>
    </row>
    <row r="71" spans="1:18" ht="13.5" thickBot="1" x14ac:dyDescent="0.25">
      <c r="A71" s="70" t="s">
        <v>414</v>
      </c>
      <c r="B71" s="71"/>
      <c r="C71" s="71">
        <f t="shared" ref="C71:R71" si="24">C70+C60</f>
        <v>73</v>
      </c>
      <c r="D71" s="71">
        <f>D70+D60</f>
        <v>111</v>
      </c>
      <c r="E71" s="71">
        <f>E70+E60</f>
        <v>36</v>
      </c>
      <c r="F71" s="71">
        <f>F70+F60</f>
        <v>26</v>
      </c>
      <c r="G71" s="72">
        <f t="shared" si="24"/>
        <v>81</v>
      </c>
      <c r="H71" s="72">
        <f t="shared" si="24"/>
        <v>28</v>
      </c>
      <c r="I71" s="72">
        <f t="shared" si="24"/>
        <v>39</v>
      </c>
      <c r="J71" s="71">
        <f t="shared" si="24"/>
        <v>105</v>
      </c>
      <c r="K71" s="71">
        <f t="shared" si="24"/>
        <v>34</v>
      </c>
      <c r="L71" s="71">
        <f t="shared" si="24"/>
        <v>32</v>
      </c>
      <c r="M71" s="72">
        <f t="shared" si="24"/>
        <v>126</v>
      </c>
      <c r="N71" s="72">
        <f t="shared" si="24"/>
        <v>34</v>
      </c>
      <c r="O71" s="72">
        <f t="shared" si="24"/>
        <v>17</v>
      </c>
      <c r="P71" s="71">
        <f t="shared" si="24"/>
        <v>104</v>
      </c>
      <c r="Q71" s="71">
        <f t="shared" si="24"/>
        <v>33</v>
      </c>
      <c r="R71" s="73">
        <f t="shared" si="24"/>
        <v>36</v>
      </c>
    </row>
    <row r="72" spans="1:18" ht="13.5" thickBot="1" x14ac:dyDescent="0.25"/>
    <row r="73" spans="1:18" ht="13.5" thickBot="1" x14ac:dyDescent="0.25">
      <c r="A73" s="273" t="s">
        <v>85</v>
      </c>
      <c r="B73" s="190"/>
      <c r="C73" s="190"/>
      <c r="D73" s="190"/>
      <c r="E73" s="190"/>
      <c r="F73" s="190"/>
      <c r="G73" s="190"/>
      <c r="H73" s="190"/>
      <c r="I73" s="190"/>
      <c r="J73" s="190"/>
      <c r="K73" s="190"/>
      <c r="L73" s="190"/>
      <c r="M73" s="190"/>
      <c r="N73" s="190"/>
      <c r="O73" s="190"/>
      <c r="P73" s="190"/>
      <c r="Q73" s="190"/>
      <c r="R73" s="193"/>
    </row>
    <row r="74" spans="1:18" x14ac:dyDescent="0.2">
      <c r="A74" s="40"/>
      <c r="B74" s="41"/>
      <c r="C74" s="41"/>
      <c r="D74" s="474" t="s">
        <v>475</v>
      </c>
      <c r="E74" s="475"/>
      <c r="F74" s="476"/>
      <c r="G74" s="477" t="s">
        <v>469</v>
      </c>
      <c r="H74" s="478"/>
      <c r="I74" s="479"/>
      <c r="J74" s="474" t="s">
        <v>352</v>
      </c>
      <c r="K74" s="475"/>
      <c r="L74" s="476"/>
      <c r="M74" s="477" t="s">
        <v>340</v>
      </c>
      <c r="N74" s="478"/>
      <c r="O74" s="479"/>
      <c r="P74" s="474" t="s">
        <v>472</v>
      </c>
      <c r="Q74" s="475"/>
      <c r="R74" s="502"/>
    </row>
    <row r="75" spans="1:18" x14ac:dyDescent="0.2">
      <c r="A75" s="57"/>
      <c r="B75" s="69"/>
      <c r="C75" s="69" t="s">
        <v>538</v>
      </c>
      <c r="D75" s="480">
        <v>20</v>
      </c>
      <c r="E75" s="481"/>
      <c r="F75" s="482"/>
      <c r="G75" s="483">
        <v>9</v>
      </c>
      <c r="H75" s="484"/>
      <c r="I75" s="485"/>
      <c r="J75" s="480">
        <v>26</v>
      </c>
      <c r="K75" s="481"/>
      <c r="L75" s="482"/>
      <c r="M75" s="483">
        <v>23</v>
      </c>
      <c r="N75" s="484"/>
      <c r="O75" s="485"/>
      <c r="P75" s="480">
        <v>27</v>
      </c>
      <c r="Q75" s="481"/>
      <c r="R75" s="537"/>
    </row>
    <row r="76" spans="1:18" x14ac:dyDescent="0.2">
      <c r="A76" s="42"/>
      <c r="B76" s="34" t="s">
        <v>355</v>
      </c>
      <c r="C76" s="34" t="s">
        <v>408</v>
      </c>
      <c r="D76" s="35" t="s">
        <v>409</v>
      </c>
      <c r="E76" s="35" t="s">
        <v>410</v>
      </c>
      <c r="F76" s="35" t="s">
        <v>363</v>
      </c>
      <c r="G76" s="36" t="s">
        <v>409</v>
      </c>
      <c r="H76" s="36" t="s">
        <v>410</v>
      </c>
      <c r="I76" s="36" t="s">
        <v>363</v>
      </c>
      <c r="J76" s="35" t="s">
        <v>409</v>
      </c>
      <c r="K76" s="35" t="s">
        <v>410</v>
      </c>
      <c r="L76" s="35" t="s">
        <v>363</v>
      </c>
      <c r="M76" s="36" t="s">
        <v>409</v>
      </c>
      <c r="N76" s="36" t="s">
        <v>410</v>
      </c>
      <c r="O76" s="36" t="s">
        <v>363</v>
      </c>
      <c r="P76" s="35" t="s">
        <v>409</v>
      </c>
      <c r="Q76" s="35" t="s">
        <v>410</v>
      </c>
      <c r="R76" s="43" t="s">
        <v>363</v>
      </c>
    </row>
    <row r="77" spans="1:18" x14ac:dyDescent="0.2">
      <c r="A77" s="42" t="s">
        <v>390</v>
      </c>
      <c r="B77" s="50">
        <v>14</v>
      </c>
      <c r="C77" s="50">
        <v>4</v>
      </c>
      <c r="D77" s="37">
        <v>3</v>
      </c>
      <c r="E77" s="37">
        <v>1</v>
      </c>
      <c r="F77" s="37">
        <f t="shared" ref="F77:F85" si="25">IF(($C77+INT(D$75/18)+IF(((D$75-INT(D$75/18)*18)-$B77)&gt;=0,1,0)-D77+2)&lt;0, 0, $C77+INT(D$75/18)+IF(((D$75-INT(D$75/18)*18)-$B77)&gt;=0,1,0)-D77+2)</f>
        <v>4</v>
      </c>
      <c r="G77" s="38">
        <v>4</v>
      </c>
      <c r="H77" s="38">
        <v>1</v>
      </c>
      <c r="I77" s="78">
        <f t="shared" ref="I77:I85" si="26">IF(($C77+INT(G$75/18)+IF(((G$75-INT(G$75/18)*18)-$B77)&gt;=0,1,0)-G77+2)&lt;0, 0, $C77+INT(G$75/18)+IF(((G$75-INT(G$75/18)*18)-$B77)&gt;=0,1,0)-G77+2)</f>
        <v>2</v>
      </c>
      <c r="J77" s="37">
        <v>6</v>
      </c>
      <c r="K77" s="37">
        <v>2</v>
      </c>
      <c r="L77" s="37">
        <f t="shared" ref="L77:L85" si="27">IF(($C77+INT(J$75/18)+IF(((J$75-INT(J$75/18)*18)-$B77)&gt;=0,1,0)-J77+2)&lt;0, 0, $C77+INT(J$75/18)+IF(((J$75-INT(J$75/18)*18)-$B77)&gt;=0,1,0)-J77+2)</f>
        <v>1</v>
      </c>
      <c r="M77" s="38">
        <v>5</v>
      </c>
      <c r="N77" s="38">
        <v>2</v>
      </c>
      <c r="O77" s="78">
        <f t="shared" ref="O77:O85" si="28">IF(($C77+INT(M$75/18)+IF(((M$75-INT(M$75/18)*18)-$B77)&gt;=0,1,0)-M77+2)&lt;0, 0, $C77+INT(M$75/18)+IF(((M$75-INT(M$75/18)*18)-$B77)&gt;=0,1,0)-M77+2)</f>
        <v>2</v>
      </c>
      <c r="P77" s="37">
        <v>4</v>
      </c>
      <c r="Q77" s="37">
        <v>1</v>
      </c>
      <c r="R77" s="44">
        <f t="shared" ref="R77:R85" si="29">IF(($C77+INT(P$49/18)+IF(((P$49-INT(P$49/18)*18)-$B77)&gt;=0,1,0)-P77+2)&lt;0, 0, $C77+INT(P$49/18)+IF(((P$49-INT(P$49/18)*18)-$B77)&gt;=0,1,0)-P77+2)</f>
        <v>3</v>
      </c>
    </row>
    <row r="78" spans="1:18" x14ac:dyDescent="0.2">
      <c r="A78" s="42" t="s">
        <v>391</v>
      </c>
      <c r="B78" s="50">
        <v>12</v>
      </c>
      <c r="C78" s="50">
        <v>4</v>
      </c>
      <c r="D78" s="37">
        <v>6</v>
      </c>
      <c r="E78" s="37">
        <v>1</v>
      </c>
      <c r="F78" s="37">
        <f t="shared" si="25"/>
        <v>1</v>
      </c>
      <c r="G78" s="38">
        <v>5</v>
      </c>
      <c r="H78" s="38">
        <v>1</v>
      </c>
      <c r="I78" s="78">
        <f t="shared" si="26"/>
        <v>1</v>
      </c>
      <c r="J78" s="37">
        <v>6</v>
      </c>
      <c r="K78" s="37">
        <v>3</v>
      </c>
      <c r="L78" s="37">
        <f t="shared" si="27"/>
        <v>1</v>
      </c>
      <c r="M78" s="38">
        <v>4</v>
      </c>
      <c r="N78" s="38">
        <v>1</v>
      </c>
      <c r="O78" s="78">
        <f t="shared" si="28"/>
        <v>3</v>
      </c>
      <c r="P78" s="37">
        <v>5</v>
      </c>
      <c r="Q78" s="37">
        <v>1</v>
      </c>
      <c r="R78" s="44">
        <f t="shared" si="29"/>
        <v>2</v>
      </c>
    </row>
    <row r="79" spans="1:18" x14ac:dyDescent="0.2">
      <c r="A79" s="42" t="s">
        <v>392</v>
      </c>
      <c r="B79" s="50">
        <v>18</v>
      </c>
      <c r="C79" s="50">
        <v>3</v>
      </c>
      <c r="D79" s="37">
        <v>3</v>
      </c>
      <c r="E79" s="37">
        <v>2</v>
      </c>
      <c r="F79" s="37">
        <f t="shared" si="25"/>
        <v>3</v>
      </c>
      <c r="G79" s="38">
        <v>4</v>
      </c>
      <c r="H79" s="38">
        <v>2</v>
      </c>
      <c r="I79" s="78">
        <f t="shared" si="26"/>
        <v>1</v>
      </c>
      <c r="J79" s="37">
        <v>4</v>
      </c>
      <c r="K79" s="37">
        <v>2</v>
      </c>
      <c r="L79" s="37">
        <f t="shared" si="27"/>
        <v>2</v>
      </c>
      <c r="M79" s="38">
        <v>7</v>
      </c>
      <c r="N79" s="38">
        <v>2</v>
      </c>
      <c r="O79" s="78">
        <f t="shared" si="28"/>
        <v>0</v>
      </c>
      <c r="P79" s="37">
        <v>5</v>
      </c>
      <c r="Q79" s="37">
        <v>1</v>
      </c>
      <c r="R79" s="44">
        <f t="shared" si="29"/>
        <v>1</v>
      </c>
    </row>
    <row r="80" spans="1:18" x14ac:dyDescent="0.2">
      <c r="A80" s="42" t="s">
        <v>393</v>
      </c>
      <c r="B80" s="50">
        <v>4</v>
      </c>
      <c r="C80" s="50">
        <v>5</v>
      </c>
      <c r="D80" s="37">
        <v>7</v>
      </c>
      <c r="E80" s="37">
        <v>2</v>
      </c>
      <c r="F80" s="37">
        <f t="shared" si="25"/>
        <v>1</v>
      </c>
      <c r="G80" s="38">
        <v>6</v>
      </c>
      <c r="H80" s="38">
        <v>2</v>
      </c>
      <c r="I80" s="78">
        <f t="shared" si="26"/>
        <v>2</v>
      </c>
      <c r="J80" s="37">
        <v>5</v>
      </c>
      <c r="K80" s="37">
        <v>2</v>
      </c>
      <c r="L80" s="37">
        <f t="shared" si="27"/>
        <v>4</v>
      </c>
      <c r="M80" s="38">
        <v>5</v>
      </c>
      <c r="N80" s="38">
        <v>1</v>
      </c>
      <c r="O80" s="78">
        <f t="shared" si="28"/>
        <v>4</v>
      </c>
      <c r="P80" s="37">
        <v>5</v>
      </c>
      <c r="Q80" s="37">
        <v>2</v>
      </c>
      <c r="R80" s="44">
        <f t="shared" si="29"/>
        <v>4</v>
      </c>
    </row>
    <row r="81" spans="1:20" x14ac:dyDescent="0.2">
      <c r="A81" s="42" t="s">
        <v>394</v>
      </c>
      <c r="B81" s="50">
        <v>8</v>
      </c>
      <c r="C81" s="50">
        <v>4</v>
      </c>
      <c r="D81" s="37">
        <v>7</v>
      </c>
      <c r="E81" s="37">
        <v>2</v>
      </c>
      <c r="F81" s="37">
        <f t="shared" si="25"/>
        <v>0</v>
      </c>
      <c r="G81" s="38">
        <v>5</v>
      </c>
      <c r="H81" s="38">
        <v>2</v>
      </c>
      <c r="I81" s="78">
        <f t="shared" si="26"/>
        <v>2</v>
      </c>
      <c r="J81" s="37">
        <v>6</v>
      </c>
      <c r="K81" s="37">
        <v>2</v>
      </c>
      <c r="L81" s="37">
        <f t="shared" si="27"/>
        <v>2</v>
      </c>
      <c r="M81" s="38">
        <v>5</v>
      </c>
      <c r="N81" s="38">
        <v>2</v>
      </c>
      <c r="O81" s="78">
        <f t="shared" si="28"/>
        <v>2</v>
      </c>
      <c r="P81" s="37">
        <v>5</v>
      </c>
      <c r="Q81" s="37">
        <v>2</v>
      </c>
      <c r="R81" s="44">
        <f t="shared" si="29"/>
        <v>3</v>
      </c>
    </row>
    <row r="82" spans="1:20" x14ac:dyDescent="0.2">
      <c r="A82" s="42" t="s">
        <v>395</v>
      </c>
      <c r="B82" s="50">
        <v>16</v>
      </c>
      <c r="C82" s="50">
        <v>3</v>
      </c>
      <c r="D82" s="37">
        <v>4</v>
      </c>
      <c r="E82" s="37">
        <v>2</v>
      </c>
      <c r="F82" s="37">
        <f t="shared" si="25"/>
        <v>2</v>
      </c>
      <c r="G82" s="38">
        <v>5</v>
      </c>
      <c r="H82" s="38">
        <v>2</v>
      </c>
      <c r="I82" s="78">
        <f t="shared" si="26"/>
        <v>0</v>
      </c>
      <c r="J82" s="37">
        <v>5</v>
      </c>
      <c r="K82" s="37">
        <v>2</v>
      </c>
      <c r="L82" s="37">
        <f t="shared" si="27"/>
        <v>1</v>
      </c>
      <c r="M82" s="38">
        <v>5</v>
      </c>
      <c r="N82" s="38">
        <v>2</v>
      </c>
      <c r="O82" s="78">
        <f t="shared" si="28"/>
        <v>1</v>
      </c>
      <c r="P82" s="37">
        <v>4</v>
      </c>
      <c r="Q82" s="37">
        <v>2</v>
      </c>
      <c r="R82" s="44">
        <f t="shared" si="29"/>
        <v>2</v>
      </c>
    </row>
    <row r="83" spans="1:20" x14ac:dyDescent="0.2">
      <c r="A83" s="42" t="s">
        <v>396</v>
      </c>
      <c r="B83" s="50">
        <v>6</v>
      </c>
      <c r="C83" s="50">
        <v>4</v>
      </c>
      <c r="D83" s="37">
        <v>5</v>
      </c>
      <c r="E83" s="37">
        <v>2</v>
      </c>
      <c r="F83" s="37">
        <f t="shared" si="25"/>
        <v>2</v>
      </c>
      <c r="G83" s="38">
        <v>5</v>
      </c>
      <c r="H83" s="38">
        <v>2</v>
      </c>
      <c r="I83" s="78">
        <f t="shared" si="26"/>
        <v>2</v>
      </c>
      <c r="J83" s="37">
        <v>5</v>
      </c>
      <c r="K83" s="37">
        <v>1</v>
      </c>
      <c r="L83" s="37">
        <f t="shared" si="27"/>
        <v>3</v>
      </c>
      <c r="M83" s="38">
        <v>10</v>
      </c>
      <c r="N83" s="38">
        <v>2</v>
      </c>
      <c r="O83" s="78">
        <f t="shared" si="28"/>
        <v>0</v>
      </c>
      <c r="P83" s="37">
        <v>5</v>
      </c>
      <c r="Q83" s="37">
        <v>2</v>
      </c>
      <c r="R83" s="44">
        <f t="shared" si="29"/>
        <v>3</v>
      </c>
    </row>
    <row r="84" spans="1:20" x14ac:dyDescent="0.2">
      <c r="A84" s="42" t="s">
        <v>397</v>
      </c>
      <c r="B84" s="50">
        <v>10</v>
      </c>
      <c r="C84" s="50">
        <v>5</v>
      </c>
      <c r="D84" s="37">
        <v>5</v>
      </c>
      <c r="E84" s="37">
        <v>1</v>
      </c>
      <c r="F84" s="37">
        <f t="shared" si="25"/>
        <v>3</v>
      </c>
      <c r="G84" s="38">
        <v>5</v>
      </c>
      <c r="H84" s="38">
        <v>2</v>
      </c>
      <c r="I84" s="78">
        <v>3</v>
      </c>
      <c r="J84" s="37">
        <v>7</v>
      </c>
      <c r="K84" s="37">
        <v>3</v>
      </c>
      <c r="L84" s="37">
        <f t="shared" si="27"/>
        <v>1</v>
      </c>
      <c r="M84" s="38">
        <v>6</v>
      </c>
      <c r="N84" s="38">
        <v>2</v>
      </c>
      <c r="O84" s="78">
        <f t="shared" si="28"/>
        <v>2</v>
      </c>
      <c r="P84" s="37">
        <v>6</v>
      </c>
      <c r="Q84" s="37">
        <v>0</v>
      </c>
      <c r="R84" s="44">
        <v>2</v>
      </c>
    </row>
    <row r="85" spans="1:20" ht="13.5" thickBot="1" x14ac:dyDescent="0.25">
      <c r="A85" s="52" t="s">
        <v>398</v>
      </c>
      <c r="B85" s="53">
        <v>2</v>
      </c>
      <c r="C85" s="53">
        <v>4</v>
      </c>
      <c r="D85" s="37">
        <v>6</v>
      </c>
      <c r="E85" s="54">
        <v>2</v>
      </c>
      <c r="F85" s="37">
        <f t="shared" si="25"/>
        <v>2</v>
      </c>
      <c r="G85" s="38">
        <v>5</v>
      </c>
      <c r="H85" s="55">
        <v>2</v>
      </c>
      <c r="I85" s="77">
        <f t="shared" si="26"/>
        <v>2</v>
      </c>
      <c r="J85" s="37">
        <v>6</v>
      </c>
      <c r="K85" s="54">
        <v>2</v>
      </c>
      <c r="L85" s="37">
        <f t="shared" si="27"/>
        <v>2</v>
      </c>
      <c r="M85" s="38">
        <v>4</v>
      </c>
      <c r="N85" s="55">
        <v>1</v>
      </c>
      <c r="O85" s="77">
        <f t="shared" si="28"/>
        <v>4</v>
      </c>
      <c r="P85" s="37">
        <v>6</v>
      </c>
      <c r="Q85" s="54">
        <v>2</v>
      </c>
      <c r="R85" s="44">
        <f t="shared" si="29"/>
        <v>2</v>
      </c>
    </row>
    <row r="86" spans="1:20" ht="13.5" thickBot="1" x14ac:dyDescent="0.25">
      <c r="A86" s="61" t="s">
        <v>412</v>
      </c>
      <c r="B86" s="62"/>
      <c r="C86" s="74">
        <f>SUM(C77:C85)</f>
        <v>36</v>
      </c>
      <c r="D86" s="63">
        <f>SUM(D77:D85)</f>
        <v>46</v>
      </c>
      <c r="E86" s="63">
        <f>SUM(E77:E85)</f>
        <v>15</v>
      </c>
      <c r="F86" s="88">
        <f>SUM(F77:F85)</f>
        <v>18</v>
      </c>
      <c r="G86" s="64">
        <f t="shared" ref="G86:R86" si="30">SUM(G77:G85)</f>
        <v>44</v>
      </c>
      <c r="H86" s="64">
        <f t="shared" si="30"/>
        <v>16</v>
      </c>
      <c r="I86" s="89">
        <f t="shared" si="30"/>
        <v>15</v>
      </c>
      <c r="J86" s="63">
        <f t="shared" si="30"/>
        <v>50</v>
      </c>
      <c r="K86" s="63">
        <f t="shared" si="30"/>
        <v>19</v>
      </c>
      <c r="L86" s="88">
        <f t="shared" si="30"/>
        <v>17</v>
      </c>
      <c r="M86" s="64">
        <f t="shared" si="30"/>
        <v>51</v>
      </c>
      <c r="N86" s="64">
        <f t="shared" si="30"/>
        <v>15</v>
      </c>
      <c r="O86" s="89">
        <f t="shared" si="30"/>
        <v>18</v>
      </c>
      <c r="P86" s="63">
        <f t="shared" si="30"/>
        <v>45</v>
      </c>
      <c r="Q86" s="63">
        <f t="shared" si="30"/>
        <v>13</v>
      </c>
      <c r="R86" s="194">
        <f t="shared" si="30"/>
        <v>22</v>
      </c>
      <c r="T86" t="s">
        <v>79</v>
      </c>
    </row>
    <row r="87" spans="1:20" x14ac:dyDescent="0.2">
      <c r="A87" s="57" t="s">
        <v>399</v>
      </c>
      <c r="B87" s="58">
        <v>13</v>
      </c>
      <c r="C87" s="58">
        <v>4</v>
      </c>
      <c r="D87" s="37">
        <v>6</v>
      </c>
      <c r="E87" s="39">
        <v>2</v>
      </c>
      <c r="F87" s="37">
        <f t="shared" ref="F87:F95" si="31">IF(($C87+INT(D$75/18)+IF(((D$75-INT(D$75/18)*18)-$B87)&gt;=0,1,0)-D87+2)&lt;0, 0, $C87+INT(D$75/18)+IF(((D$75-INT(D$75/18)*18)-$B87)&gt;=0,1,0)-D87+2)</f>
        <v>1</v>
      </c>
      <c r="G87" s="38">
        <v>4</v>
      </c>
      <c r="H87" s="59">
        <v>1</v>
      </c>
      <c r="I87" s="82">
        <f t="shared" ref="I87:I95" si="32">IF(($C87+INT(G$75/18)+IF(((G$75-INT(G$75/18)*18)-$B87)&gt;=0,1,0)-G87+2)&lt;0, 0, $C87+INT(G$75/18)+IF(((G$75-INT(G$75/18)*18)-$B87)&gt;=0,1,0)-G87+2)</f>
        <v>2</v>
      </c>
      <c r="J87" s="37">
        <v>6</v>
      </c>
      <c r="K87" s="39">
        <v>1</v>
      </c>
      <c r="L87" s="37">
        <f t="shared" ref="L87:L95" si="33">IF(($C87+INT(J$75/18)+IF(((J$75-INT(J$75/18)*18)-$B87)&gt;=0,1,0)-J87+2)&lt;0, 0, $C87+INT(J$75/18)+IF(((J$75-INT(J$75/18)*18)-$B87)&gt;=0,1,0)-J87+2)</f>
        <v>1</v>
      </c>
      <c r="M87" s="38">
        <v>4</v>
      </c>
      <c r="N87" s="59">
        <v>1</v>
      </c>
      <c r="O87" s="82">
        <f t="shared" ref="O87:O95" si="34">IF(($C87+INT(M$75/18)+IF(((M$75-INT(M$75/18)*18)-$B87)&gt;=0,1,0)-M87+2)&lt;0, 0, $C87+INT(M$75/18)+IF(((M$75-INT(M$75/18)*18)-$B87)&gt;=0,1,0)-M87+2)</f>
        <v>3</v>
      </c>
      <c r="P87" s="37">
        <v>9</v>
      </c>
      <c r="Q87" s="39">
        <v>3</v>
      </c>
      <c r="R87" s="44">
        <f t="shared" ref="R87:R95" si="35">IF(($C87+INT(P$75/18)+IF(((P$75-INT(P$75/18)*18)-$B87)&gt;=0,1,0)-P87+2)&lt;0, 0, $C87+INT(P$75/18)+IF(((P$75-INT(P$75/18)*18)-$B87)&gt;=0,1,0)-P87+2)</f>
        <v>0</v>
      </c>
    </row>
    <row r="88" spans="1:20" x14ac:dyDescent="0.2">
      <c r="A88" s="42" t="s">
        <v>400</v>
      </c>
      <c r="B88" s="50">
        <v>3</v>
      </c>
      <c r="C88" s="50">
        <v>4</v>
      </c>
      <c r="D88" s="37">
        <v>5</v>
      </c>
      <c r="E88" s="37">
        <v>2</v>
      </c>
      <c r="F88" s="37">
        <f t="shared" si="31"/>
        <v>2</v>
      </c>
      <c r="G88" s="38">
        <v>6</v>
      </c>
      <c r="H88" s="38">
        <v>2</v>
      </c>
      <c r="I88" s="78">
        <f t="shared" si="32"/>
        <v>1</v>
      </c>
      <c r="J88" s="37">
        <v>6</v>
      </c>
      <c r="K88" s="37">
        <v>2</v>
      </c>
      <c r="L88" s="37">
        <f t="shared" si="33"/>
        <v>2</v>
      </c>
      <c r="M88" s="38">
        <v>10</v>
      </c>
      <c r="N88" s="38">
        <v>2</v>
      </c>
      <c r="O88" s="78">
        <f t="shared" si="34"/>
        <v>0</v>
      </c>
      <c r="P88" s="37">
        <v>8</v>
      </c>
      <c r="Q88" s="37">
        <v>3</v>
      </c>
      <c r="R88" s="44">
        <f t="shared" si="35"/>
        <v>0</v>
      </c>
    </row>
    <row r="89" spans="1:20" x14ac:dyDescent="0.2">
      <c r="A89" s="42" t="s">
        <v>401</v>
      </c>
      <c r="B89" s="50">
        <v>7</v>
      </c>
      <c r="C89" s="50">
        <v>4</v>
      </c>
      <c r="D89" s="37">
        <v>4</v>
      </c>
      <c r="E89" s="37">
        <v>1</v>
      </c>
      <c r="F89" s="37">
        <f t="shared" si="31"/>
        <v>3</v>
      </c>
      <c r="G89" s="38">
        <v>5</v>
      </c>
      <c r="H89" s="38">
        <v>2</v>
      </c>
      <c r="I89" s="78">
        <f t="shared" si="32"/>
        <v>2</v>
      </c>
      <c r="J89" s="37">
        <v>6</v>
      </c>
      <c r="K89" s="37">
        <v>1</v>
      </c>
      <c r="L89" s="37">
        <f t="shared" si="33"/>
        <v>2</v>
      </c>
      <c r="M89" s="38">
        <v>6</v>
      </c>
      <c r="N89" s="38">
        <v>2</v>
      </c>
      <c r="O89" s="78">
        <f t="shared" si="34"/>
        <v>1</v>
      </c>
      <c r="P89" s="37">
        <v>7</v>
      </c>
      <c r="Q89" s="37">
        <v>3</v>
      </c>
      <c r="R89" s="44">
        <f t="shared" si="35"/>
        <v>1</v>
      </c>
    </row>
    <row r="90" spans="1:20" x14ac:dyDescent="0.2">
      <c r="A90" s="42" t="s">
        <v>402</v>
      </c>
      <c r="B90" s="50">
        <v>17</v>
      </c>
      <c r="C90" s="50">
        <v>3</v>
      </c>
      <c r="D90" s="37">
        <v>3</v>
      </c>
      <c r="E90" s="37">
        <v>2</v>
      </c>
      <c r="F90" s="37">
        <f t="shared" si="31"/>
        <v>3</v>
      </c>
      <c r="G90" s="38">
        <v>3</v>
      </c>
      <c r="H90" s="38">
        <v>1</v>
      </c>
      <c r="I90" s="78">
        <f t="shared" si="32"/>
        <v>2</v>
      </c>
      <c r="J90" s="37">
        <v>5</v>
      </c>
      <c r="K90" s="37">
        <v>2</v>
      </c>
      <c r="L90" s="37">
        <f t="shared" si="33"/>
        <v>1</v>
      </c>
      <c r="M90" s="38">
        <v>5</v>
      </c>
      <c r="N90" s="38">
        <v>3</v>
      </c>
      <c r="O90" s="78">
        <f t="shared" si="34"/>
        <v>1</v>
      </c>
      <c r="P90" s="37">
        <v>10</v>
      </c>
      <c r="Q90" s="37">
        <v>2</v>
      </c>
      <c r="R90" s="44">
        <f t="shared" si="35"/>
        <v>0</v>
      </c>
    </row>
    <row r="91" spans="1:20" x14ac:dyDescent="0.2">
      <c r="A91" s="42" t="s">
        <v>403</v>
      </c>
      <c r="B91" s="50">
        <v>1</v>
      </c>
      <c r="C91" s="50">
        <v>4</v>
      </c>
      <c r="D91" s="37">
        <v>5</v>
      </c>
      <c r="E91" s="37">
        <v>2</v>
      </c>
      <c r="F91" s="37">
        <f t="shared" si="31"/>
        <v>3</v>
      </c>
      <c r="G91" s="38">
        <v>5</v>
      </c>
      <c r="H91" s="38">
        <v>2</v>
      </c>
      <c r="I91" s="78">
        <f t="shared" si="32"/>
        <v>2</v>
      </c>
      <c r="J91" s="37">
        <v>5</v>
      </c>
      <c r="K91" s="37">
        <v>2</v>
      </c>
      <c r="L91" s="37">
        <f t="shared" si="33"/>
        <v>3</v>
      </c>
      <c r="M91" s="38">
        <v>6</v>
      </c>
      <c r="N91" s="38">
        <v>2</v>
      </c>
      <c r="O91" s="78">
        <f t="shared" si="34"/>
        <v>2</v>
      </c>
      <c r="P91" s="37">
        <v>7</v>
      </c>
      <c r="Q91" s="37">
        <v>2</v>
      </c>
      <c r="R91" s="44">
        <f t="shared" si="35"/>
        <v>1</v>
      </c>
    </row>
    <row r="92" spans="1:20" x14ac:dyDescent="0.2">
      <c r="A92" s="42" t="s">
        <v>404</v>
      </c>
      <c r="B92" s="50">
        <v>15</v>
      </c>
      <c r="C92" s="50">
        <v>3</v>
      </c>
      <c r="D92" s="37">
        <v>3</v>
      </c>
      <c r="E92" s="37">
        <v>2</v>
      </c>
      <c r="F92" s="37">
        <f t="shared" si="31"/>
        <v>3</v>
      </c>
      <c r="G92" s="38">
        <v>3</v>
      </c>
      <c r="H92" s="38">
        <v>2</v>
      </c>
      <c r="I92" s="78">
        <f t="shared" si="32"/>
        <v>2</v>
      </c>
      <c r="J92" s="37">
        <v>4</v>
      </c>
      <c r="K92" s="37">
        <v>2</v>
      </c>
      <c r="L92" s="37">
        <f t="shared" si="33"/>
        <v>2</v>
      </c>
      <c r="M92" s="38">
        <v>2</v>
      </c>
      <c r="N92" s="38">
        <v>1</v>
      </c>
      <c r="O92" s="78">
        <f t="shared" si="34"/>
        <v>4</v>
      </c>
      <c r="P92" s="37">
        <v>4</v>
      </c>
      <c r="Q92" s="37">
        <v>2</v>
      </c>
      <c r="R92" s="44">
        <f t="shared" si="35"/>
        <v>2</v>
      </c>
    </row>
    <row r="93" spans="1:20" x14ac:dyDescent="0.2">
      <c r="A93" s="42" t="s">
        <v>405</v>
      </c>
      <c r="B93" s="50">
        <v>9</v>
      </c>
      <c r="C93" s="50">
        <v>5</v>
      </c>
      <c r="D93" s="37">
        <v>5</v>
      </c>
      <c r="E93" s="37">
        <v>1</v>
      </c>
      <c r="F93" s="37">
        <f t="shared" si="31"/>
        <v>3</v>
      </c>
      <c r="G93" s="38">
        <v>6</v>
      </c>
      <c r="H93" s="38">
        <v>2</v>
      </c>
      <c r="I93" s="78">
        <f t="shared" si="32"/>
        <v>2</v>
      </c>
      <c r="J93" s="37">
        <v>10</v>
      </c>
      <c r="K93" s="37">
        <v>2</v>
      </c>
      <c r="L93" s="37">
        <f t="shared" si="33"/>
        <v>0</v>
      </c>
      <c r="M93" s="38">
        <v>7</v>
      </c>
      <c r="N93" s="38">
        <v>2</v>
      </c>
      <c r="O93" s="78">
        <f t="shared" si="34"/>
        <v>1</v>
      </c>
      <c r="P93" s="37">
        <v>9</v>
      </c>
      <c r="Q93" s="37">
        <v>3</v>
      </c>
      <c r="R93" s="44">
        <f t="shared" si="35"/>
        <v>0</v>
      </c>
    </row>
    <row r="94" spans="1:20" x14ac:dyDescent="0.2">
      <c r="A94" s="42" t="s">
        <v>406</v>
      </c>
      <c r="B94" s="50">
        <v>5</v>
      </c>
      <c r="C94" s="50">
        <v>4</v>
      </c>
      <c r="D94" s="37">
        <v>6</v>
      </c>
      <c r="E94" s="37">
        <v>2</v>
      </c>
      <c r="F94" s="37">
        <f t="shared" si="31"/>
        <v>1</v>
      </c>
      <c r="G94" s="38">
        <v>4</v>
      </c>
      <c r="H94" s="38">
        <v>2</v>
      </c>
      <c r="I94" s="78">
        <f t="shared" si="32"/>
        <v>3</v>
      </c>
      <c r="J94" s="37">
        <v>7</v>
      </c>
      <c r="K94" s="37">
        <v>2</v>
      </c>
      <c r="L94" s="37">
        <f t="shared" si="33"/>
        <v>1</v>
      </c>
      <c r="M94" s="38">
        <v>7</v>
      </c>
      <c r="N94" s="38">
        <v>2</v>
      </c>
      <c r="O94" s="78">
        <f t="shared" si="34"/>
        <v>1</v>
      </c>
      <c r="P94" s="37">
        <v>10</v>
      </c>
      <c r="Q94" s="37">
        <v>2</v>
      </c>
      <c r="R94" s="44">
        <f t="shared" si="35"/>
        <v>0</v>
      </c>
    </row>
    <row r="95" spans="1:20" ht="13.5" thickBot="1" x14ac:dyDescent="0.25">
      <c r="A95" s="45" t="s">
        <v>407</v>
      </c>
      <c r="B95" s="51">
        <v>11</v>
      </c>
      <c r="C95" s="51">
        <v>4</v>
      </c>
      <c r="D95" s="37">
        <v>5</v>
      </c>
      <c r="E95" s="46">
        <v>2</v>
      </c>
      <c r="F95" s="37">
        <f t="shared" si="31"/>
        <v>2</v>
      </c>
      <c r="G95" s="38">
        <v>4</v>
      </c>
      <c r="H95" s="47">
        <v>2</v>
      </c>
      <c r="I95" s="84">
        <f t="shared" si="32"/>
        <v>2</v>
      </c>
      <c r="J95" s="37">
        <v>7</v>
      </c>
      <c r="K95" s="46">
        <v>2</v>
      </c>
      <c r="L95" s="37">
        <f t="shared" si="33"/>
        <v>0</v>
      </c>
      <c r="M95" s="38">
        <v>5</v>
      </c>
      <c r="N95" s="47">
        <v>2</v>
      </c>
      <c r="O95" s="84">
        <f t="shared" si="34"/>
        <v>2</v>
      </c>
      <c r="P95" s="37">
        <v>6</v>
      </c>
      <c r="Q95" s="46">
        <v>3</v>
      </c>
      <c r="R95" s="44">
        <f t="shared" si="35"/>
        <v>1</v>
      </c>
    </row>
    <row r="96" spans="1:20" ht="13.5" thickBot="1" x14ac:dyDescent="0.25">
      <c r="A96" s="66" t="s">
        <v>413</v>
      </c>
      <c r="B96" s="63"/>
      <c r="C96" s="63">
        <f>SUM(C87:C95)</f>
        <v>35</v>
      </c>
      <c r="D96" s="63">
        <f>SUM(D87:D95)</f>
        <v>42</v>
      </c>
      <c r="E96" s="63">
        <f>SUM(E87:E95)</f>
        <v>16</v>
      </c>
      <c r="F96" s="63">
        <f>SUM(F87:F95)</f>
        <v>21</v>
      </c>
      <c r="G96" s="64">
        <f t="shared" ref="G96:R96" si="36">SUM(G87:G95)</f>
        <v>40</v>
      </c>
      <c r="H96" s="64">
        <f t="shared" si="36"/>
        <v>16</v>
      </c>
      <c r="I96" s="64">
        <f t="shared" si="36"/>
        <v>18</v>
      </c>
      <c r="J96" s="63">
        <f t="shared" si="36"/>
        <v>56</v>
      </c>
      <c r="K96" s="63">
        <f t="shared" si="36"/>
        <v>16</v>
      </c>
      <c r="L96" s="63">
        <f t="shared" si="36"/>
        <v>12</v>
      </c>
      <c r="M96" s="64">
        <f t="shared" si="36"/>
        <v>52</v>
      </c>
      <c r="N96" s="64">
        <f t="shared" si="36"/>
        <v>17</v>
      </c>
      <c r="O96" s="64">
        <f t="shared" si="36"/>
        <v>15</v>
      </c>
      <c r="P96" s="63">
        <f t="shared" si="36"/>
        <v>70</v>
      </c>
      <c r="Q96" s="63">
        <f t="shared" si="36"/>
        <v>23</v>
      </c>
      <c r="R96" s="65">
        <f t="shared" si="36"/>
        <v>5</v>
      </c>
    </row>
    <row r="97" spans="1:18" ht="13.5" thickBot="1" x14ac:dyDescent="0.25">
      <c r="A97" s="70" t="s">
        <v>414</v>
      </c>
      <c r="B97" s="71"/>
      <c r="C97" s="71">
        <f>C96+C86</f>
        <v>71</v>
      </c>
      <c r="D97" s="71">
        <f>D96+D86</f>
        <v>88</v>
      </c>
      <c r="E97" s="71">
        <f>E96+E86</f>
        <v>31</v>
      </c>
      <c r="F97" s="71">
        <f>F96+F86</f>
        <v>39</v>
      </c>
      <c r="G97" s="72">
        <f t="shared" ref="G97:R97" si="37">G96+G86</f>
        <v>84</v>
      </c>
      <c r="H97" s="72">
        <f t="shared" si="37"/>
        <v>32</v>
      </c>
      <c r="I97" s="72">
        <f t="shared" si="37"/>
        <v>33</v>
      </c>
      <c r="J97" s="71">
        <f t="shared" si="37"/>
        <v>106</v>
      </c>
      <c r="K97" s="71">
        <f t="shared" si="37"/>
        <v>35</v>
      </c>
      <c r="L97" s="71">
        <f t="shared" si="37"/>
        <v>29</v>
      </c>
      <c r="M97" s="72">
        <f t="shared" si="37"/>
        <v>103</v>
      </c>
      <c r="N97" s="72">
        <f t="shared" si="37"/>
        <v>32</v>
      </c>
      <c r="O97" s="72">
        <f t="shared" si="37"/>
        <v>33</v>
      </c>
      <c r="P97" s="71">
        <f t="shared" si="37"/>
        <v>115</v>
      </c>
      <c r="Q97" s="71">
        <f t="shared" si="37"/>
        <v>36</v>
      </c>
      <c r="R97" s="73">
        <f t="shared" si="37"/>
        <v>27</v>
      </c>
    </row>
  </sheetData>
  <mergeCells count="60">
    <mergeCell ref="D9:F9"/>
    <mergeCell ref="G9:I9"/>
    <mergeCell ref="J9:L9"/>
    <mergeCell ref="M9:O9"/>
    <mergeCell ref="P9:R9"/>
    <mergeCell ref="D3:F3"/>
    <mergeCell ref="G3:I3"/>
    <mergeCell ref="J3:L3"/>
    <mergeCell ref="M3:O3"/>
    <mergeCell ref="P3:R3"/>
    <mergeCell ref="D22:F22"/>
    <mergeCell ref="G22:I22"/>
    <mergeCell ref="J22:L22"/>
    <mergeCell ref="M22:O22"/>
    <mergeCell ref="P22:R22"/>
    <mergeCell ref="D10:F10"/>
    <mergeCell ref="G10:I10"/>
    <mergeCell ref="J10:L10"/>
    <mergeCell ref="M10:O10"/>
    <mergeCell ref="P10:R10"/>
    <mergeCell ref="D48:F48"/>
    <mergeCell ref="G48:I48"/>
    <mergeCell ref="J48:L48"/>
    <mergeCell ref="M48:O48"/>
    <mergeCell ref="P48:R48"/>
    <mergeCell ref="D23:F23"/>
    <mergeCell ref="G23:I23"/>
    <mergeCell ref="J23:L23"/>
    <mergeCell ref="M23:O23"/>
    <mergeCell ref="P23:R23"/>
    <mergeCell ref="D74:F74"/>
    <mergeCell ref="G74:I74"/>
    <mergeCell ref="J74:L74"/>
    <mergeCell ref="M74:O74"/>
    <mergeCell ref="P74:R74"/>
    <mergeCell ref="D49:F49"/>
    <mergeCell ref="G49:I49"/>
    <mergeCell ref="J49:L49"/>
    <mergeCell ref="M49:O49"/>
    <mergeCell ref="P49:R49"/>
    <mergeCell ref="D75:F75"/>
    <mergeCell ref="G75:I75"/>
    <mergeCell ref="J75:L75"/>
    <mergeCell ref="M75:O75"/>
    <mergeCell ref="P75:R75"/>
    <mergeCell ref="D11:F11"/>
    <mergeCell ref="G11:I11"/>
    <mergeCell ref="J11:L11"/>
    <mergeCell ref="M11:O11"/>
    <mergeCell ref="P11:R11"/>
    <mergeCell ref="D14:F14"/>
    <mergeCell ref="G14:I14"/>
    <mergeCell ref="J14:L14"/>
    <mergeCell ref="M14:O14"/>
    <mergeCell ref="P14:R14"/>
    <mergeCell ref="D19:F19"/>
    <mergeCell ref="G19:I19"/>
    <mergeCell ref="J19:L19"/>
    <mergeCell ref="M19:O19"/>
    <mergeCell ref="P19:R19"/>
  </mergeCells>
  <phoneticPr fontId="8" type="noConversion"/>
  <conditionalFormatting sqref="G25:G33 G35:G43 M25:M33 M35:M43 J25:J33 J35:J43 P25:P33 P35:P43 D25:D33 D35:D43">
    <cfRule type="cellIs" dxfId="275" priority="5" stopIfTrue="1" operator="equal">
      <formula>$C25</formula>
    </cfRule>
    <cfRule type="cellIs" dxfId="274" priority="6" stopIfTrue="1" operator="equal">
      <formula>$C25-1</formula>
    </cfRule>
  </conditionalFormatting>
  <conditionalFormatting sqref="G51:G59 M51:M59 J51:J59 P51:P59 D51:D59 D61:D69 G61:G69 J61:J69 M61:M69 P61:P69">
    <cfRule type="cellIs" dxfId="273" priority="3" stopIfTrue="1" operator="equal">
      <formula>$C51</formula>
    </cfRule>
    <cfRule type="cellIs" dxfId="272" priority="4" stopIfTrue="1" operator="equal">
      <formula>$C51-1</formula>
    </cfRule>
  </conditionalFormatting>
  <conditionalFormatting sqref="G77:G85 G87:G95 M77:M85 M87:M95 J77:J85 J87:J95 P77:P85 P87:P95 D77:D85 D87:D95">
    <cfRule type="cellIs" dxfId="271" priority="1" stopIfTrue="1" operator="equal">
      <formula>$C77</formula>
    </cfRule>
    <cfRule type="cellIs" dxfId="270" priority="2" stopIfTrue="1" operator="equal">
      <formula>$C77-1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Y89"/>
  <sheetViews>
    <sheetView workbookViewId="0">
      <selection activeCell="A2" sqref="A2:R10"/>
    </sheetView>
  </sheetViews>
  <sheetFormatPr defaultColWidth="8.85546875" defaultRowHeight="12.75" x14ac:dyDescent="0.2"/>
  <cols>
    <col min="1" max="13" width="7.5703125" customWidth="1"/>
    <col min="14" max="14" width="7.42578125" customWidth="1"/>
    <col min="15" max="17" width="7.5703125" customWidth="1"/>
    <col min="18" max="25" width="7.42578125" customWidth="1"/>
  </cols>
  <sheetData>
    <row r="1" spans="1:18" ht="13.5" thickBot="1" x14ac:dyDescent="0.25"/>
    <row r="2" spans="1:18" ht="13.5" thickBot="1" x14ac:dyDescent="0.25">
      <c r="A2" s="162" t="s">
        <v>66</v>
      </c>
      <c r="B2" s="163"/>
      <c r="C2" s="204"/>
      <c r="D2" s="164"/>
      <c r="E2" s="164"/>
      <c r="F2" s="164"/>
      <c r="G2" s="164"/>
      <c r="H2" s="164"/>
      <c r="I2" s="164"/>
      <c r="J2" s="164"/>
      <c r="K2" s="164"/>
      <c r="L2" s="164"/>
      <c r="M2" s="164"/>
      <c r="N2" s="164"/>
      <c r="O2" s="164"/>
      <c r="P2" s="165"/>
      <c r="Q2" s="165"/>
      <c r="R2" s="166"/>
    </row>
    <row r="3" spans="1:18" x14ac:dyDescent="0.2">
      <c r="A3" s="42"/>
      <c r="B3" s="149"/>
      <c r="C3" s="205"/>
      <c r="D3" s="501" t="s">
        <v>475</v>
      </c>
      <c r="E3" s="475"/>
      <c r="F3" s="502"/>
      <c r="G3" s="503" t="s">
        <v>469</v>
      </c>
      <c r="H3" s="478"/>
      <c r="I3" s="504"/>
      <c r="J3" s="501" t="s">
        <v>352</v>
      </c>
      <c r="K3" s="475"/>
      <c r="L3" s="502"/>
      <c r="M3" s="503" t="s">
        <v>340</v>
      </c>
      <c r="N3" s="478"/>
      <c r="O3" s="504"/>
      <c r="P3" s="475" t="s">
        <v>472</v>
      </c>
      <c r="Q3" s="475"/>
      <c r="R3" s="502"/>
    </row>
    <row r="4" spans="1:18" ht="13.5" thickBot="1" x14ac:dyDescent="0.25">
      <c r="A4" s="167"/>
      <c r="B4" s="37"/>
      <c r="C4" s="44"/>
      <c r="D4" s="206" t="s">
        <v>409</v>
      </c>
      <c r="E4" s="35" t="s">
        <v>410</v>
      </c>
      <c r="F4" s="43" t="s">
        <v>363</v>
      </c>
      <c r="G4" s="207" t="s">
        <v>409</v>
      </c>
      <c r="H4" s="36" t="s">
        <v>410</v>
      </c>
      <c r="I4" s="123" t="s">
        <v>363</v>
      </c>
      <c r="J4" s="206" t="s">
        <v>409</v>
      </c>
      <c r="K4" s="35" t="s">
        <v>410</v>
      </c>
      <c r="L4" s="43" t="s">
        <v>363</v>
      </c>
      <c r="M4" s="207" t="s">
        <v>409</v>
      </c>
      <c r="N4" s="36" t="s">
        <v>410</v>
      </c>
      <c r="O4" s="123" t="s">
        <v>363</v>
      </c>
      <c r="P4" s="202" t="s">
        <v>409</v>
      </c>
      <c r="Q4" s="35" t="s">
        <v>410</v>
      </c>
      <c r="R4" s="43" t="s">
        <v>363</v>
      </c>
    </row>
    <row r="5" spans="1:18" ht="13.5" thickBot="1" x14ac:dyDescent="0.25">
      <c r="A5" s="272" t="s">
        <v>71</v>
      </c>
      <c r="B5" s="37"/>
      <c r="C5" s="44"/>
      <c r="D5" s="353">
        <v>107</v>
      </c>
      <c r="E5" s="353">
        <v>35</v>
      </c>
      <c r="F5" s="353">
        <v>27</v>
      </c>
      <c r="G5" s="354">
        <v>89</v>
      </c>
      <c r="H5" s="354">
        <v>30</v>
      </c>
      <c r="I5" s="354">
        <v>31</v>
      </c>
      <c r="J5" s="353">
        <v>118</v>
      </c>
      <c r="K5" s="353">
        <v>35</v>
      </c>
      <c r="L5" s="353">
        <v>26</v>
      </c>
      <c r="M5" s="354">
        <v>108</v>
      </c>
      <c r="N5" s="354">
        <v>31</v>
      </c>
      <c r="O5" s="354">
        <v>26</v>
      </c>
      <c r="P5" s="353">
        <v>109</v>
      </c>
      <c r="Q5" s="353">
        <v>30</v>
      </c>
      <c r="R5" s="355">
        <v>36</v>
      </c>
    </row>
    <row r="6" spans="1:18" ht="13.5" thickBot="1" x14ac:dyDescent="0.25">
      <c r="A6" s="272" t="s">
        <v>72</v>
      </c>
      <c r="B6" s="37"/>
      <c r="C6" s="44"/>
      <c r="D6" s="353">
        <v>113</v>
      </c>
      <c r="E6" s="353">
        <v>31</v>
      </c>
      <c r="F6" s="353">
        <v>25</v>
      </c>
      <c r="G6" s="354">
        <v>90</v>
      </c>
      <c r="H6" s="354">
        <v>31</v>
      </c>
      <c r="I6" s="354">
        <v>30</v>
      </c>
      <c r="J6" s="353">
        <v>132</v>
      </c>
      <c r="K6" s="353">
        <v>36</v>
      </c>
      <c r="L6" s="353">
        <v>15</v>
      </c>
      <c r="M6" s="354">
        <v>118</v>
      </c>
      <c r="N6" s="354">
        <v>34</v>
      </c>
      <c r="O6" s="354">
        <v>24</v>
      </c>
      <c r="P6" s="353">
        <v>126</v>
      </c>
      <c r="Q6" s="353">
        <v>35</v>
      </c>
      <c r="R6" s="355">
        <v>19</v>
      </c>
    </row>
    <row r="7" spans="1:18" x14ac:dyDescent="0.2">
      <c r="A7" s="272" t="s">
        <v>73</v>
      </c>
      <c r="B7" s="37"/>
      <c r="C7" s="44"/>
      <c r="D7" s="206">
        <v>129</v>
      </c>
      <c r="E7" s="206">
        <v>32</v>
      </c>
      <c r="F7" s="206">
        <v>16</v>
      </c>
      <c r="G7" s="207">
        <v>92</v>
      </c>
      <c r="H7" s="207">
        <v>34</v>
      </c>
      <c r="I7" s="207">
        <v>28</v>
      </c>
      <c r="J7" s="206">
        <v>120</v>
      </c>
      <c r="K7" s="206">
        <v>39</v>
      </c>
      <c r="L7" s="206">
        <v>22</v>
      </c>
      <c r="M7" s="207">
        <v>119</v>
      </c>
      <c r="N7" s="207">
        <v>34</v>
      </c>
      <c r="O7" s="207">
        <v>21</v>
      </c>
      <c r="P7" s="206">
        <v>138</v>
      </c>
      <c r="Q7" s="206">
        <v>34</v>
      </c>
      <c r="R7" s="206">
        <v>14</v>
      </c>
    </row>
    <row r="8" spans="1:18" x14ac:dyDescent="0.2">
      <c r="A8" s="168" t="s">
        <v>562</v>
      </c>
      <c r="B8" s="150"/>
      <c r="C8" s="44"/>
      <c r="D8" s="168">
        <f t="shared" ref="D8:R8" si="0">SUM(D5:D7)</f>
        <v>349</v>
      </c>
      <c r="E8" s="150">
        <f t="shared" si="0"/>
        <v>98</v>
      </c>
      <c r="F8" s="169">
        <f t="shared" si="0"/>
        <v>68</v>
      </c>
      <c r="G8" s="208">
        <f t="shared" si="0"/>
        <v>271</v>
      </c>
      <c r="H8" s="170">
        <f t="shared" si="0"/>
        <v>95</v>
      </c>
      <c r="I8" s="209">
        <f t="shared" si="0"/>
        <v>89</v>
      </c>
      <c r="J8" s="168">
        <f t="shared" si="0"/>
        <v>370</v>
      </c>
      <c r="K8" s="150">
        <f t="shared" si="0"/>
        <v>110</v>
      </c>
      <c r="L8" s="169">
        <f t="shared" si="0"/>
        <v>63</v>
      </c>
      <c r="M8" s="208">
        <f t="shared" si="0"/>
        <v>345</v>
      </c>
      <c r="N8" s="170">
        <f t="shared" si="0"/>
        <v>99</v>
      </c>
      <c r="O8" s="209">
        <f t="shared" si="0"/>
        <v>71</v>
      </c>
      <c r="P8" s="203">
        <f t="shared" si="0"/>
        <v>373</v>
      </c>
      <c r="Q8" s="150">
        <f t="shared" si="0"/>
        <v>99</v>
      </c>
      <c r="R8" s="169">
        <f t="shared" si="0"/>
        <v>69</v>
      </c>
    </row>
    <row r="9" spans="1:18" x14ac:dyDescent="0.2">
      <c r="A9" s="167" t="s">
        <v>350</v>
      </c>
      <c r="B9" s="37"/>
      <c r="C9" s="44"/>
      <c r="D9" s="509">
        <v>4</v>
      </c>
      <c r="E9" s="510"/>
      <c r="F9" s="511"/>
      <c r="G9" s="512">
        <v>1</v>
      </c>
      <c r="H9" s="513"/>
      <c r="I9" s="514"/>
      <c r="J9" s="509">
        <v>5</v>
      </c>
      <c r="K9" s="510"/>
      <c r="L9" s="511"/>
      <c r="M9" s="512">
        <v>2</v>
      </c>
      <c r="N9" s="513"/>
      <c r="O9" s="514"/>
      <c r="P9" s="524">
        <v>3</v>
      </c>
      <c r="Q9" s="510"/>
      <c r="R9" s="511"/>
    </row>
    <row r="10" spans="1:18" ht="13.5" thickBot="1" x14ac:dyDescent="0.25">
      <c r="A10" s="49" t="s">
        <v>415</v>
      </c>
      <c r="B10" s="46"/>
      <c r="C10" s="48"/>
      <c r="D10" s="505">
        <v>7</v>
      </c>
      <c r="E10" s="493"/>
      <c r="F10" s="506"/>
      <c r="G10" s="507">
        <v>22</v>
      </c>
      <c r="H10" s="496"/>
      <c r="I10" s="508"/>
      <c r="J10" s="505">
        <v>4</v>
      </c>
      <c r="K10" s="493"/>
      <c r="L10" s="506"/>
      <c r="M10" s="507">
        <v>16</v>
      </c>
      <c r="N10" s="496"/>
      <c r="O10" s="508"/>
      <c r="P10" s="493">
        <v>11</v>
      </c>
      <c r="Q10" s="493"/>
      <c r="R10" s="506"/>
    </row>
    <row r="11" spans="1:18" x14ac:dyDescent="0.2">
      <c r="A11" s="172"/>
      <c r="B11" s="172"/>
      <c r="C11" s="172"/>
      <c r="D11" s="172"/>
      <c r="E11" s="172"/>
      <c r="F11" s="172"/>
      <c r="G11" s="172"/>
      <c r="H11" s="172"/>
      <c r="I11" s="172"/>
      <c r="J11" s="172"/>
      <c r="K11" s="172"/>
      <c r="L11" s="172"/>
      <c r="M11" s="172"/>
      <c r="N11" s="172"/>
      <c r="O11" s="172"/>
      <c r="P11" s="173"/>
      <c r="Q11" s="173"/>
      <c r="R11" s="173"/>
    </row>
    <row r="12" spans="1:18" ht="13.5" thickBot="1" x14ac:dyDescent="0.25">
      <c r="A12" s="30"/>
      <c r="B12" s="30"/>
      <c r="C12" s="30"/>
      <c r="D12" s="107"/>
      <c r="E12" s="107"/>
      <c r="F12" s="107"/>
      <c r="G12" s="30"/>
      <c r="H12" s="30"/>
      <c r="I12" s="30"/>
      <c r="J12" s="30"/>
      <c r="K12" s="30"/>
      <c r="L12" s="30"/>
      <c r="M12" s="30"/>
      <c r="N12" s="30"/>
      <c r="O12" s="30"/>
      <c r="P12" s="107"/>
      <c r="Q12" s="107"/>
      <c r="R12" s="107"/>
    </row>
    <row r="13" spans="1:18" ht="13.5" thickBot="1" x14ac:dyDescent="0.25">
      <c r="A13" s="273" t="s">
        <v>74</v>
      </c>
      <c r="B13" s="190"/>
      <c r="C13" s="190"/>
      <c r="D13" s="190"/>
      <c r="E13" s="190"/>
      <c r="F13" s="190"/>
      <c r="G13" s="190"/>
      <c r="H13" s="190"/>
      <c r="I13" s="190"/>
      <c r="J13" s="190"/>
      <c r="K13" s="190"/>
      <c r="L13" s="190"/>
      <c r="M13" s="190"/>
      <c r="N13" s="190"/>
      <c r="O13" s="190"/>
      <c r="P13" s="190"/>
      <c r="Q13" s="190"/>
      <c r="R13" s="193"/>
    </row>
    <row r="14" spans="1:18" x14ac:dyDescent="0.2">
      <c r="A14" s="40"/>
      <c r="B14" s="41"/>
      <c r="C14" s="41"/>
      <c r="D14" s="474" t="s">
        <v>475</v>
      </c>
      <c r="E14" s="475"/>
      <c r="F14" s="476"/>
      <c r="G14" s="477" t="s">
        <v>469</v>
      </c>
      <c r="H14" s="478"/>
      <c r="I14" s="479"/>
      <c r="J14" s="474" t="s">
        <v>352</v>
      </c>
      <c r="K14" s="475"/>
      <c r="L14" s="476"/>
      <c r="M14" s="477" t="s">
        <v>340</v>
      </c>
      <c r="N14" s="478"/>
      <c r="O14" s="479"/>
      <c r="P14" s="474" t="s">
        <v>472</v>
      </c>
      <c r="Q14" s="475"/>
      <c r="R14" s="502"/>
    </row>
    <row r="15" spans="1:18" x14ac:dyDescent="0.2">
      <c r="A15" s="57"/>
      <c r="B15" s="69"/>
      <c r="C15" s="69" t="s">
        <v>538</v>
      </c>
      <c r="D15" s="480">
        <v>23</v>
      </c>
      <c r="E15" s="481"/>
      <c r="F15" s="482"/>
      <c r="G15" s="483">
        <v>12</v>
      </c>
      <c r="H15" s="484"/>
      <c r="I15" s="485"/>
      <c r="J15" s="480">
        <v>29</v>
      </c>
      <c r="K15" s="481"/>
      <c r="L15" s="482"/>
      <c r="M15" s="483">
        <v>26</v>
      </c>
      <c r="N15" s="484"/>
      <c r="O15" s="485"/>
      <c r="P15" s="480">
        <v>31</v>
      </c>
      <c r="Q15" s="481"/>
      <c r="R15" s="537"/>
    </row>
    <row r="16" spans="1:18" x14ac:dyDescent="0.2">
      <c r="A16" s="42"/>
      <c r="B16" s="34" t="s">
        <v>355</v>
      </c>
      <c r="C16" s="34" t="s">
        <v>408</v>
      </c>
      <c r="D16" s="35" t="s">
        <v>409</v>
      </c>
      <c r="E16" s="35" t="s">
        <v>410</v>
      </c>
      <c r="F16" s="35" t="s">
        <v>363</v>
      </c>
      <c r="G16" s="36" t="s">
        <v>409</v>
      </c>
      <c r="H16" s="36" t="s">
        <v>410</v>
      </c>
      <c r="I16" s="36" t="s">
        <v>363</v>
      </c>
      <c r="J16" s="35" t="s">
        <v>409</v>
      </c>
      <c r="K16" s="35" t="s">
        <v>410</v>
      </c>
      <c r="L16" s="35" t="s">
        <v>363</v>
      </c>
      <c r="M16" s="36" t="s">
        <v>409</v>
      </c>
      <c r="N16" s="36" t="s">
        <v>410</v>
      </c>
      <c r="O16" s="36" t="s">
        <v>363</v>
      </c>
      <c r="P16" s="35" t="s">
        <v>409</v>
      </c>
      <c r="Q16" s="35" t="s">
        <v>410</v>
      </c>
      <c r="R16" s="43" t="s">
        <v>363</v>
      </c>
    </row>
    <row r="17" spans="1:25" x14ac:dyDescent="0.2">
      <c r="A17" s="42" t="s">
        <v>390</v>
      </c>
      <c r="B17" s="50">
        <v>11</v>
      </c>
      <c r="C17" s="50">
        <v>4</v>
      </c>
      <c r="D17" s="37">
        <v>5</v>
      </c>
      <c r="E17" s="37">
        <v>2</v>
      </c>
      <c r="F17" s="37">
        <f t="shared" ref="F17:F25" si="1">IF(($C17+INT(D$15/18)+IF(((D$15-INT(D$15/18)*18)-$B17)&gt;=0,1,0)-D17+2)&lt;0, 0, $C17+INT(D$15/18)+IF(((D$15-INT(D$15/18)*18)-$B17)&gt;=0,1,0)-D17+2)</f>
        <v>2</v>
      </c>
      <c r="G17" s="38">
        <v>5</v>
      </c>
      <c r="H17" s="38">
        <v>2</v>
      </c>
      <c r="I17" s="78">
        <f t="shared" ref="I17:I25" si="2">IF(($C17+INT(G$15/18)+IF(((G$15-INT(G$15/18)*18)-$B17)&gt;=0,1,0)-G17+2)&lt;0, 0, $C17+INT(G$15/18)+IF(((G$15-INT(G$15/18)*18)-$B17)&gt;=0,1,0)-G17+2)</f>
        <v>2</v>
      </c>
      <c r="J17" s="37">
        <v>5</v>
      </c>
      <c r="K17" s="37">
        <v>1</v>
      </c>
      <c r="L17" s="37">
        <f t="shared" ref="L17:L25" si="3">IF(($C17+INT(J$15/18)+IF(((J$15-INT(J$15/18)*18)-$B17)&gt;=0,1,0)-J17+2)&lt;0, 0, $C17+INT(J$15/18)+IF(((J$15-INT(J$15/18)*18)-$B17)&gt;=0,1,0)-J17+2)</f>
        <v>3</v>
      </c>
      <c r="M17" s="38">
        <v>5</v>
      </c>
      <c r="N17" s="38">
        <v>0</v>
      </c>
      <c r="O17" s="78">
        <f t="shared" ref="O17:O25" si="4">IF(($C17+INT(M$15/18)+IF(((M$15-INT(M$15/18)*18)-$B17)&gt;=0,1,0)-M17+2)&lt;0, 0, $C17+INT(M$15/18)+IF(((M$15-INT(M$15/18)*18)-$B17)&gt;=0,1,0)-M17+2)</f>
        <v>2</v>
      </c>
      <c r="P17" s="37">
        <v>6</v>
      </c>
      <c r="Q17" s="37">
        <v>2</v>
      </c>
      <c r="R17" s="44">
        <f t="shared" ref="R17:R25" si="5">IF(($C17+INT(P$15/18)+IF(((P$15-INT(P$15/18)*18)-$B17)&gt;=0,1,0)-P17+2)&lt;0, 0, $C17+INT(P$15/18)+IF(((P$15-INT(P$15/18)*18)-$B17)&gt;=0,1,0)-P17+2)</f>
        <v>2</v>
      </c>
    </row>
    <row r="18" spans="1:25" x14ac:dyDescent="0.2">
      <c r="A18" s="42" t="s">
        <v>391</v>
      </c>
      <c r="B18" s="50">
        <v>5</v>
      </c>
      <c r="C18" s="50">
        <v>4</v>
      </c>
      <c r="D18" s="37">
        <v>6</v>
      </c>
      <c r="E18" s="37">
        <v>2</v>
      </c>
      <c r="F18" s="37">
        <f t="shared" si="1"/>
        <v>2</v>
      </c>
      <c r="G18" s="38">
        <v>5</v>
      </c>
      <c r="H18" s="38">
        <v>2</v>
      </c>
      <c r="I18" s="78">
        <f t="shared" si="2"/>
        <v>2</v>
      </c>
      <c r="J18" s="37">
        <v>6</v>
      </c>
      <c r="K18" s="37">
        <v>3</v>
      </c>
      <c r="L18" s="37">
        <f t="shared" si="3"/>
        <v>2</v>
      </c>
      <c r="M18" s="38">
        <v>6</v>
      </c>
      <c r="N18" s="38">
        <v>3</v>
      </c>
      <c r="O18" s="78">
        <f t="shared" si="4"/>
        <v>2</v>
      </c>
      <c r="P18" s="37">
        <v>9</v>
      </c>
      <c r="Q18" s="37">
        <v>3</v>
      </c>
      <c r="R18" s="44">
        <f t="shared" si="5"/>
        <v>0</v>
      </c>
      <c r="T18" t="s">
        <v>79</v>
      </c>
    </row>
    <row r="19" spans="1:25" x14ac:dyDescent="0.2">
      <c r="A19" s="42" t="s">
        <v>392</v>
      </c>
      <c r="B19" s="50">
        <v>17</v>
      </c>
      <c r="C19" s="50">
        <v>3</v>
      </c>
      <c r="D19" s="37">
        <v>4</v>
      </c>
      <c r="E19" s="37">
        <v>2</v>
      </c>
      <c r="F19" s="37">
        <f t="shared" si="1"/>
        <v>2</v>
      </c>
      <c r="G19" s="38">
        <v>4</v>
      </c>
      <c r="H19" s="38">
        <v>2</v>
      </c>
      <c r="I19" s="78">
        <f t="shared" si="2"/>
        <v>1</v>
      </c>
      <c r="J19" s="37">
        <v>3</v>
      </c>
      <c r="K19" s="37">
        <v>1</v>
      </c>
      <c r="L19" s="37">
        <f t="shared" si="3"/>
        <v>3</v>
      </c>
      <c r="M19" s="38">
        <v>5</v>
      </c>
      <c r="N19" s="38">
        <v>2</v>
      </c>
      <c r="O19" s="78">
        <f t="shared" si="4"/>
        <v>1</v>
      </c>
      <c r="P19" s="37">
        <v>3</v>
      </c>
      <c r="Q19" s="37">
        <v>2</v>
      </c>
      <c r="R19" s="44">
        <f t="shared" si="5"/>
        <v>3</v>
      </c>
    </row>
    <row r="20" spans="1:25" x14ac:dyDescent="0.2">
      <c r="A20" s="42" t="s">
        <v>393</v>
      </c>
      <c r="B20" s="50">
        <v>9</v>
      </c>
      <c r="C20" s="50">
        <v>4</v>
      </c>
      <c r="D20" s="37">
        <v>5</v>
      </c>
      <c r="E20" s="37">
        <v>2</v>
      </c>
      <c r="F20" s="37">
        <f t="shared" si="1"/>
        <v>2</v>
      </c>
      <c r="G20" s="38">
        <v>6</v>
      </c>
      <c r="H20" s="38">
        <v>2</v>
      </c>
      <c r="I20" s="78">
        <f t="shared" si="2"/>
        <v>1</v>
      </c>
      <c r="J20" s="37">
        <v>5</v>
      </c>
      <c r="K20" s="37">
        <v>2</v>
      </c>
      <c r="L20" s="37">
        <f t="shared" si="3"/>
        <v>3</v>
      </c>
      <c r="M20" s="38">
        <v>7</v>
      </c>
      <c r="N20" s="38">
        <v>2</v>
      </c>
      <c r="O20" s="78">
        <f t="shared" si="4"/>
        <v>0</v>
      </c>
      <c r="P20" s="37">
        <v>5</v>
      </c>
      <c r="Q20" s="37">
        <v>1</v>
      </c>
      <c r="R20" s="44">
        <f t="shared" si="5"/>
        <v>3</v>
      </c>
    </row>
    <row r="21" spans="1:25" x14ac:dyDescent="0.2">
      <c r="A21" s="42" t="s">
        <v>394</v>
      </c>
      <c r="B21" s="50">
        <v>3</v>
      </c>
      <c r="C21" s="50">
        <v>5</v>
      </c>
      <c r="D21" s="37">
        <v>7</v>
      </c>
      <c r="E21" s="37">
        <v>3</v>
      </c>
      <c r="F21" s="37">
        <f t="shared" si="1"/>
        <v>2</v>
      </c>
      <c r="G21" s="38">
        <v>5</v>
      </c>
      <c r="H21" s="38">
        <v>2</v>
      </c>
      <c r="I21" s="78">
        <f t="shared" si="2"/>
        <v>3</v>
      </c>
      <c r="J21" s="37">
        <v>7</v>
      </c>
      <c r="K21" s="37">
        <v>2</v>
      </c>
      <c r="L21" s="37">
        <f t="shared" si="3"/>
        <v>2</v>
      </c>
      <c r="M21" s="38">
        <v>6</v>
      </c>
      <c r="N21" s="38">
        <v>1</v>
      </c>
      <c r="O21" s="78">
        <f t="shared" si="4"/>
        <v>3</v>
      </c>
      <c r="P21" s="37">
        <v>7</v>
      </c>
      <c r="Q21" s="37">
        <v>0</v>
      </c>
      <c r="R21" s="44">
        <f t="shared" si="5"/>
        <v>2</v>
      </c>
      <c r="U21" s="102"/>
      <c r="V21" s="102"/>
      <c r="W21" s="102"/>
      <c r="X21" s="102"/>
      <c r="Y21" s="102"/>
    </row>
    <row r="22" spans="1:25" x14ac:dyDescent="0.2">
      <c r="A22" s="42" t="s">
        <v>395</v>
      </c>
      <c r="B22" s="50">
        <v>13</v>
      </c>
      <c r="C22" s="50">
        <v>3</v>
      </c>
      <c r="D22" s="37">
        <v>4</v>
      </c>
      <c r="E22" s="37">
        <v>3</v>
      </c>
      <c r="F22" s="37">
        <f t="shared" si="1"/>
        <v>2</v>
      </c>
      <c r="G22" s="38">
        <v>4</v>
      </c>
      <c r="H22" s="38">
        <v>1</v>
      </c>
      <c r="I22" s="78">
        <f t="shared" si="2"/>
        <v>1</v>
      </c>
      <c r="J22" s="37">
        <v>4</v>
      </c>
      <c r="K22" s="37">
        <v>2</v>
      </c>
      <c r="L22" s="37">
        <f t="shared" si="3"/>
        <v>2</v>
      </c>
      <c r="M22" s="38">
        <v>4</v>
      </c>
      <c r="N22" s="38">
        <v>2</v>
      </c>
      <c r="O22" s="78">
        <f t="shared" si="4"/>
        <v>2</v>
      </c>
      <c r="P22" s="37">
        <v>4</v>
      </c>
      <c r="Q22" s="37">
        <v>1</v>
      </c>
      <c r="R22" s="44">
        <f t="shared" si="5"/>
        <v>3</v>
      </c>
    </row>
    <row r="23" spans="1:25" x14ac:dyDescent="0.2">
      <c r="A23" s="42" t="s">
        <v>396</v>
      </c>
      <c r="B23" s="50">
        <v>1</v>
      </c>
      <c r="C23" s="50">
        <v>4</v>
      </c>
      <c r="D23" s="37">
        <v>5</v>
      </c>
      <c r="E23" s="37">
        <v>1</v>
      </c>
      <c r="F23" s="37">
        <f t="shared" si="1"/>
        <v>3</v>
      </c>
      <c r="G23" s="38">
        <v>5</v>
      </c>
      <c r="H23" s="38">
        <v>2</v>
      </c>
      <c r="I23" s="78">
        <f t="shared" si="2"/>
        <v>2</v>
      </c>
      <c r="J23" s="37">
        <v>8</v>
      </c>
      <c r="K23" s="37">
        <v>2</v>
      </c>
      <c r="L23" s="37">
        <f t="shared" si="3"/>
        <v>0</v>
      </c>
      <c r="M23" s="38">
        <v>8</v>
      </c>
      <c r="N23" s="38">
        <v>2</v>
      </c>
      <c r="O23" s="78">
        <f t="shared" si="4"/>
        <v>0</v>
      </c>
      <c r="P23" s="37">
        <v>7</v>
      </c>
      <c r="Q23" s="37">
        <v>2</v>
      </c>
      <c r="R23" s="44">
        <f t="shared" si="5"/>
        <v>1</v>
      </c>
    </row>
    <row r="24" spans="1:25" x14ac:dyDescent="0.2">
      <c r="A24" s="42" t="s">
        <v>397</v>
      </c>
      <c r="B24" s="50">
        <v>7</v>
      </c>
      <c r="C24" s="50">
        <v>4</v>
      </c>
      <c r="D24" s="37">
        <v>4</v>
      </c>
      <c r="E24" s="37">
        <v>1</v>
      </c>
      <c r="F24" s="37">
        <f t="shared" si="1"/>
        <v>3</v>
      </c>
      <c r="G24" s="38">
        <v>3</v>
      </c>
      <c r="H24" s="38">
        <v>1</v>
      </c>
      <c r="I24" s="78">
        <f t="shared" si="2"/>
        <v>4</v>
      </c>
      <c r="J24" s="37">
        <v>10</v>
      </c>
      <c r="K24" s="37">
        <v>2</v>
      </c>
      <c r="L24" s="37">
        <f t="shared" si="3"/>
        <v>0</v>
      </c>
      <c r="M24" s="38">
        <v>6</v>
      </c>
      <c r="N24" s="38">
        <v>2</v>
      </c>
      <c r="O24" s="78">
        <f t="shared" si="4"/>
        <v>2</v>
      </c>
      <c r="P24" s="37">
        <v>7</v>
      </c>
      <c r="Q24" s="37">
        <v>2</v>
      </c>
      <c r="R24" s="44">
        <f t="shared" si="5"/>
        <v>1</v>
      </c>
    </row>
    <row r="25" spans="1:25" ht="13.5" thickBot="1" x14ac:dyDescent="0.25">
      <c r="A25" s="52" t="s">
        <v>398</v>
      </c>
      <c r="B25" s="53">
        <v>15</v>
      </c>
      <c r="C25" s="53">
        <v>5</v>
      </c>
      <c r="D25" s="37">
        <v>7</v>
      </c>
      <c r="E25" s="54">
        <v>2</v>
      </c>
      <c r="F25" s="37">
        <f t="shared" si="1"/>
        <v>1</v>
      </c>
      <c r="G25" s="38">
        <v>6</v>
      </c>
      <c r="H25" s="55">
        <v>2</v>
      </c>
      <c r="I25" s="77">
        <f t="shared" si="2"/>
        <v>1</v>
      </c>
      <c r="J25" s="37">
        <v>6</v>
      </c>
      <c r="K25" s="54">
        <v>2</v>
      </c>
      <c r="L25" s="37">
        <f t="shared" si="3"/>
        <v>2</v>
      </c>
      <c r="M25" s="38">
        <v>5</v>
      </c>
      <c r="N25" s="55">
        <v>2</v>
      </c>
      <c r="O25" s="77">
        <f t="shared" si="4"/>
        <v>3</v>
      </c>
      <c r="P25" s="37">
        <v>10</v>
      </c>
      <c r="Q25" s="54">
        <v>2</v>
      </c>
      <c r="R25" s="44">
        <f t="shared" si="5"/>
        <v>0</v>
      </c>
    </row>
    <row r="26" spans="1:25" ht="13.5" thickBot="1" x14ac:dyDescent="0.25">
      <c r="A26" s="61" t="s">
        <v>412</v>
      </c>
      <c r="B26" s="62"/>
      <c r="C26" s="74">
        <f t="shared" ref="C26" si="6">SUM(C17:C25)</f>
        <v>36</v>
      </c>
      <c r="D26" s="63">
        <f>SUM(D17:D25)</f>
        <v>47</v>
      </c>
      <c r="E26" s="63">
        <f>SUM(E17:E25)</f>
        <v>18</v>
      </c>
      <c r="F26" s="88">
        <f>SUM(F17:F25)</f>
        <v>19</v>
      </c>
      <c r="G26" s="64">
        <f t="shared" ref="G26:R26" si="7">SUM(G17:G25)</f>
        <v>43</v>
      </c>
      <c r="H26" s="64">
        <f t="shared" si="7"/>
        <v>16</v>
      </c>
      <c r="I26" s="89">
        <f t="shared" si="7"/>
        <v>17</v>
      </c>
      <c r="J26" s="63">
        <f t="shared" si="7"/>
        <v>54</v>
      </c>
      <c r="K26" s="63">
        <f t="shared" si="7"/>
        <v>17</v>
      </c>
      <c r="L26" s="88">
        <f t="shared" si="7"/>
        <v>17</v>
      </c>
      <c r="M26" s="64">
        <f t="shared" si="7"/>
        <v>52</v>
      </c>
      <c r="N26" s="64">
        <f t="shared" si="7"/>
        <v>16</v>
      </c>
      <c r="O26" s="89">
        <f t="shared" si="7"/>
        <v>15</v>
      </c>
      <c r="P26" s="63">
        <f t="shared" si="7"/>
        <v>58</v>
      </c>
      <c r="Q26" s="63">
        <f>SUM(Q17:Q25)</f>
        <v>15</v>
      </c>
      <c r="R26" s="194">
        <f t="shared" si="7"/>
        <v>15</v>
      </c>
    </row>
    <row r="27" spans="1:25" x14ac:dyDescent="0.2">
      <c r="A27" s="57" t="s">
        <v>399</v>
      </c>
      <c r="B27" s="58">
        <v>14</v>
      </c>
      <c r="C27" s="58">
        <v>4</v>
      </c>
      <c r="D27" s="37">
        <v>6</v>
      </c>
      <c r="E27" s="39">
        <v>2</v>
      </c>
      <c r="F27" s="37">
        <f t="shared" ref="F27:F35" si="8">IF(($C27+INT(D$15/18)+IF(((D$15-INT(D$15/18)*18)-$B27)&gt;=0,1,0)-D27+2)&lt;0, 0, $C27+INT(D$15/18)+IF(((D$15-INT(D$15/18)*18)-$B27)&gt;=0,1,0)-D27+2)</f>
        <v>1</v>
      </c>
      <c r="G27" s="38">
        <v>5</v>
      </c>
      <c r="H27" s="59">
        <v>2</v>
      </c>
      <c r="I27" s="82">
        <f t="shared" ref="I27:I35" si="9">IF(($C27+INT(G$15/18)+IF(((G$15-INT(G$15/18)*18)-$B27)&gt;=0,1,0)-G27+2)&lt;0, 0, $C27+INT(G$15/18)+IF(((G$15-INT(G$15/18)*18)-$B27)&gt;=0,1,0)-G27+2)</f>
        <v>1</v>
      </c>
      <c r="J27" s="37">
        <v>6</v>
      </c>
      <c r="K27" s="39">
        <v>2</v>
      </c>
      <c r="L27" s="37">
        <f t="shared" ref="L27:L35" si="10">IF(($C27+INT(J$15/18)+IF(((J$15-INT(J$15/18)*18)-$B27)&gt;=0,1,0)-J27+2)&lt;0, 0, $C27+INT(J$15/18)+IF(((J$15-INT(J$15/18)*18)-$B27)&gt;=0,1,0)-J27+2)</f>
        <v>1</v>
      </c>
      <c r="M27" s="38">
        <v>7</v>
      </c>
      <c r="N27" s="59">
        <v>2</v>
      </c>
      <c r="O27" s="82">
        <f t="shared" ref="O27:O35" si="11">IF(($C27+INT(M$15/18)+IF(((M$15-INT(M$15/18)*18)-$B27)&gt;=0,1,0)-M27+2)&lt;0, 0, $C27+INT(M$15/18)+IF(((M$15-INT(M$15/18)*18)-$B27)&gt;=0,1,0)-M27+2)</f>
        <v>0</v>
      </c>
      <c r="P27" s="37">
        <v>10</v>
      </c>
      <c r="Q27" s="39">
        <v>2</v>
      </c>
      <c r="R27" s="44">
        <f t="shared" ref="R27:R35" si="12">IF(($C27+INT(P$15/18)+IF(((P$15-INT(P$15/18)*18)-$B27)&gt;=0,1,0)-P27+2)&lt;0, 0, $C27+INT(P$15/18)+IF(((P$15-INT(P$15/18)*18)-$B27)&gt;=0,1,0)-P27+2)</f>
        <v>0</v>
      </c>
    </row>
    <row r="28" spans="1:25" x14ac:dyDescent="0.2">
      <c r="A28" s="42" t="s">
        <v>400</v>
      </c>
      <c r="B28" s="50">
        <v>10</v>
      </c>
      <c r="C28" s="50">
        <v>4</v>
      </c>
      <c r="D28" s="37">
        <v>5</v>
      </c>
      <c r="E28" s="37">
        <v>2</v>
      </c>
      <c r="F28" s="37">
        <f t="shared" si="8"/>
        <v>2</v>
      </c>
      <c r="G28" s="38">
        <v>5</v>
      </c>
      <c r="H28" s="38">
        <v>2</v>
      </c>
      <c r="I28" s="78">
        <f t="shared" si="9"/>
        <v>2</v>
      </c>
      <c r="J28" s="37">
        <v>7</v>
      </c>
      <c r="K28" s="37">
        <v>3</v>
      </c>
      <c r="L28" s="37">
        <f t="shared" si="10"/>
        <v>1</v>
      </c>
      <c r="M28" s="38">
        <v>4</v>
      </c>
      <c r="N28" s="38">
        <v>1</v>
      </c>
      <c r="O28" s="78">
        <f t="shared" si="11"/>
        <v>3</v>
      </c>
      <c r="P28" s="37">
        <v>6</v>
      </c>
      <c r="Q28" s="37">
        <v>2</v>
      </c>
      <c r="R28" s="44">
        <f t="shared" si="12"/>
        <v>2</v>
      </c>
    </row>
    <row r="29" spans="1:25" x14ac:dyDescent="0.2">
      <c r="A29" s="42" t="s">
        <v>401</v>
      </c>
      <c r="B29" s="50">
        <v>2</v>
      </c>
      <c r="C29" s="50">
        <v>5</v>
      </c>
      <c r="D29" s="37">
        <v>9</v>
      </c>
      <c r="E29" s="37">
        <v>2</v>
      </c>
      <c r="F29" s="37">
        <f t="shared" si="8"/>
        <v>0</v>
      </c>
      <c r="G29" s="38">
        <v>5</v>
      </c>
      <c r="H29" s="38">
        <v>1</v>
      </c>
      <c r="I29" s="78">
        <f t="shared" si="9"/>
        <v>3</v>
      </c>
      <c r="J29" s="37">
        <v>8</v>
      </c>
      <c r="K29" s="37">
        <v>1</v>
      </c>
      <c r="L29" s="37">
        <f t="shared" si="10"/>
        <v>1</v>
      </c>
      <c r="M29" s="38">
        <v>8</v>
      </c>
      <c r="N29" s="38">
        <v>2</v>
      </c>
      <c r="O29" s="78">
        <f t="shared" si="11"/>
        <v>1</v>
      </c>
      <c r="P29" s="37">
        <v>6</v>
      </c>
      <c r="Q29" s="37">
        <v>2</v>
      </c>
      <c r="R29" s="44">
        <f t="shared" si="12"/>
        <v>3</v>
      </c>
    </row>
    <row r="30" spans="1:25" x14ac:dyDescent="0.2">
      <c r="A30" s="42" t="s">
        <v>402</v>
      </c>
      <c r="B30" s="50">
        <v>18</v>
      </c>
      <c r="C30" s="50">
        <v>3</v>
      </c>
      <c r="D30" s="37">
        <v>5</v>
      </c>
      <c r="E30" s="37">
        <v>2</v>
      </c>
      <c r="F30" s="37">
        <f t="shared" si="8"/>
        <v>1</v>
      </c>
      <c r="G30" s="38">
        <v>4</v>
      </c>
      <c r="H30" s="38">
        <v>2</v>
      </c>
      <c r="I30" s="78">
        <f t="shared" si="9"/>
        <v>1</v>
      </c>
      <c r="J30" s="37">
        <v>3</v>
      </c>
      <c r="K30" s="37">
        <v>1</v>
      </c>
      <c r="L30" s="37">
        <f t="shared" si="10"/>
        <v>3</v>
      </c>
      <c r="M30" s="38">
        <v>6</v>
      </c>
      <c r="N30" s="38">
        <v>2</v>
      </c>
      <c r="O30" s="78">
        <f t="shared" si="11"/>
        <v>0</v>
      </c>
      <c r="P30" s="37">
        <v>3</v>
      </c>
      <c r="Q30" s="37">
        <v>1</v>
      </c>
      <c r="R30" s="44">
        <f t="shared" si="12"/>
        <v>3</v>
      </c>
    </row>
    <row r="31" spans="1:25" x14ac:dyDescent="0.2">
      <c r="A31" s="42" t="s">
        <v>403</v>
      </c>
      <c r="B31" s="50">
        <v>4</v>
      </c>
      <c r="C31" s="50">
        <v>5</v>
      </c>
      <c r="D31" s="37">
        <v>8</v>
      </c>
      <c r="E31" s="37">
        <v>2</v>
      </c>
      <c r="F31" s="37">
        <f t="shared" si="8"/>
        <v>1</v>
      </c>
      <c r="G31" s="38">
        <v>6</v>
      </c>
      <c r="H31" s="38">
        <v>1</v>
      </c>
      <c r="I31" s="78">
        <f t="shared" si="9"/>
        <v>2</v>
      </c>
      <c r="J31" s="37">
        <v>9</v>
      </c>
      <c r="K31" s="37">
        <v>2</v>
      </c>
      <c r="L31" s="37">
        <f t="shared" si="10"/>
        <v>0</v>
      </c>
      <c r="M31" s="38">
        <v>8</v>
      </c>
      <c r="N31" s="38">
        <v>2</v>
      </c>
      <c r="O31" s="78">
        <f t="shared" si="11"/>
        <v>1</v>
      </c>
      <c r="P31" s="37">
        <v>6</v>
      </c>
      <c r="Q31" s="37">
        <v>2</v>
      </c>
      <c r="R31" s="44">
        <f t="shared" si="12"/>
        <v>3</v>
      </c>
    </row>
    <row r="32" spans="1:25" x14ac:dyDescent="0.2">
      <c r="A32" s="42" t="s">
        <v>404</v>
      </c>
      <c r="B32" s="50">
        <v>16</v>
      </c>
      <c r="C32" s="50">
        <v>4</v>
      </c>
      <c r="D32" s="37">
        <v>7</v>
      </c>
      <c r="E32" s="37">
        <v>2</v>
      </c>
      <c r="F32" s="37">
        <f t="shared" si="8"/>
        <v>0</v>
      </c>
      <c r="G32" s="38">
        <v>5</v>
      </c>
      <c r="H32" s="38">
        <v>1</v>
      </c>
      <c r="I32" s="78">
        <f t="shared" si="9"/>
        <v>1</v>
      </c>
      <c r="J32" s="37">
        <v>10</v>
      </c>
      <c r="K32" s="37">
        <v>2</v>
      </c>
      <c r="L32" s="37">
        <f t="shared" si="10"/>
        <v>0</v>
      </c>
      <c r="M32" s="38">
        <v>6</v>
      </c>
      <c r="N32" s="38">
        <v>1</v>
      </c>
      <c r="O32" s="78">
        <f t="shared" si="11"/>
        <v>1</v>
      </c>
      <c r="P32" s="37">
        <v>5</v>
      </c>
      <c r="Q32" s="37">
        <v>1</v>
      </c>
      <c r="R32" s="44">
        <f t="shared" si="12"/>
        <v>2</v>
      </c>
    </row>
    <row r="33" spans="1:20" x14ac:dyDescent="0.2">
      <c r="A33" s="42" t="s">
        <v>405</v>
      </c>
      <c r="B33" s="50">
        <v>6</v>
      </c>
      <c r="C33" s="50">
        <v>4</v>
      </c>
      <c r="D33" s="37">
        <v>10</v>
      </c>
      <c r="E33" s="37">
        <v>2</v>
      </c>
      <c r="F33" s="37">
        <f t="shared" si="8"/>
        <v>0</v>
      </c>
      <c r="G33" s="38">
        <v>7</v>
      </c>
      <c r="H33" s="38">
        <v>2</v>
      </c>
      <c r="I33" s="78">
        <f t="shared" si="9"/>
        <v>0</v>
      </c>
      <c r="J33" s="37">
        <v>7</v>
      </c>
      <c r="K33" s="37">
        <v>2</v>
      </c>
      <c r="L33" s="37">
        <f t="shared" si="10"/>
        <v>1</v>
      </c>
      <c r="M33" s="38">
        <v>5</v>
      </c>
      <c r="N33" s="38">
        <v>2</v>
      </c>
      <c r="O33" s="78">
        <f t="shared" si="11"/>
        <v>3</v>
      </c>
      <c r="P33" s="37">
        <v>4</v>
      </c>
      <c r="Q33" s="37">
        <v>1</v>
      </c>
      <c r="R33" s="44">
        <f t="shared" si="12"/>
        <v>4</v>
      </c>
    </row>
    <row r="34" spans="1:20" x14ac:dyDescent="0.2">
      <c r="A34" s="42" t="s">
        <v>406</v>
      </c>
      <c r="B34" s="50">
        <v>8</v>
      </c>
      <c r="C34" s="50">
        <v>3</v>
      </c>
      <c r="D34" s="37">
        <v>4</v>
      </c>
      <c r="E34" s="37">
        <v>2</v>
      </c>
      <c r="F34" s="37">
        <f t="shared" si="8"/>
        <v>2</v>
      </c>
      <c r="G34" s="38">
        <v>3</v>
      </c>
      <c r="H34" s="38">
        <v>1</v>
      </c>
      <c r="I34" s="78">
        <f t="shared" si="9"/>
        <v>3</v>
      </c>
      <c r="J34" s="37">
        <v>5</v>
      </c>
      <c r="K34" s="37">
        <v>3</v>
      </c>
      <c r="L34" s="37">
        <f t="shared" si="10"/>
        <v>2</v>
      </c>
      <c r="M34" s="38">
        <v>5</v>
      </c>
      <c r="N34" s="38">
        <v>1</v>
      </c>
      <c r="O34" s="78">
        <f t="shared" si="11"/>
        <v>2</v>
      </c>
      <c r="P34" s="37">
        <v>4</v>
      </c>
      <c r="Q34" s="37">
        <v>2</v>
      </c>
      <c r="R34" s="44">
        <f t="shared" si="12"/>
        <v>3</v>
      </c>
    </row>
    <row r="35" spans="1:20" ht="13.5" thickBot="1" x14ac:dyDescent="0.25">
      <c r="A35" s="45" t="s">
        <v>407</v>
      </c>
      <c r="B35" s="51">
        <v>12</v>
      </c>
      <c r="C35" s="51">
        <v>4</v>
      </c>
      <c r="D35" s="37">
        <v>6</v>
      </c>
      <c r="E35" s="46">
        <v>1</v>
      </c>
      <c r="F35" s="37">
        <f t="shared" si="8"/>
        <v>1</v>
      </c>
      <c r="G35" s="38">
        <v>6</v>
      </c>
      <c r="H35" s="47">
        <v>2</v>
      </c>
      <c r="I35" s="84">
        <f t="shared" si="9"/>
        <v>1</v>
      </c>
      <c r="J35" s="37">
        <v>9</v>
      </c>
      <c r="K35" s="46">
        <v>2</v>
      </c>
      <c r="L35" s="37">
        <f t="shared" si="10"/>
        <v>0</v>
      </c>
      <c r="M35" s="38">
        <v>7</v>
      </c>
      <c r="N35" s="47">
        <v>2</v>
      </c>
      <c r="O35" s="84">
        <f t="shared" si="11"/>
        <v>0</v>
      </c>
      <c r="P35" s="37">
        <v>7</v>
      </c>
      <c r="Q35" s="46">
        <v>2</v>
      </c>
      <c r="R35" s="44">
        <f t="shared" si="12"/>
        <v>1</v>
      </c>
    </row>
    <row r="36" spans="1:20" ht="13.5" thickBot="1" x14ac:dyDescent="0.25">
      <c r="A36" s="66" t="s">
        <v>413</v>
      </c>
      <c r="B36" s="63"/>
      <c r="C36" s="63">
        <f>SUM(C27:C35)</f>
        <v>36</v>
      </c>
      <c r="D36" s="63">
        <f>SUM(D27:D35)</f>
        <v>60</v>
      </c>
      <c r="E36" s="63">
        <f>SUM(E27:E35)</f>
        <v>17</v>
      </c>
      <c r="F36" s="63">
        <f>SUM(F27:F35)</f>
        <v>8</v>
      </c>
      <c r="G36" s="64">
        <f t="shared" ref="G36:R36" si="13">SUM(G27:G35)</f>
        <v>46</v>
      </c>
      <c r="H36" s="64">
        <f t="shared" si="13"/>
        <v>14</v>
      </c>
      <c r="I36" s="64">
        <f t="shared" si="13"/>
        <v>14</v>
      </c>
      <c r="J36" s="63">
        <f t="shared" si="13"/>
        <v>64</v>
      </c>
      <c r="K36" s="63">
        <f t="shared" si="13"/>
        <v>18</v>
      </c>
      <c r="L36" s="63">
        <f t="shared" si="13"/>
        <v>9</v>
      </c>
      <c r="M36" s="64">
        <f t="shared" si="13"/>
        <v>56</v>
      </c>
      <c r="N36" s="64">
        <f t="shared" si="13"/>
        <v>15</v>
      </c>
      <c r="O36" s="64">
        <f t="shared" si="13"/>
        <v>11</v>
      </c>
      <c r="P36" s="63">
        <f t="shared" si="13"/>
        <v>51</v>
      </c>
      <c r="Q36" s="63">
        <f t="shared" si="13"/>
        <v>15</v>
      </c>
      <c r="R36" s="65">
        <f t="shared" si="13"/>
        <v>21</v>
      </c>
    </row>
    <row r="37" spans="1:20" ht="13.5" thickBot="1" x14ac:dyDescent="0.25">
      <c r="A37" s="70" t="s">
        <v>414</v>
      </c>
      <c r="B37" s="71"/>
      <c r="C37" s="71">
        <f t="shared" ref="C37:R37" si="14">C36+C26</f>
        <v>72</v>
      </c>
      <c r="D37" s="71">
        <f>D36+D26</f>
        <v>107</v>
      </c>
      <c r="E37" s="71">
        <f>E36+E26</f>
        <v>35</v>
      </c>
      <c r="F37" s="71">
        <f>F36+F26</f>
        <v>27</v>
      </c>
      <c r="G37" s="72">
        <f t="shared" si="14"/>
        <v>89</v>
      </c>
      <c r="H37" s="72">
        <f t="shared" si="14"/>
        <v>30</v>
      </c>
      <c r="I37" s="72">
        <f t="shared" si="14"/>
        <v>31</v>
      </c>
      <c r="J37" s="71">
        <f t="shared" si="14"/>
        <v>118</v>
      </c>
      <c r="K37" s="71">
        <f t="shared" si="14"/>
        <v>35</v>
      </c>
      <c r="L37" s="71">
        <f t="shared" si="14"/>
        <v>26</v>
      </c>
      <c r="M37" s="72">
        <f t="shared" si="14"/>
        <v>108</v>
      </c>
      <c r="N37" s="72">
        <f t="shared" si="14"/>
        <v>31</v>
      </c>
      <c r="O37" s="72">
        <f t="shared" si="14"/>
        <v>26</v>
      </c>
      <c r="P37" s="71">
        <f t="shared" si="14"/>
        <v>109</v>
      </c>
      <c r="Q37" s="71">
        <f t="shared" si="14"/>
        <v>30</v>
      </c>
      <c r="R37" s="73">
        <f t="shared" si="14"/>
        <v>36</v>
      </c>
    </row>
    <row r="38" spans="1:20" ht="13.5" thickBot="1" x14ac:dyDescent="0.25"/>
    <row r="39" spans="1:20" ht="13.5" thickBot="1" x14ac:dyDescent="0.25">
      <c r="A39" s="273" t="s">
        <v>75</v>
      </c>
      <c r="B39" s="190"/>
      <c r="C39" s="190"/>
      <c r="D39" s="190"/>
      <c r="E39" s="190"/>
      <c r="F39" s="190"/>
      <c r="G39" s="190"/>
      <c r="H39" s="190"/>
      <c r="I39" s="190"/>
      <c r="J39" s="190"/>
      <c r="K39" s="190"/>
      <c r="L39" s="190"/>
      <c r="M39" s="190"/>
      <c r="N39" s="190"/>
      <c r="O39" s="190"/>
      <c r="P39" s="190"/>
      <c r="Q39" s="190"/>
      <c r="R39" s="193"/>
    </row>
    <row r="40" spans="1:20" x14ac:dyDescent="0.2">
      <c r="A40" s="40"/>
      <c r="B40" s="41"/>
      <c r="C40" s="41"/>
      <c r="D40" s="474" t="s">
        <v>475</v>
      </c>
      <c r="E40" s="475"/>
      <c r="F40" s="476"/>
      <c r="G40" s="477" t="s">
        <v>469</v>
      </c>
      <c r="H40" s="478"/>
      <c r="I40" s="479"/>
      <c r="J40" s="474" t="s">
        <v>352</v>
      </c>
      <c r="K40" s="475"/>
      <c r="L40" s="476"/>
      <c r="M40" s="477" t="s">
        <v>340</v>
      </c>
      <c r="N40" s="478"/>
      <c r="O40" s="479"/>
      <c r="P40" s="474" t="s">
        <v>472</v>
      </c>
      <c r="Q40" s="475"/>
      <c r="R40" s="502"/>
    </row>
    <row r="41" spans="1:20" x14ac:dyDescent="0.2">
      <c r="A41" s="57"/>
      <c r="B41" s="69"/>
      <c r="C41" s="69" t="s">
        <v>538</v>
      </c>
      <c r="D41" s="480">
        <v>23</v>
      </c>
      <c r="E41" s="481"/>
      <c r="F41" s="482"/>
      <c r="G41" s="483">
        <v>12</v>
      </c>
      <c r="H41" s="484"/>
      <c r="I41" s="485"/>
      <c r="J41" s="480">
        <v>29</v>
      </c>
      <c r="K41" s="481"/>
      <c r="L41" s="482"/>
      <c r="M41" s="483">
        <v>26</v>
      </c>
      <c r="N41" s="484"/>
      <c r="O41" s="485"/>
      <c r="P41" s="480">
        <v>31</v>
      </c>
      <c r="Q41" s="481"/>
      <c r="R41" s="537"/>
    </row>
    <row r="42" spans="1:20" x14ac:dyDescent="0.2">
      <c r="A42" s="42"/>
      <c r="B42" s="34" t="s">
        <v>355</v>
      </c>
      <c r="C42" s="34" t="s">
        <v>408</v>
      </c>
      <c r="D42" s="35" t="s">
        <v>409</v>
      </c>
      <c r="E42" s="35" t="s">
        <v>410</v>
      </c>
      <c r="F42" s="35" t="s">
        <v>363</v>
      </c>
      <c r="G42" s="36" t="s">
        <v>409</v>
      </c>
      <c r="H42" s="36" t="s">
        <v>410</v>
      </c>
      <c r="I42" s="36" t="s">
        <v>363</v>
      </c>
      <c r="J42" s="35" t="s">
        <v>409</v>
      </c>
      <c r="K42" s="35" t="s">
        <v>410</v>
      </c>
      <c r="L42" s="35" t="s">
        <v>363</v>
      </c>
      <c r="M42" s="36" t="s">
        <v>409</v>
      </c>
      <c r="N42" s="36" t="s">
        <v>410</v>
      </c>
      <c r="O42" s="36" t="s">
        <v>363</v>
      </c>
      <c r="P42" s="35" t="s">
        <v>409</v>
      </c>
      <c r="Q42" s="35" t="s">
        <v>410</v>
      </c>
      <c r="R42" s="43" t="s">
        <v>363</v>
      </c>
    </row>
    <row r="43" spans="1:20" x14ac:dyDescent="0.2">
      <c r="A43" s="42" t="s">
        <v>390</v>
      </c>
      <c r="B43" s="50">
        <v>11</v>
      </c>
      <c r="C43" s="50">
        <v>4</v>
      </c>
      <c r="D43" s="37">
        <v>7</v>
      </c>
      <c r="E43" s="37">
        <v>1</v>
      </c>
      <c r="F43" s="37">
        <f t="shared" ref="F43:F61" si="15">IF(($C43+INT(D$41/18)+IF(((D$41-INT(D$41/18)*18)-$B43)&gt;=0,1,0)-D43+2)&lt;0, 0, $C43+INT(D$41/18)+IF(((D$41-INT(D$41/18)*18)-$B43)&gt;=0,1,0)-D43+2)</f>
        <v>0</v>
      </c>
      <c r="G43" s="38">
        <v>6</v>
      </c>
      <c r="H43" s="38">
        <v>1</v>
      </c>
      <c r="I43" s="78">
        <f t="shared" ref="I43:I61" si="16">IF(($C43+INT(G$41/18)+IF(((G$41-INT(G$41/18)*18)-$B43)&gt;=0,1,0)-G43+2)&lt;0, 0, $C43+INT(G$41/18)+IF(((G$41-INT(G$41/18)*18)-$B43)&gt;=0,1,0)-G43+2)</f>
        <v>1</v>
      </c>
      <c r="J43" s="37">
        <v>7</v>
      </c>
      <c r="K43" s="37">
        <v>2</v>
      </c>
      <c r="L43" s="37">
        <f t="shared" ref="L43:L61" si="17">IF(($C43+INT(J$41/18)+IF(((J$41-INT(J$41/18)*18)-$B43)&gt;=0,1,0)-J43+2)&lt;0, 0, $C43+INT(J$41/18)+IF(((J$41-INT(J$41/18)*18)-$B43)&gt;=0,1,0)-J43+2)</f>
        <v>1</v>
      </c>
      <c r="M43" s="38">
        <v>6</v>
      </c>
      <c r="N43" s="38">
        <v>2</v>
      </c>
      <c r="O43" s="78">
        <f t="shared" ref="O43:O61" si="18">IF(($C43+INT(M$41/18)+IF(((M$41-INT(M$41/18)*18)-$B43)&gt;=0,1,0)-M43+2)&lt;0, 0, $C43+INT(M$41/18)+IF(((M$41-INT(M$41/18)*18)-$B43)&gt;=0,1,0)-M43+2)</f>
        <v>1</v>
      </c>
      <c r="P43" s="37">
        <v>8</v>
      </c>
      <c r="Q43" s="37">
        <v>3</v>
      </c>
      <c r="R43" s="44">
        <f t="shared" ref="R43:R61" si="19">IF(($C43+INT(P$41/18)+IF(((P$41-INT(P$41/18)*18)-$B43)&gt;=0,1,0)-P43+2)&lt;0, 0, $C43+INT(P$41/18)+IF(((P$41-INT(P$41/18)*18)-$B43)&gt;=0,1,0)-P43+2)</f>
        <v>0</v>
      </c>
    </row>
    <row r="44" spans="1:20" x14ac:dyDescent="0.2">
      <c r="A44" s="42" t="s">
        <v>391</v>
      </c>
      <c r="B44" s="50">
        <v>5</v>
      </c>
      <c r="C44" s="50">
        <v>4</v>
      </c>
      <c r="D44" s="37">
        <v>6</v>
      </c>
      <c r="E44" s="37">
        <v>2</v>
      </c>
      <c r="F44" s="37">
        <f t="shared" si="15"/>
        <v>2</v>
      </c>
      <c r="G44" s="38">
        <v>5</v>
      </c>
      <c r="H44" s="38">
        <v>2</v>
      </c>
      <c r="I44" s="78">
        <f t="shared" si="16"/>
        <v>2</v>
      </c>
      <c r="J44" s="37">
        <v>6</v>
      </c>
      <c r="K44" s="37">
        <v>2</v>
      </c>
      <c r="L44" s="37">
        <f t="shared" si="17"/>
        <v>2</v>
      </c>
      <c r="M44" s="38">
        <v>10</v>
      </c>
      <c r="N44" s="38">
        <v>2</v>
      </c>
      <c r="O44" s="78">
        <f t="shared" si="18"/>
        <v>0</v>
      </c>
      <c r="P44" s="37">
        <v>6</v>
      </c>
      <c r="Q44" s="37">
        <v>2</v>
      </c>
      <c r="R44" s="44">
        <f t="shared" si="19"/>
        <v>2</v>
      </c>
    </row>
    <row r="45" spans="1:20" x14ac:dyDescent="0.2">
      <c r="A45" s="42" t="s">
        <v>392</v>
      </c>
      <c r="B45" s="50">
        <v>17</v>
      </c>
      <c r="C45" s="50">
        <v>3</v>
      </c>
      <c r="D45" s="37">
        <v>8</v>
      </c>
      <c r="E45" s="37">
        <v>2</v>
      </c>
      <c r="F45" s="37">
        <f t="shared" si="15"/>
        <v>0</v>
      </c>
      <c r="G45" s="38">
        <v>3</v>
      </c>
      <c r="H45" s="38">
        <v>2</v>
      </c>
      <c r="I45" s="78">
        <f t="shared" si="16"/>
        <v>2</v>
      </c>
      <c r="J45" s="37">
        <v>5</v>
      </c>
      <c r="K45" s="37">
        <v>2</v>
      </c>
      <c r="L45" s="37">
        <f t="shared" si="17"/>
        <v>1</v>
      </c>
      <c r="M45" s="38">
        <v>5</v>
      </c>
      <c r="N45" s="38">
        <v>2</v>
      </c>
      <c r="O45" s="78">
        <f t="shared" si="18"/>
        <v>1</v>
      </c>
      <c r="P45" s="37">
        <v>3</v>
      </c>
      <c r="Q45" s="37">
        <v>2</v>
      </c>
      <c r="R45" s="44">
        <f t="shared" si="19"/>
        <v>3</v>
      </c>
    </row>
    <row r="46" spans="1:20" x14ac:dyDescent="0.2">
      <c r="A46" s="42" t="s">
        <v>393</v>
      </c>
      <c r="B46" s="50">
        <v>9</v>
      </c>
      <c r="C46" s="50">
        <v>4</v>
      </c>
      <c r="D46" s="37">
        <v>6</v>
      </c>
      <c r="E46" s="37">
        <v>2</v>
      </c>
      <c r="F46" s="37">
        <f t="shared" si="15"/>
        <v>1</v>
      </c>
      <c r="G46" s="38">
        <v>5</v>
      </c>
      <c r="H46" s="38">
        <v>2</v>
      </c>
      <c r="I46" s="78">
        <f t="shared" si="16"/>
        <v>2</v>
      </c>
      <c r="J46" s="37">
        <v>7</v>
      </c>
      <c r="K46" s="37">
        <v>2</v>
      </c>
      <c r="L46" s="37">
        <f t="shared" si="17"/>
        <v>1</v>
      </c>
      <c r="M46" s="38">
        <v>4</v>
      </c>
      <c r="N46" s="38">
        <v>1</v>
      </c>
      <c r="O46" s="78">
        <f t="shared" si="18"/>
        <v>3</v>
      </c>
      <c r="P46" s="37">
        <v>8</v>
      </c>
      <c r="Q46" s="37">
        <v>1</v>
      </c>
      <c r="R46" s="44">
        <f t="shared" si="19"/>
        <v>0</v>
      </c>
      <c r="T46" t="s">
        <v>79</v>
      </c>
    </row>
    <row r="47" spans="1:20" x14ac:dyDescent="0.2">
      <c r="A47" s="42" t="s">
        <v>394</v>
      </c>
      <c r="B47" s="50">
        <v>3</v>
      </c>
      <c r="C47" s="50">
        <v>5</v>
      </c>
      <c r="D47" s="37">
        <v>10</v>
      </c>
      <c r="E47" s="37">
        <v>2</v>
      </c>
      <c r="F47" s="37">
        <f t="shared" si="15"/>
        <v>0</v>
      </c>
      <c r="G47" s="38">
        <v>6</v>
      </c>
      <c r="H47" s="38">
        <v>2</v>
      </c>
      <c r="I47" s="78">
        <f t="shared" si="16"/>
        <v>2</v>
      </c>
      <c r="J47" s="37">
        <v>6</v>
      </c>
      <c r="K47" s="37">
        <v>2</v>
      </c>
      <c r="L47" s="37">
        <f t="shared" si="17"/>
        <v>3</v>
      </c>
      <c r="M47" s="38">
        <v>8</v>
      </c>
      <c r="N47" s="38">
        <v>3</v>
      </c>
      <c r="O47" s="78">
        <f t="shared" si="18"/>
        <v>1</v>
      </c>
      <c r="P47" s="37">
        <v>10</v>
      </c>
      <c r="Q47" s="37">
        <v>2</v>
      </c>
      <c r="R47" s="44">
        <f t="shared" si="19"/>
        <v>0</v>
      </c>
    </row>
    <row r="48" spans="1:20" x14ac:dyDescent="0.2">
      <c r="A48" s="42" t="s">
        <v>395</v>
      </c>
      <c r="B48" s="50">
        <v>13</v>
      </c>
      <c r="C48" s="50">
        <v>3</v>
      </c>
      <c r="D48" s="37">
        <v>4</v>
      </c>
      <c r="E48" s="37">
        <v>1</v>
      </c>
      <c r="F48" s="37">
        <f t="shared" si="15"/>
        <v>2</v>
      </c>
      <c r="G48" s="38">
        <v>4</v>
      </c>
      <c r="H48" s="38">
        <v>2</v>
      </c>
      <c r="I48" s="78">
        <f t="shared" si="16"/>
        <v>1</v>
      </c>
      <c r="J48" s="37">
        <v>5</v>
      </c>
      <c r="K48" s="37">
        <v>2</v>
      </c>
      <c r="L48" s="37">
        <f t="shared" si="17"/>
        <v>1</v>
      </c>
      <c r="M48" s="38">
        <v>10</v>
      </c>
      <c r="N48" s="38">
        <v>2</v>
      </c>
      <c r="O48" s="78">
        <f t="shared" si="18"/>
        <v>0</v>
      </c>
      <c r="P48" s="37">
        <v>5</v>
      </c>
      <c r="Q48" s="37">
        <v>2</v>
      </c>
      <c r="R48" s="44">
        <f t="shared" si="19"/>
        <v>2</v>
      </c>
    </row>
    <row r="49" spans="1:20" x14ac:dyDescent="0.2">
      <c r="A49" s="42" t="s">
        <v>396</v>
      </c>
      <c r="B49" s="50">
        <v>1</v>
      </c>
      <c r="C49" s="50">
        <v>4</v>
      </c>
      <c r="D49" s="37">
        <v>6</v>
      </c>
      <c r="E49" s="37">
        <v>2</v>
      </c>
      <c r="F49" s="37">
        <f t="shared" si="15"/>
        <v>2</v>
      </c>
      <c r="G49" s="38">
        <v>4</v>
      </c>
      <c r="H49" s="38">
        <v>1</v>
      </c>
      <c r="I49" s="78">
        <f t="shared" si="16"/>
        <v>3</v>
      </c>
      <c r="J49" s="37">
        <v>10</v>
      </c>
      <c r="K49" s="37">
        <v>2</v>
      </c>
      <c r="L49" s="37">
        <f t="shared" si="17"/>
        <v>0</v>
      </c>
      <c r="M49" s="38">
        <v>5</v>
      </c>
      <c r="N49" s="38">
        <v>2</v>
      </c>
      <c r="O49" s="78">
        <f t="shared" si="18"/>
        <v>3</v>
      </c>
      <c r="P49" s="37">
        <v>6</v>
      </c>
      <c r="Q49" s="37">
        <v>2</v>
      </c>
      <c r="R49" s="44">
        <f t="shared" si="19"/>
        <v>2</v>
      </c>
    </row>
    <row r="50" spans="1:20" x14ac:dyDescent="0.2">
      <c r="A50" s="42" t="s">
        <v>397</v>
      </c>
      <c r="B50" s="50">
        <v>7</v>
      </c>
      <c r="C50" s="50">
        <v>4</v>
      </c>
      <c r="D50" s="37">
        <v>6</v>
      </c>
      <c r="E50" s="37">
        <v>1</v>
      </c>
      <c r="F50" s="37">
        <f t="shared" si="15"/>
        <v>1</v>
      </c>
      <c r="G50" s="38">
        <v>5</v>
      </c>
      <c r="H50" s="38">
        <v>2</v>
      </c>
      <c r="I50" s="78">
        <f t="shared" si="16"/>
        <v>2</v>
      </c>
      <c r="J50" s="37">
        <v>9</v>
      </c>
      <c r="K50" s="37">
        <v>3</v>
      </c>
      <c r="L50" s="37">
        <f t="shared" si="17"/>
        <v>0</v>
      </c>
      <c r="M50" s="38">
        <v>10</v>
      </c>
      <c r="N50" s="38">
        <v>2</v>
      </c>
      <c r="O50" s="78">
        <f t="shared" si="18"/>
        <v>0</v>
      </c>
      <c r="P50" s="37">
        <v>8</v>
      </c>
      <c r="Q50" s="37">
        <v>2</v>
      </c>
      <c r="R50" s="44">
        <f t="shared" si="19"/>
        <v>0</v>
      </c>
    </row>
    <row r="51" spans="1:20" ht="13.5" thickBot="1" x14ac:dyDescent="0.25">
      <c r="A51" s="52" t="s">
        <v>398</v>
      </c>
      <c r="B51" s="53">
        <v>15</v>
      </c>
      <c r="C51" s="53">
        <v>5</v>
      </c>
      <c r="D51" s="37">
        <v>6</v>
      </c>
      <c r="E51" s="54">
        <v>2</v>
      </c>
      <c r="F51" s="37">
        <f t="shared" si="15"/>
        <v>2</v>
      </c>
      <c r="G51" s="38">
        <v>6</v>
      </c>
      <c r="H51" s="55">
        <v>1</v>
      </c>
      <c r="I51" s="77">
        <f t="shared" si="16"/>
        <v>1</v>
      </c>
      <c r="J51" s="37">
        <v>7</v>
      </c>
      <c r="K51" s="54">
        <v>1</v>
      </c>
      <c r="L51" s="37">
        <f t="shared" si="17"/>
        <v>1</v>
      </c>
      <c r="M51" s="38">
        <v>7</v>
      </c>
      <c r="N51" s="55">
        <v>2</v>
      </c>
      <c r="O51" s="77">
        <f t="shared" si="18"/>
        <v>1</v>
      </c>
      <c r="P51" s="37">
        <v>10</v>
      </c>
      <c r="Q51" s="54">
        <v>2</v>
      </c>
      <c r="R51" s="44">
        <f t="shared" si="19"/>
        <v>0</v>
      </c>
    </row>
    <row r="52" spans="1:20" ht="13.5" thickBot="1" x14ac:dyDescent="0.25">
      <c r="A52" s="61"/>
      <c r="B52" s="62"/>
      <c r="C52" s="74">
        <f t="shared" ref="C52" si="20">SUM(C43:C51)</f>
        <v>36</v>
      </c>
      <c r="D52" s="63">
        <f>SUM(D43:D51)</f>
        <v>59</v>
      </c>
      <c r="E52" s="63">
        <f>SUM(E43:E51)</f>
        <v>15</v>
      </c>
      <c r="F52" s="88">
        <f>SUM(F43:F51)</f>
        <v>10</v>
      </c>
      <c r="G52" s="64">
        <f>SUM(G43:G51)</f>
        <v>44</v>
      </c>
      <c r="H52" s="64">
        <f t="shared" ref="H52:R52" si="21">SUM(H43:H51)</f>
        <v>15</v>
      </c>
      <c r="I52" s="89">
        <f t="shared" si="21"/>
        <v>16</v>
      </c>
      <c r="J52" s="63">
        <f t="shared" si="21"/>
        <v>62</v>
      </c>
      <c r="K52" s="63">
        <f t="shared" si="21"/>
        <v>18</v>
      </c>
      <c r="L52" s="88">
        <f t="shared" si="21"/>
        <v>10</v>
      </c>
      <c r="M52" s="64">
        <f t="shared" si="21"/>
        <v>65</v>
      </c>
      <c r="N52" s="64">
        <f t="shared" si="21"/>
        <v>18</v>
      </c>
      <c r="O52" s="89">
        <f t="shared" si="21"/>
        <v>10</v>
      </c>
      <c r="P52" s="63">
        <f t="shared" si="21"/>
        <v>64</v>
      </c>
      <c r="Q52" s="63">
        <f t="shared" si="21"/>
        <v>18</v>
      </c>
      <c r="R52" s="194">
        <f t="shared" si="21"/>
        <v>9</v>
      </c>
    </row>
    <row r="53" spans="1:20" x14ac:dyDescent="0.2">
      <c r="A53" s="57" t="s">
        <v>399</v>
      </c>
      <c r="B53" s="58">
        <v>14</v>
      </c>
      <c r="C53" s="58">
        <v>4</v>
      </c>
      <c r="D53" s="37">
        <v>7</v>
      </c>
      <c r="E53" s="39">
        <v>3</v>
      </c>
      <c r="F53" s="37">
        <f t="shared" si="15"/>
        <v>0</v>
      </c>
      <c r="G53" s="38">
        <v>5</v>
      </c>
      <c r="H53" s="59">
        <v>2</v>
      </c>
      <c r="I53" s="78">
        <f t="shared" si="16"/>
        <v>1</v>
      </c>
      <c r="J53" s="37">
        <v>8</v>
      </c>
      <c r="K53" s="39">
        <v>3</v>
      </c>
      <c r="L53" s="37">
        <f t="shared" si="17"/>
        <v>0</v>
      </c>
      <c r="M53" s="38">
        <v>7</v>
      </c>
      <c r="N53" s="59">
        <v>2</v>
      </c>
      <c r="O53" s="78">
        <f t="shared" si="18"/>
        <v>0</v>
      </c>
      <c r="P53" s="37">
        <v>10</v>
      </c>
      <c r="Q53" s="39">
        <v>2</v>
      </c>
      <c r="R53" s="44">
        <f t="shared" si="19"/>
        <v>0</v>
      </c>
    </row>
    <row r="54" spans="1:20" x14ac:dyDescent="0.2">
      <c r="A54" s="42" t="s">
        <v>400</v>
      </c>
      <c r="B54" s="50">
        <v>10</v>
      </c>
      <c r="C54" s="50">
        <v>4</v>
      </c>
      <c r="D54" s="37">
        <v>4</v>
      </c>
      <c r="E54" s="37">
        <v>1</v>
      </c>
      <c r="F54" s="37">
        <f t="shared" si="15"/>
        <v>3</v>
      </c>
      <c r="G54" s="38">
        <v>5</v>
      </c>
      <c r="H54" s="38">
        <v>2</v>
      </c>
      <c r="I54" s="78">
        <f t="shared" si="16"/>
        <v>2</v>
      </c>
      <c r="J54" s="37">
        <v>6</v>
      </c>
      <c r="K54" s="37">
        <v>2</v>
      </c>
      <c r="L54" s="37">
        <f t="shared" si="17"/>
        <v>2</v>
      </c>
      <c r="M54" s="38">
        <v>5</v>
      </c>
      <c r="N54" s="38">
        <v>2</v>
      </c>
      <c r="O54" s="78">
        <f t="shared" si="18"/>
        <v>2</v>
      </c>
      <c r="P54" s="37">
        <v>6</v>
      </c>
      <c r="Q54" s="37">
        <v>2</v>
      </c>
      <c r="R54" s="44">
        <f t="shared" si="19"/>
        <v>2</v>
      </c>
    </row>
    <row r="55" spans="1:20" x14ac:dyDescent="0.2">
      <c r="A55" s="42" t="s">
        <v>401</v>
      </c>
      <c r="B55" s="50">
        <v>2</v>
      </c>
      <c r="C55" s="50">
        <v>5</v>
      </c>
      <c r="D55" s="37">
        <v>10</v>
      </c>
      <c r="E55" s="37">
        <v>2</v>
      </c>
      <c r="F55" s="37">
        <f t="shared" si="15"/>
        <v>0</v>
      </c>
      <c r="G55" s="38">
        <v>6</v>
      </c>
      <c r="H55" s="38">
        <v>2</v>
      </c>
      <c r="I55" s="78">
        <f t="shared" si="16"/>
        <v>2</v>
      </c>
      <c r="J55" s="37">
        <v>10</v>
      </c>
      <c r="K55" s="37">
        <v>2</v>
      </c>
      <c r="L55" s="37">
        <f t="shared" si="17"/>
        <v>0</v>
      </c>
      <c r="M55" s="38">
        <v>6</v>
      </c>
      <c r="N55" s="38">
        <v>1</v>
      </c>
      <c r="O55" s="78">
        <f t="shared" si="18"/>
        <v>3</v>
      </c>
      <c r="P55" s="37">
        <v>9</v>
      </c>
      <c r="Q55" s="37">
        <v>2</v>
      </c>
      <c r="R55" s="44">
        <f t="shared" si="19"/>
        <v>0</v>
      </c>
    </row>
    <row r="56" spans="1:20" x14ac:dyDescent="0.2">
      <c r="A56" s="42" t="s">
        <v>402</v>
      </c>
      <c r="B56" s="50">
        <v>18</v>
      </c>
      <c r="C56" s="50">
        <v>3</v>
      </c>
      <c r="D56" s="37">
        <v>3</v>
      </c>
      <c r="E56" s="37">
        <v>1</v>
      </c>
      <c r="F56" s="37">
        <f t="shared" si="15"/>
        <v>3</v>
      </c>
      <c r="G56" s="38">
        <v>3</v>
      </c>
      <c r="H56" s="38">
        <v>2</v>
      </c>
      <c r="I56" s="78">
        <f t="shared" si="16"/>
        <v>2</v>
      </c>
      <c r="J56" s="37">
        <v>7</v>
      </c>
      <c r="K56" s="37">
        <v>2</v>
      </c>
      <c r="L56" s="37">
        <f t="shared" si="17"/>
        <v>0</v>
      </c>
      <c r="M56" s="38">
        <v>3</v>
      </c>
      <c r="N56" s="38">
        <v>2</v>
      </c>
      <c r="O56" s="78">
        <f t="shared" si="18"/>
        <v>3</v>
      </c>
      <c r="P56" s="37">
        <v>5</v>
      </c>
      <c r="Q56" s="37">
        <v>1</v>
      </c>
      <c r="R56" s="44">
        <f t="shared" si="19"/>
        <v>1</v>
      </c>
      <c r="T56" s="231" t="s">
        <v>77</v>
      </c>
    </row>
    <row r="57" spans="1:20" x14ac:dyDescent="0.2">
      <c r="A57" s="42" t="s">
        <v>403</v>
      </c>
      <c r="B57" s="50">
        <v>4</v>
      </c>
      <c r="C57" s="50">
        <v>5</v>
      </c>
      <c r="D57" s="37">
        <v>6</v>
      </c>
      <c r="E57" s="37">
        <v>2</v>
      </c>
      <c r="F57" s="37">
        <f t="shared" si="15"/>
        <v>3</v>
      </c>
      <c r="G57" s="38">
        <v>6</v>
      </c>
      <c r="H57" s="38">
        <v>2</v>
      </c>
      <c r="I57" s="78">
        <f t="shared" si="16"/>
        <v>2</v>
      </c>
      <c r="J57" s="37">
        <v>10</v>
      </c>
      <c r="K57" s="37">
        <v>2</v>
      </c>
      <c r="L57" s="37">
        <f t="shared" si="17"/>
        <v>0</v>
      </c>
      <c r="M57" s="38">
        <v>7</v>
      </c>
      <c r="N57" s="38">
        <v>2</v>
      </c>
      <c r="O57" s="78">
        <f t="shared" si="18"/>
        <v>2</v>
      </c>
      <c r="P57" s="37">
        <v>9</v>
      </c>
      <c r="Q57" s="37">
        <v>2</v>
      </c>
      <c r="R57" s="44">
        <f t="shared" si="19"/>
        <v>0</v>
      </c>
    </row>
    <row r="58" spans="1:20" x14ac:dyDescent="0.2">
      <c r="A58" s="42" t="s">
        <v>404</v>
      </c>
      <c r="B58" s="50">
        <v>16</v>
      </c>
      <c r="C58" s="50">
        <v>4</v>
      </c>
      <c r="D58" s="37">
        <v>4</v>
      </c>
      <c r="E58" s="37">
        <v>1</v>
      </c>
      <c r="F58" s="37">
        <f t="shared" si="15"/>
        <v>3</v>
      </c>
      <c r="G58" s="38">
        <v>6</v>
      </c>
      <c r="H58" s="38">
        <v>2</v>
      </c>
      <c r="I58" s="78">
        <f t="shared" si="16"/>
        <v>0</v>
      </c>
      <c r="J58" s="37">
        <v>6</v>
      </c>
      <c r="K58" s="37">
        <v>1</v>
      </c>
      <c r="L58" s="37">
        <f t="shared" si="17"/>
        <v>1</v>
      </c>
      <c r="M58" s="38">
        <v>5</v>
      </c>
      <c r="N58" s="38">
        <v>1</v>
      </c>
      <c r="O58" s="78">
        <f t="shared" si="18"/>
        <v>2</v>
      </c>
      <c r="P58" s="37">
        <v>6</v>
      </c>
      <c r="Q58" s="37">
        <v>1</v>
      </c>
      <c r="R58" s="44">
        <f t="shared" si="19"/>
        <v>1</v>
      </c>
    </row>
    <row r="59" spans="1:20" x14ac:dyDescent="0.2">
      <c r="A59" s="42" t="s">
        <v>405</v>
      </c>
      <c r="B59" s="50">
        <v>6</v>
      </c>
      <c r="C59" s="50">
        <v>4</v>
      </c>
      <c r="D59" s="37">
        <v>5</v>
      </c>
      <c r="E59" s="37">
        <v>2</v>
      </c>
      <c r="F59" s="37">
        <f t="shared" si="15"/>
        <v>2</v>
      </c>
      <c r="G59" s="38">
        <v>6</v>
      </c>
      <c r="H59" s="38">
        <v>1</v>
      </c>
      <c r="I59" s="78">
        <f t="shared" si="16"/>
        <v>1</v>
      </c>
      <c r="J59" s="37">
        <v>7</v>
      </c>
      <c r="K59" s="37">
        <v>2</v>
      </c>
      <c r="L59" s="37">
        <f t="shared" si="17"/>
        <v>1</v>
      </c>
      <c r="M59" s="38">
        <v>8</v>
      </c>
      <c r="N59" s="38">
        <v>2</v>
      </c>
      <c r="O59" s="78">
        <f t="shared" si="18"/>
        <v>0</v>
      </c>
      <c r="P59" s="37">
        <v>6</v>
      </c>
      <c r="Q59" s="37">
        <v>2</v>
      </c>
      <c r="R59" s="44">
        <f t="shared" si="19"/>
        <v>2</v>
      </c>
    </row>
    <row r="60" spans="1:20" x14ac:dyDescent="0.2">
      <c r="A60" s="42" t="s">
        <v>406</v>
      </c>
      <c r="B60" s="50">
        <v>8</v>
      </c>
      <c r="C60" s="50">
        <v>3</v>
      </c>
      <c r="D60" s="37">
        <v>5</v>
      </c>
      <c r="E60" s="37">
        <v>2</v>
      </c>
      <c r="F60" s="37">
        <f t="shared" si="15"/>
        <v>1</v>
      </c>
      <c r="G60" s="38">
        <v>4</v>
      </c>
      <c r="H60" s="38">
        <v>2</v>
      </c>
      <c r="I60" s="78">
        <f t="shared" si="16"/>
        <v>2</v>
      </c>
      <c r="J60" s="37">
        <v>10</v>
      </c>
      <c r="K60" s="37">
        <v>2</v>
      </c>
      <c r="L60" s="37">
        <f t="shared" si="17"/>
        <v>0</v>
      </c>
      <c r="M60" s="38">
        <v>6</v>
      </c>
      <c r="N60" s="38">
        <v>1</v>
      </c>
      <c r="O60" s="78">
        <f t="shared" si="18"/>
        <v>1</v>
      </c>
      <c r="P60" s="37">
        <v>5</v>
      </c>
      <c r="Q60" s="37">
        <v>2</v>
      </c>
      <c r="R60" s="44">
        <f t="shared" si="19"/>
        <v>2</v>
      </c>
    </row>
    <row r="61" spans="1:20" ht="13.5" thickBot="1" x14ac:dyDescent="0.25">
      <c r="A61" s="45" t="s">
        <v>407</v>
      </c>
      <c r="B61" s="51">
        <v>12</v>
      </c>
      <c r="C61" s="51">
        <v>4</v>
      </c>
      <c r="D61" s="37">
        <v>10</v>
      </c>
      <c r="E61" s="46">
        <v>2</v>
      </c>
      <c r="F61" s="37">
        <f t="shared" si="15"/>
        <v>0</v>
      </c>
      <c r="G61" s="38">
        <v>5</v>
      </c>
      <c r="H61" s="47">
        <v>1</v>
      </c>
      <c r="I61" s="77">
        <f t="shared" si="16"/>
        <v>2</v>
      </c>
      <c r="J61" s="37">
        <v>6</v>
      </c>
      <c r="K61" s="46">
        <v>2</v>
      </c>
      <c r="L61" s="37">
        <f t="shared" si="17"/>
        <v>1</v>
      </c>
      <c r="M61" s="38">
        <v>6</v>
      </c>
      <c r="N61" s="47">
        <v>3</v>
      </c>
      <c r="O61" s="77">
        <f t="shared" si="18"/>
        <v>1</v>
      </c>
      <c r="P61" s="37">
        <v>6</v>
      </c>
      <c r="Q61" s="46">
        <v>3</v>
      </c>
      <c r="R61" s="44">
        <f t="shared" si="19"/>
        <v>2</v>
      </c>
    </row>
    <row r="62" spans="1:20" ht="13.5" thickBot="1" x14ac:dyDescent="0.25">
      <c r="A62" s="66" t="s">
        <v>413</v>
      </c>
      <c r="B62" s="63"/>
      <c r="C62" s="63">
        <f>SUM(C53:C61)</f>
        <v>36</v>
      </c>
      <c r="D62" s="63">
        <f>SUM(D53:D61)</f>
        <v>54</v>
      </c>
      <c r="E62" s="63">
        <f>SUM(E53:E61)</f>
        <v>16</v>
      </c>
      <c r="F62" s="63">
        <f>SUM(F53:F61)</f>
        <v>15</v>
      </c>
      <c r="G62" s="64">
        <f t="shared" ref="G62:R62" si="22">SUM(G53:G61)</f>
        <v>46</v>
      </c>
      <c r="H62" s="64">
        <f t="shared" si="22"/>
        <v>16</v>
      </c>
      <c r="I62" s="64">
        <f t="shared" si="22"/>
        <v>14</v>
      </c>
      <c r="J62" s="63">
        <f t="shared" si="22"/>
        <v>70</v>
      </c>
      <c r="K62" s="63">
        <f t="shared" si="22"/>
        <v>18</v>
      </c>
      <c r="L62" s="63">
        <f t="shared" si="22"/>
        <v>5</v>
      </c>
      <c r="M62" s="64">
        <f t="shared" si="22"/>
        <v>53</v>
      </c>
      <c r="N62" s="64">
        <f t="shared" si="22"/>
        <v>16</v>
      </c>
      <c r="O62" s="64">
        <f t="shared" si="22"/>
        <v>14</v>
      </c>
      <c r="P62" s="63">
        <f t="shared" si="22"/>
        <v>62</v>
      </c>
      <c r="Q62" s="63">
        <f t="shared" si="22"/>
        <v>17</v>
      </c>
      <c r="R62" s="65">
        <f t="shared" si="22"/>
        <v>10</v>
      </c>
    </row>
    <row r="63" spans="1:20" ht="13.5" thickBot="1" x14ac:dyDescent="0.25">
      <c r="A63" s="70" t="s">
        <v>414</v>
      </c>
      <c r="B63" s="71"/>
      <c r="C63" s="71">
        <f t="shared" ref="C63:R63" si="23">C62+C52</f>
        <v>72</v>
      </c>
      <c r="D63" s="71">
        <f>D62+D52</f>
        <v>113</v>
      </c>
      <c r="E63" s="71">
        <f>E62+E52</f>
        <v>31</v>
      </c>
      <c r="F63" s="71">
        <f>F62+F52</f>
        <v>25</v>
      </c>
      <c r="G63" s="72">
        <f t="shared" si="23"/>
        <v>90</v>
      </c>
      <c r="H63" s="72">
        <f t="shared" si="23"/>
        <v>31</v>
      </c>
      <c r="I63" s="72">
        <f t="shared" si="23"/>
        <v>30</v>
      </c>
      <c r="J63" s="71">
        <f t="shared" si="23"/>
        <v>132</v>
      </c>
      <c r="K63" s="71">
        <f t="shared" si="23"/>
        <v>36</v>
      </c>
      <c r="L63" s="71">
        <f t="shared" si="23"/>
        <v>15</v>
      </c>
      <c r="M63" s="72">
        <f t="shared" si="23"/>
        <v>118</v>
      </c>
      <c r="N63" s="72">
        <f t="shared" si="23"/>
        <v>34</v>
      </c>
      <c r="O63" s="72">
        <f t="shared" si="23"/>
        <v>24</v>
      </c>
      <c r="P63" s="71">
        <f t="shared" si="23"/>
        <v>126</v>
      </c>
      <c r="Q63" s="71">
        <f t="shared" si="23"/>
        <v>35</v>
      </c>
      <c r="R63" s="73">
        <f t="shared" si="23"/>
        <v>19</v>
      </c>
    </row>
    <row r="64" spans="1:20" ht="13.5" thickBot="1" x14ac:dyDescent="0.25"/>
    <row r="65" spans="1:20" ht="13.5" thickBot="1" x14ac:dyDescent="0.25">
      <c r="A65" s="273" t="s">
        <v>76</v>
      </c>
      <c r="B65" s="190"/>
      <c r="C65" s="190"/>
      <c r="D65" s="190"/>
      <c r="E65" s="190"/>
      <c r="F65" s="190"/>
      <c r="G65" s="190"/>
      <c r="H65" s="190"/>
      <c r="I65" s="190"/>
      <c r="J65" s="190"/>
      <c r="K65" s="190"/>
      <c r="L65" s="190"/>
      <c r="M65" s="190"/>
      <c r="N65" s="190"/>
      <c r="O65" s="190"/>
      <c r="P65" s="190"/>
      <c r="Q65" s="190"/>
      <c r="R65" s="193"/>
    </row>
    <row r="66" spans="1:20" x14ac:dyDescent="0.2">
      <c r="A66" s="40"/>
      <c r="B66" s="41"/>
      <c r="C66" s="41"/>
      <c r="D66" s="474" t="s">
        <v>475</v>
      </c>
      <c r="E66" s="475"/>
      <c r="F66" s="476"/>
      <c r="G66" s="477" t="s">
        <v>469</v>
      </c>
      <c r="H66" s="478"/>
      <c r="I66" s="479"/>
      <c r="J66" s="474" t="s">
        <v>352</v>
      </c>
      <c r="K66" s="475"/>
      <c r="L66" s="476"/>
      <c r="M66" s="477" t="s">
        <v>340</v>
      </c>
      <c r="N66" s="478"/>
      <c r="O66" s="479"/>
      <c r="P66" s="474" t="s">
        <v>472</v>
      </c>
      <c r="Q66" s="475"/>
      <c r="R66" s="502"/>
    </row>
    <row r="67" spans="1:20" x14ac:dyDescent="0.2">
      <c r="A67" s="57"/>
      <c r="B67" s="69"/>
      <c r="C67" s="69" t="s">
        <v>538</v>
      </c>
      <c r="D67" s="480">
        <v>23</v>
      </c>
      <c r="E67" s="481"/>
      <c r="F67" s="482"/>
      <c r="G67" s="483">
        <v>12</v>
      </c>
      <c r="H67" s="484"/>
      <c r="I67" s="485"/>
      <c r="J67" s="480">
        <v>29</v>
      </c>
      <c r="K67" s="481"/>
      <c r="L67" s="482"/>
      <c r="M67" s="483">
        <v>26</v>
      </c>
      <c r="N67" s="484"/>
      <c r="O67" s="485"/>
      <c r="P67" s="480">
        <v>31</v>
      </c>
      <c r="Q67" s="481"/>
      <c r="R67" s="537"/>
    </row>
    <row r="68" spans="1:20" x14ac:dyDescent="0.2">
      <c r="A68" s="42"/>
      <c r="B68" s="34" t="s">
        <v>355</v>
      </c>
      <c r="C68" s="34" t="s">
        <v>408</v>
      </c>
      <c r="D68" s="35" t="s">
        <v>409</v>
      </c>
      <c r="E68" s="35" t="s">
        <v>410</v>
      </c>
      <c r="F68" s="35" t="s">
        <v>363</v>
      </c>
      <c r="G68" s="36" t="s">
        <v>409</v>
      </c>
      <c r="H68" s="36" t="s">
        <v>410</v>
      </c>
      <c r="I68" s="36" t="s">
        <v>363</v>
      </c>
      <c r="J68" s="35" t="s">
        <v>409</v>
      </c>
      <c r="K68" s="35" t="s">
        <v>410</v>
      </c>
      <c r="L68" s="35" t="s">
        <v>363</v>
      </c>
      <c r="M68" s="36" t="s">
        <v>409</v>
      </c>
      <c r="N68" s="36" t="s">
        <v>410</v>
      </c>
      <c r="O68" s="36" t="s">
        <v>363</v>
      </c>
      <c r="P68" s="35" t="s">
        <v>409</v>
      </c>
      <c r="Q68" s="35" t="s">
        <v>410</v>
      </c>
      <c r="R68" s="43" t="s">
        <v>363</v>
      </c>
    </row>
    <row r="69" spans="1:20" x14ac:dyDescent="0.2">
      <c r="A69" s="42" t="s">
        <v>390</v>
      </c>
      <c r="B69" s="50">
        <v>11</v>
      </c>
      <c r="C69" s="50">
        <v>4</v>
      </c>
      <c r="D69" s="37">
        <v>7</v>
      </c>
      <c r="E69" s="37">
        <v>2</v>
      </c>
      <c r="F69" s="37">
        <f t="shared" ref="F69:F77" si="24">IF(($C69+INT(D$67/18)+IF(((D$67-INT(D$67/18)*18)-$B69)&gt;=0,1,0)-D69+2)&lt;0, 0, $C69+INT(D$67/18)+IF(((D$67-INT(D$67/18)*18)-$B69)&gt;=0,1,0)-D69+2)</f>
        <v>0</v>
      </c>
      <c r="G69" s="38">
        <v>4</v>
      </c>
      <c r="H69" s="38">
        <v>2</v>
      </c>
      <c r="I69" s="78">
        <f t="shared" ref="I69:I77" si="25">IF(($C69+INT(G$67/18)+IF(((G$67-INT(G$67/18)*18)-$B69)&gt;=0,1,0)-G69+2)&lt;0, 0, $C69+INT(G$67/18)+IF(((G$67-INT(G$67/18)*18)-$B69)&gt;=0,1,0)-G69+2)</f>
        <v>3</v>
      </c>
      <c r="J69" s="37">
        <v>7</v>
      </c>
      <c r="K69" s="37">
        <v>2</v>
      </c>
      <c r="L69" s="37">
        <f t="shared" ref="L69:L77" si="26">IF(($C69+INT(J$67/18)+IF(((J$67-INT(J$67/18)*18)-$B69)&gt;=0,1,0)-J69+2)&lt;0, 0, $C69+INT(J$67/18)+IF(((J$67-INT(J$67/18)*18)-$B69)&gt;=0,1,0)-J69+2)</f>
        <v>1</v>
      </c>
      <c r="M69" s="38">
        <v>6</v>
      </c>
      <c r="N69" s="38">
        <v>2</v>
      </c>
      <c r="O69" s="78">
        <f t="shared" ref="O69:O77" si="27">IF(($C69+INT(M$67/18)+IF(((M$67-INT(M$67/18)*18)-$B69)&gt;=0,1,0)-M69+2)&lt;0, 0, $C69+INT(M$67/18)+IF(((M$67-INT(M$67/18)*18)-$B69)&gt;=0,1,0)-M69+2)</f>
        <v>1</v>
      </c>
      <c r="P69" s="37">
        <v>10</v>
      </c>
      <c r="Q69" s="37">
        <v>2</v>
      </c>
      <c r="R69" s="44">
        <f t="shared" ref="R69:R77" si="28">IF(($C69+INT(P$41/18)+IF(((P$41-INT(P$41/18)*18)-$B69)&gt;=0,1,0)-P69+2)&lt;0, 0, $C69+INT(P$41/18)+IF(((P$41-INT(P$41/18)*18)-$B69)&gt;=0,1,0)-P69+2)</f>
        <v>0</v>
      </c>
      <c r="T69" t="s">
        <v>78</v>
      </c>
    </row>
    <row r="70" spans="1:20" x14ac:dyDescent="0.2">
      <c r="A70" s="42" t="s">
        <v>391</v>
      </c>
      <c r="B70" s="50">
        <v>5</v>
      </c>
      <c r="C70" s="50">
        <v>4</v>
      </c>
      <c r="D70" s="37">
        <v>6</v>
      </c>
      <c r="E70" s="37">
        <v>2</v>
      </c>
      <c r="F70" s="37">
        <f t="shared" si="24"/>
        <v>2</v>
      </c>
      <c r="G70" s="38">
        <v>6</v>
      </c>
      <c r="H70" s="38">
        <v>2</v>
      </c>
      <c r="I70" s="78">
        <f t="shared" si="25"/>
        <v>1</v>
      </c>
      <c r="J70" s="37">
        <v>4</v>
      </c>
      <c r="K70" s="37">
        <v>1</v>
      </c>
      <c r="L70" s="37">
        <f t="shared" si="26"/>
        <v>4</v>
      </c>
      <c r="M70" s="38">
        <v>10</v>
      </c>
      <c r="N70" s="38">
        <v>2</v>
      </c>
      <c r="O70" s="78">
        <f t="shared" si="27"/>
        <v>0</v>
      </c>
      <c r="P70" s="37">
        <v>8</v>
      </c>
      <c r="Q70" s="37">
        <v>2</v>
      </c>
      <c r="R70" s="44">
        <f t="shared" si="28"/>
        <v>0</v>
      </c>
    </row>
    <row r="71" spans="1:20" x14ac:dyDescent="0.2">
      <c r="A71" s="42" t="s">
        <v>392</v>
      </c>
      <c r="B71" s="50">
        <v>17</v>
      </c>
      <c r="C71" s="50">
        <v>3</v>
      </c>
      <c r="D71" s="37">
        <v>10</v>
      </c>
      <c r="E71" s="37">
        <v>2</v>
      </c>
      <c r="F71" s="37">
        <f t="shared" si="24"/>
        <v>0</v>
      </c>
      <c r="G71" s="38">
        <v>4</v>
      </c>
      <c r="H71" s="38">
        <v>2</v>
      </c>
      <c r="I71" s="78">
        <f t="shared" si="25"/>
        <v>1</v>
      </c>
      <c r="J71" s="37">
        <v>7</v>
      </c>
      <c r="K71" s="37">
        <v>3</v>
      </c>
      <c r="L71" s="37">
        <f t="shared" si="26"/>
        <v>0</v>
      </c>
      <c r="M71" s="38">
        <v>4</v>
      </c>
      <c r="N71" s="38">
        <v>2</v>
      </c>
      <c r="O71" s="78">
        <f t="shared" si="27"/>
        <v>2</v>
      </c>
      <c r="P71" s="37">
        <v>10</v>
      </c>
      <c r="Q71" s="37">
        <v>2</v>
      </c>
      <c r="R71" s="44">
        <f t="shared" si="28"/>
        <v>0</v>
      </c>
      <c r="T71" t="s">
        <v>79</v>
      </c>
    </row>
    <row r="72" spans="1:20" x14ac:dyDescent="0.2">
      <c r="A72" s="42" t="s">
        <v>393</v>
      </c>
      <c r="B72" s="50">
        <v>9</v>
      </c>
      <c r="C72" s="50">
        <v>4</v>
      </c>
      <c r="D72" s="37">
        <v>6</v>
      </c>
      <c r="E72" s="37">
        <v>2</v>
      </c>
      <c r="F72" s="37">
        <f t="shared" si="24"/>
        <v>1</v>
      </c>
      <c r="G72" s="38">
        <v>5</v>
      </c>
      <c r="H72" s="38">
        <v>2</v>
      </c>
      <c r="I72" s="78">
        <f t="shared" si="25"/>
        <v>2</v>
      </c>
      <c r="J72" s="37">
        <v>8</v>
      </c>
      <c r="K72" s="37">
        <v>3</v>
      </c>
      <c r="L72" s="37">
        <f t="shared" si="26"/>
        <v>0</v>
      </c>
      <c r="M72" s="38">
        <v>10</v>
      </c>
      <c r="N72" s="38">
        <v>2</v>
      </c>
      <c r="O72" s="78">
        <f t="shared" si="27"/>
        <v>0</v>
      </c>
      <c r="P72" s="37">
        <v>6</v>
      </c>
      <c r="Q72" s="37">
        <v>1</v>
      </c>
      <c r="R72" s="44">
        <f t="shared" si="28"/>
        <v>2</v>
      </c>
    </row>
    <row r="73" spans="1:20" x14ac:dyDescent="0.2">
      <c r="A73" s="42" t="s">
        <v>394</v>
      </c>
      <c r="B73" s="50">
        <v>3</v>
      </c>
      <c r="C73" s="50">
        <v>5</v>
      </c>
      <c r="D73" s="37">
        <v>10</v>
      </c>
      <c r="E73" s="37">
        <v>2</v>
      </c>
      <c r="F73" s="37">
        <f t="shared" si="24"/>
        <v>0</v>
      </c>
      <c r="G73" s="38">
        <v>7</v>
      </c>
      <c r="H73" s="38">
        <v>2</v>
      </c>
      <c r="I73" s="78">
        <f t="shared" si="25"/>
        <v>1</v>
      </c>
      <c r="J73" s="37">
        <v>6</v>
      </c>
      <c r="K73" s="37">
        <v>2</v>
      </c>
      <c r="L73" s="37">
        <f t="shared" si="26"/>
        <v>3</v>
      </c>
      <c r="M73" s="38">
        <v>10</v>
      </c>
      <c r="N73" s="38">
        <v>2</v>
      </c>
      <c r="O73" s="78">
        <f t="shared" si="27"/>
        <v>0</v>
      </c>
      <c r="P73" s="37">
        <v>10</v>
      </c>
      <c r="Q73" s="37">
        <v>2</v>
      </c>
      <c r="R73" s="44">
        <f t="shared" si="28"/>
        <v>0</v>
      </c>
    </row>
    <row r="74" spans="1:20" x14ac:dyDescent="0.2">
      <c r="A74" s="42" t="s">
        <v>395</v>
      </c>
      <c r="B74" s="50">
        <v>13</v>
      </c>
      <c r="C74" s="50">
        <v>3</v>
      </c>
      <c r="D74" s="37">
        <v>7</v>
      </c>
      <c r="E74" s="37">
        <v>3</v>
      </c>
      <c r="F74" s="37">
        <f t="shared" si="24"/>
        <v>0</v>
      </c>
      <c r="G74" s="38">
        <v>4</v>
      </c>
      <c r="H74" s="38">
        <v>2</v>
      </c>
      <c r="I74" s="78">
        <f t="shared" si="25"/>
        <v>1</v>
      </c>
      <c r="J74" s="37">
        <v>4</v>
      </c>
      <c r="K74" s="37">
        <v>2</v>
      </c>
      <c r="L74" s="37">
        <f t="shared" si="26"/>
        <v>2</v>
      </c>
      <c r="M74" s="38">
        <v>5</v>
      </c>
      <c r="N74" s="38">
        <v>2</v>
      </c>
      <c r="O74" s="78">
        <f t="shared" si="27"/>
        <v>1</v>
      </c>
      <c r="P74" s="37">
        <v>6</v>
      </c>
      <c r="Q74" s="37">
        <v>3</v>
      </c>
      <c r="R74" s="44">
        <f t="shared" si="28"/>
        <v>1</v>
      </c>
    </row>
    <row r="75" spans="1:20" x14ac:dyDescent="0.2">
      <c r="A75" s="42" t="s">
        <v>396</v>
      </c>
      <c r="B75" s="50">
        <v>1</v>
      </c>
      <c r="C75" s="50">
        <v>4</v>
      </c>
      <c r="D75" s="37">
        <v>6</v>
      </c>
      <c r="E75" s="37">
        <v>1</v>
      </c>
      <c r="F75" s="37">
        <f t="shared" si="24"/>
        <v>2</v>
      </c>
      <c r="G75" s="38">
        <v>5</v>
      </c>
      <c r="H75" s="38">
        <v>2</v>
      </c>
      <c r="I75" s="78">
        <f t="shared" si="25"/>
        <v>2</v>
      </c>
      <c r="J75" s="37">
        <v>7</v>
      </c>
      <c r="K75" s="37">
        <v>2</v>
      </c>
      <c r="L75" s="37">
        <f t="shared" si="26"/>
        <v>1</v>
      </c>
      <c r="M75" s="38">
        <v>6</v>
      </c>
      <c r="N75" s="38">
        <v>1</v>
      </c>
      <c r="O75" s="78">
        <f t="shared" si="27"/>
        <v>2</v>
      </c>
      <c r="P75" s="37">
        <v>10</v>
      </c>
      <c r="Q75" s="37">
        <v>2</v>
      </c>
      <c r="R75" s="44">
        <f t="shared" si="28"/>
        <v>0</v>
      </c>
    </row>
    <row r="76" spans="1:20" x14ac:dyDescent="0.2">
      <c r="A76" s="42" t="s">
        <v>397</v>
      </c>
      <c r="B76" s="50">
        <v>7</v>
      </c>
      <c r="C76" s="50">
        <v>4</v>
      </c>
      <c r="D76" s="37">
        <v>7</v>
      </c>
      <c r="E76" s="37">
        <v>3</v>
      </c>
      <c r="F76" s="37">
        <f t="shared" si="24"/>
        <v>0</v>
      </c>
      <c r="G76" s="38">
        <v>5</v>
      </c>
      <c r="H76" s="38">
        <v>2</v>
      </c>
      <c r="I76" s="78">
        <f t="shared" si="25"/>
        <v>2</v>
      </c>
      <c r="J76" s="37">
        <v>7</v>
      </c>
      <c r="K76" s="37">
        <v>2</v>
      </c>
      <c r="L76" s="37">
        <f t="shared" si="26"/>
        <v>1</v>
      </c>
      <c r="M76" s="38">
        <v>6</v>
      </c>
      <c r="N76" s="38">
        <v>3</v>
      </c>
      <c r="O76" s="78">
        <f t="shared" si="27"/>
        <v>2</v>
      </c>
      <c r="P76" s="37">
        <v>10</v>
      </c>
      <c r="Q76" s="37">
        <v>2</v>
      </c>
      <c r="R76" s="44">
        <f t="shared" si="28"/>
        <v>0</v>
      </c>
    </row>
    <row r="77" spans="1:20" ht="13.5" thickBot="1" x14ac:dyDescent="0.25">
      <c r="A77" s="52" t="s">
        <v>398</v>
      </c>
      <c r="B77" s="53">
        <v>15</v>
      </c>
      <c r="C77" s="53">
        <v>5</v>
      </c>
      <c r="D77" s="37">
        <v>7</v>
      </c>
      <c r="E77" s="54">
        <v>2</v>
      </c>
      <c r="F77" s="37">
        <f t="shared" si="24"/>
        <v>1</v>
      </c>
      <c r="G77" s="38">
        <v>6</v>
      </c>
      <c r="H77" s="55">
        <v>1</v>
      </c>
      <c r="I77" s="77">
        <f t="shared" si="25"/>
        <v>1</v>
      </c>
      <c r="J77" s="37">
        <v>6</v>
      </c>
      <c r="K77" s="54">
        <v>1</v>
      </c>
      <c r="L77" s="37">
        <f t="shared" si="26"/>
        <v>2</v>
      </c>
      <c r="M77" s="38">
        <v>7</v>
      </c>
      <c r="N77" s="55">
        <v>2</v>
      </c>
      <c r="O77" s="77">
        <f t="shared" si="27"/>
        <v>1</v>
      </c>
      <c r="P77" s="37">
        <v>6</v>
      </c>
      <c r="Q77" s="54">
        <v>2</v>
      </c>
      <c r="R77" s="44">
        <f t="shared" si="28"/>
        <v>2</v>
      </c>
    </row>
    <row r="78" spans="1:20" ht="13.5" thickBot="1" x14ac:dyDescent="0.25">
      <c r="A78" s="61" t="s">
        <v>412</v>
      </c>
      <c r="B78" s="62"/>
      <c r="C78" s="74">
        <f>SUM(C69:C77)</f>
        <v>36</v>
      </c>
      <c r="D78" s="63">
        <f>SUM(D69:D77)</f>
        <v>66</v>
      </c>
      <c r="E78" s="63">
        <f>SUM(E69:E77)</f>
        <v>19</v>
      </c>
      <c r="F78" s="88">
        <f>SUM(F69:F77)</f>
        <v>6</v>
      </c>
      <c r="G78" s="64">
        <f t="shared" ref="G78:R78" si="29">SUM(G69:G77)</f>
        <v>46</v>
      </c>
      <c r="H78" s="64">
        <f t="shared" si="29"/>
        <v>17</v>
      </c>
      <c r="I78" s="89">
        <f t="shared" si="29"/>
        <v>14</v>
      </c>
      <c r="J78" s="63">
        <f t="shared" si="29"/>
        <v>56</v>
      </c>
      <c r="K78" s="63">
        <f t="shared" si="29"/>
        <v>18</v>
      </c>
      <c r="L78" s="88">
        <f t="shared" si="29"/>
        <v>14</v>
      </c>
      <c r="M78" s="64">
        <f t="shared" si="29"/>
        <v>64</v>
      </c>
      <c r="N78" s="64">
        <f t="shared" si="29"/>
        <v>18</v>
      </c>
      <c r="O78" s="89">
        <f t="shared" si="29"/>
        <v>9</v>
      </c>
      <c r="P78" s="63">
        <f t="shared" si="29"/>
        <v>76</v>
      </c>
      <c r="Q78" s="63">
        <f t="shared" si="29"/>
        <v>18</v>
      </c>
      <c r="R78" s="194">
        <f t="shared" si="29"/>
        <v>5</v>
      </c>
    </row>
    <row r="79" spans="1:20" x14ac:dyDescent="0.2">
      <c r="A79" s="57" t="s">
        <v>399</v>
      </c>
      <c r="B79" s="58">
        <v>14</v>
      </c>
      <c r="C79" s="58">
        <v>4</v>
      </c>
      <c r="D79" s="37">
        <v>10</v>
      </c>
      <c r="E79" s="39">
        <v>2</v>
      </c>
      <c r="F79" s="37">
        <f t="shared" ref="F79:F87" si="30">IF(($C79+INT(D$67/18)+IF(((D$67-INT(D$67/18)*18)-$B79)&gt;=0,1,0)-D79+2)&lt;0, 0, $C79+INT(D$67/18)+IF(((D$67-INT(D$67/18)*18)-$B79)&gt;=0,1,0)-D79+2)</f>
        <v>0</v>
      </c>
      <c r="G79" s="38">
        <v>5</v>
      </c>
      <c r="H79" s="59">
        <v>2</v>
      </c>
      <c r="I79" s="82">
        <f t="shared" ref="I79:I87" si="31">IF(($C79+INT(G$67/18)+IF(((G$67-INT(G$67/18)*18)-$B79)&gt;=0,1,0)-G79+2)&lt;0, 0, $C79+INT(G$67/18)+IF(((G$67-INT(G$67/18)*18)-$B79)&gt;=0,1,0)-G79+2)</f>
        <v>1</v>
      </c>
      <c r="J79" s="37">
        <v>8</v>
      </c>
      <c r="K79" s="39">
        <v>2</v>
      </c>
      <c r="L79" s="37">
        <f t="shared" ref="L79:L87" si="32">IF(($C79+INT(J$67/18)+IF(((J$67-INT(J$67/18)*18)-$B79)&gt;=0,1,0)-J79+2)&lt;0, 0, $C79+INT(J$67/18)+IF(((J$67-INT(J$67/18)*18)-$B79)&gt;=0,1,0)-J79+2)</f>
        <v>0</v>
      </c>
      <c r="M79" s="38">
        <v>6</v>
      </c>
      <c r="N79" s="59">
        <v>2</v>
      </c>
      <c r="O79" s="82">
        <f t="shared" ref="O79:O87" si="33">IF(($C79+INT(M$67/18)+IF(((M$67-INT(M$67/18)*18)-$B79)&gt;=0,1,0)-M79+2)&lt;0, 0, $C79+INT(M$67/18)+IF(((M$67-INT(M$67/18)*18)-$B79)&gt;=0,1,0)-M79+2)</f>
        <v>1</v>
      </c>
      <c r="P79" s="37">
        <v>6</v>
      </c>
      <c r="Q79" s="39">
        <v>2</v>
      </c>
      <c r="R79" s="44">
        <f t="shared" ref="R79:R87" si="34">IF(($C79+INT(P$67/18)+IF(((P$67-INT(P$67/18)*18)-$B79)&gt;=0,1,0)-P79+2)&lt;0, 0, $C79+INT(P$67/18)+IF(((P$67-INT(P$67/18)*18)-$B79)&gt;=0,1,0)-P79+2)</f>
        <v>1</v>
      </c>
    </row>
    <row r="80" spans="1:20" x14ac:dyDescent="0.2">
      <c r="A80" s="42" t="s">
        <v>400</v>
      </c>
      <c r="B80" s="50">
        <v>10</v>
      </c>
      <c r="C80" s="50">
        <v>4</v>
      </c>
      <c r="D80" s="37">
        <v>4</v>
      </c>
      <c r="E80" s="37">
        <v>1</v>
      </c>
      <c r="F80" s="37">
        <f t="shared" si="30"/>
        <v>3</v>
      </c>
      <c r="G80" s="38">
        <v>6</v>
      </c>
      <c r="H80" s="38">
        <v>2</v>
      </c>
      <c r="I80" s="78">
        <f t="shared" si="31"/>
        <v>1</v>
      </c>
      <c r="J80" s="37">
        <v>8</v>
      </c>
      <c r="K80" s="37">
        <v>3</v>
      </c>
      <c r="L80" s="37">
        <f t="shared" si="32"/>
        <v>0</v>
      </c>
      <c r="M80" s="38">
        <v>7</v>
      </c>
      <c r="N80" s="38">
        <v>2</v>
      </c>
      <c r="O80" s="78">
        <f t="shared" si="33"/>
        <v>0</v>
      </c>
      <c r="P80" s="37">
        <v>5</v>
      </c>
      <c r="Q80" s="37">
        <v>1</v>
      </c>
      <c r="R80" s="44">
        <f t="shared" si="34"/>
        <v>3</v>
      </c>
    </row>
    <row r="81" spans="1:18" x14ac:dyDescent="0.2">
      <c r="A81" s="42" t="s">
        <v>401</v>
      </c>
      <c r="B81" s="50">
        <v>2</v>
      </c>
      <c r="C81" s="50">
        <v>5</v>
      </c>
      <c r="D81" s="37">
        <v>10</v>
      </c>
      <c r="E81" s="37">
        <v>2</v>
      </c>
      <c r="F81" s="37">
        <f t="shared" si="30"/>
        <v>0</v>
      </c>
      <c r="G81" s="38">
        <v>5</v>
      </c>
      <c r="H81" s="38">
        <v>2</v>
      </c>
      <c r="I81" s="78">
        <f t="shared" si="31"/>
        <v>3</v>
      </c>
      <c r="J81" s="37">
        <v>7</v>
      </c>
      <c r="K81" s="37">
        <v>3</v>
      </c>
      <c r="L81" s="37">
        <f t="shared" si="32"/>
        <v>2</v>
      </c>
      <c r="M81" s="38">
        <v>7</v>
      </c>
      <c r="N81" s="38">
        <v>1</v>
      </c>
      <c r="O81" s="78">
        <f t="shared" si="33"/>
        <v>2</v>
      </c>
      <c r="P81" s="37">
        <v>10</v>
      </c>
      <c r="Q81" s="37">
        <v>2</v>
      </c>
      <c r="R81" s="44">
        <f t="shared" si="34"/>
        <v>0</v>
      </c>
    </row>
    <row r="82" spans="1:18" x14ac:dyDescent="0.2">
      <c r="A82" s="42" t="s">
        <v>402</v>
      </c>
      <c r="B82" s="50">
        <v>18</v>
      </c>
      <c r="C82" s="50">
        <v>3</v>
      </c>
      <c r="D82" s="37">
        <v>10</v>
      </c>
      <c r="E82" s="37">
        <v>2</v>
      </c>
      <c r="F82" s="37">
        <f t="shared" si="30"/>
        <v>0</v>
      </c>
      <c r="G82" s="38">
        <v>4</v>
      </c>
      <c r="H82" s="38">
        <v>2</v>
      </c>
      <c r="I82" s="78">
        <f t="shared" si="31"/>
        <v>1</v>
      </c>
      <c r="J82" s="37">
        <v>5</v>
      </c>
      <c r="K82" s="37">
        <v>2</v>
      </c>
      <c r="L82" s="37">
        <f t="shared" si="32"/>
        <v>1</v>
      </c>
      <c r="M82" s="38">
        <v>3</v>
      </c>
      <c r="N82" s="38">
        <v>1</v>
      </c>
      <c r="O82" s="78">
        <f t="shared" si="33"/>
        <v>3</v>
      </c>
      <c r="P82" s="37">
        <v>5</v>
      </c>
      <c r="Q82" s="37">
        <v>2</v>
      </c>
      <c r="R82" s="44">
        <f t="shared" si="34"/>
        <v>1</v>
      </c>
    </row>
    <row r="83" spans="1:18" x14ac:dyDescent="0.2">
      <c r="A83" s="42" t="s">
        <v>403</v>
      </c>
      <c r="B83" s="50">
        <v>4</v>
      </c>
      <c r="C83" s="50">
        <v>5</v>
      </c>
      <c r="D83" s="37">
        <v>7</v>
      </c>
      <c r="E83" s="37">
        <v>1</v>
      </c>
      <c r="F83" s="37">
        <f t="shared" si="30"/>
        <v>2</v>
      </c>
      <c r="G83" s="38">
        <v>5</v>
      </c>
      <c r="H83" s="38">
        <v>2</v>
      </c>
      <c r="I83" s="78">
        <f t="shared" si="31"/>
        <v>3</v>
      </c>
      <c r="J83" s="37">
        <v>8</v>
      </c>
      <c r="K83" s="37">
        <v>3</v>
      </c>
      <c r="L83" s="37">
        <f t="shared" si="32"/>
        <v>1</v>
      </c>
      <c r="M83" s="38">
        <v>8</v>
      </c>
      <c r="N83" s="38">
        <v>2</v>
      </c>
      <c r="O83" s="78">
        <f t="shared" si="33"/>
        <v>1</v>
      </c>
      <c r="P83" s="37">
        <v>9</v>
      </c>
      <c r="Q83" s="37">
        <v>2</v>
      </c>
      <c r="R83" s="44">
        <f t="shared" si="34"/>
        <v>0</v>
      </c>
    </row>
    <row r="84" spans="1:18" x14ac:dyDescent="0.2">
      <c r="A84" s="42" t="s">
        <v>404</v>
      </c>
      <c r="B84" s="50">
        <v>16</v>
      </c>
      <c r="C84" s="50">
        <v>4</v>
      </c>
      <c r="D84" s="37">
        <v>6</v>
      </c>
      <c r="E84" s="37">
        <v>1</v>
      </c>
      <c r="F84" s="37">
        <f t="shared" si="30"/>
        <v>1</v>
      </c>
      <c r="G84" s="38">
        <v>6</v>
      </c>
      <c r="H84" s="38">
        <v>2</v>
      </c>
      <c r="I84" s="78">
        <f t="shared" si="31"/>
        <v>0</v>
      </c>
      <c r="J84" s="37">
        <v>10</v>
      </c>
      <c r="K84" s="37">
        <v>2</v>
      </c>
      <c r="L84" s="37">
        <f t="shared" si="32"/>
        <v>0</v>
      </c>
      <c r="M84" s="38">
        <v>6</v>
      </c>
      <c r="N84" s="38">
        <v>2</v>
      </c>
      <c r="O84" s="78">
        <f t="shared" si="33"/>
        <v>1</v>
      </c>
      <c r="P84" s="37">
        <v>5</v>
      </c>
      <c r="Q84" s="37">
        <v>2</v>
      </c>
      <c r="R84" s="44">
        <f t="shared" si="34"/>
        <v>2</v>
      </c>
    </row>
    <row r="85" spans="1:18" x14ac:dyDescent="0.2">
      <c r="A85" s="42" t="s">
        <v>405</v>
      </c>
      <c r="B85" s="50">
        <v>6</v>
      </c>
      <c r="C85" s="50">
        <v>4</v>
      </c>
      <c r="D85" s="37">
        <v>6</v>
      </c>
      <c r="E85" s="37">
        <v>1</v>
      </c>
      <c r="F85" s="37">
        <f t="shared" si="30"/>
        <v>1</v>
      </c>
      <c r="G85" s="38">
        <v>5</v>
      </c>
      <c r="H85" s="38">
        <v>2</v>
      </c>
      <c r="I85" s="78">
        <f t="shared" si="31"/>
        <v>2</v>
      </c>
      <c r="J85" s="37">
        <v>8</v>
      </c>
      <c r="K85" s="37">
        <v>3</v>
      </c>
      <c r="L85" s="37">
        <f t="shared" si="32"/>
        <v>0</v>
      </c>
      <c r="M85" s="38">
        <v>6</v>
      </c>
      <c r="N85" s="38">
        <v>2</v>
      </c>
      <c r="O85" s="78">
        <f t="shared" si="33"/>
        <v>2</v>
      </c>
      <c r="P85" s="37">
        <v>7</v>
      </c>
      <c r="Q85" s="37">
        <v>2</v>
      </c>
      <c r="R85" s="44">
        <f t="shared" si="34"/>
        <v>1</v>
      </c>
    </row>
    <row r="86" spans="1:18" x14ac:dyDescent="0.2">
      <c r="A86" s="42" t="s">
        <v>406</v>
      </c>
      <c r="B86" s="50">
        <v>8</v>
      </c>
      <c r="C86" s="50">
        <v>3</v>
      </c>
      <c r="D86" s="37">
        <v>4</v>
      </c>
      <c r="E86" s="37">
        <v>1</v>
      </c>
      <c r="F86" s="37">
        <f t="shared" si="30"/>
        <v>2</v>
      </c>
      <c r="G86" s="38">
        <v>4</v>
      </c>
      <c r="H86" s="38">
        <v>2</v>
      </c>
      <c r="I86" s="78">
        <f t="shared" si="31"/>
        <v>2</v>
      </c>
      <c r="J86" s="37">
        <v>5</v>
      </c>
      <c r="K86" s="37">
        <v>1</v>
      </c>
      <c r="L86" s="37">
        <f t="shared" si="32"/>
        <v>2</v>
      </c>
      <c r="M86" s="38">
        <v>6</v>
      </c>
      <c r="N86" s="38">
        <v>2</v>
      </c>
      <c r="O86" s="78">
        <f t="shared" si="33"/>
        <v>1</v>
      </c>
      <c r="P86" s="37">
        <v>8</v>
      </c>
      <c r="Q86" s="37">
        <v>2</v>
      </c>
      <c r="R86" s="44">
        <f t="shared" si="34"/>
        <v>0</v>
      </c>
    </row>
    <row r="87" spans="1:18" ht="13.5" thickBot="1" x14ac:dyDescent="0.25">
      <c r="A87" s="45" t="s">
        <v>407</v>
      </c>
      <c r="B87" s="51">
        <v>12</v>
      </c>
      <c r="C87" s="51">
        <v>4</v>
      </c>
      <c r="D87" s="37">
        <v>6</v>
      </c>
      <c r="E87" s="46">
        <v>2</v>
      </c>
      <c r="F87" s="37">
        <f t="shared" si="30"/>
        <v>1</v>
      </c>
      <c r="G87" s="38">
        <v>6</v>
      </c>
      <c r="H87" s="47">
        <v>1</v>
      </c>
      <c r="I87" s="84">
        <f t="shared" si="31"/>
        <v>1</v>
      </c>
      <c r="J87" s="37">
        <v>5</v>
      </c>
      <c r="K87" s="46">
        <v>2</v>
      </c>
      <c r="L87" s="37">
        <f t="shared" si="32"/>
        <v>2</v>
      </c>
      <c r="M87" s="38">
        <v>6</v>
      </c>
      <c r="N87" s="47">
        <v>2</v>
      </c>
      <c r="O87" s="84">
        <f t="shared" si="33"/>
        <v>1</v>
      </c>
      <c r="P87" s="37">
        <v>7</v>
      </c>
      <c r="Q87" s="46">
        <v>1</v>
      </c>
      <c r="R87" s="44">
        <f t="shared" si="34"/>
        <v>1</v>
      </c>
    </row>
    <row r="88" spans="1:18" ht="13.5" thickBot="1" x14ac:dyDescent="0.25">
      <c r="A88" s="66" t="s">
        <v>413</v>
      </c>
      <c r="B88" s="63"/>
      <c r="C88" s="63">
        <f>SUM(C79:C87)</f>
        <v>36</v>
      </c>
      <c r="D88" s="63">
        <f>SUM(D79:D87)</f>
        <v>63</v>
      </c>
      <c r="E88" s="63">
        <f>SUM(E79:E87)</f>
        <v>13</v>
      </c>
      <c r="F88" s="63">
        <f>SUM(F79:F87)</f>
        <v>10</v>
      </c>
      <c r="G88" s="64">
        <f t="shared" ref="G88:R88" si="35">SUM(G79:G87)</f>
        <v>46</v>
      </c>
      <c r="H88" s="64">
        <f t="shared" si="35"/>
        <v>17</v>
      </c>
      <c r="I88" s="64">
        <f t="shared" si="35"/>
        <v>14</v>
      </c>
      <c r="J88" s="63">
        <f t="shared" si="35"/>
        <v>64</v>
      </c>
      <c r="K88" s="63">
        <f t="shared" si="35"/>
        <v>21</v>
      </c>
      <c r="L88" s="63">
        <f t="shared" si="35"/>
        <v>8</v>
      </c>
      <c r="M88" s="64">
        <f t="shared" si="35"/>
        <v>55</v>
      </c>
      <c r="N88" s="64">
        <f t="shared" si="35"/>
        <v>16</v>
      </c>
      <c r="O88" s="64">
        <f t="shared" si="35"/>
        <v>12</v>
      </c>
      <c r="P88" s="63">
        <f t="shared" si="35"/>
        <v>62</v>
      </c>
      <c r="Q88" s="63">
        <f t="shared" si="35"/>
        <v>16</v>
      </c>
      <c r="R88" s="65">
        <f t="shared" si="35"/>
        <v>9</v>
      </c>
    </row>
    <row r="89" spans="1:18" ht="13.5" thickBot="1" x14ac:dyDescent="0.25">
      <c r="A89" s="70" t="s">
        <v>414</v>
      </c>
      <c r="B89" s="71"/>
      <c r="C89" s="71">
        <f>C88+C78</f>
        <v>72</v>
      </c>
      <c r="D89" s="71">
        <f>D88+D78</f>
        <v>129</v>
      </c>
      <c r="E89" s="71">
        <f>E88+E78</f>
        <v>32</v>
      </c>
      <c r="F89" s="71">
        <f>F88+F78</f>
        <v>16</v>
      </c>
      <c r="G89" s="72">
        <f t="shared" ref="G89:R89" si="36">G88+G78</f>
        <v>92</v>
      </c>
      <c r="H89" s="72">
        <f t="shared" si="36"/>
        <v>34</v>
      </c>
      <c r="I89" s="72">
        <f t="shared" si="36"/>
        <v>28</v>
      </c>
      <c r="J89" s="71">
        <f t="shared" si="36"/>
        <v>120</v>
      </c>
      <c r="K89" s="71">
        <f t="shared" si="36"/>
        <v>39</v>
      </c>
      <c r="L89" s="71">
        <f t="shared" si="36"/>
        <v>22</v>
      </c>
      <c r="M89" s="72">
        <f t="shared" si="36"/>
        <v>119</v>
      </c>
      <c r="N89" s="72">
        <f t="shared" si="36"/>
        <v>34</v>
      </c>
      <c r="O89" s="72">
        <f t="shared" si="36"/>
        <v>21</v>
      </c>
      <c r="P89" s="71">
        <f t="shared" si="36"/>
        <v>138</v>
      </c>
      <c r="Q89" s="71">
        <f t="shared" si="36"/>
        <v>34</v>
      </c>
      <c r="R89" s="73">
        <f t="shared" si="36"/>
        <v>14</v>
      </c>
    </row>
  </sheetData>
  <mergeCells count="45">
    <mergeCell ref="D67:F67"/>
    <mergeCell ref="G67:I67"/>
    <mergeCell ref="J67:L67"/>
    <mergeCell ref="M67:O67"/>
    <mergeCell ref="P67:R67"/>
    <mergeCell ref="D41:F41"/>
    <mergeCell ref="G41:I41"/>
    <mergeCell ref="J41:L41"/>
    <mergeCell ref="M41:O41"/>
    <mergeCell ref="P41:R41"/>
    <mergeCell ref="D66:F66"/>
    <mergeCell ref="G66:I66"/>
    <mergeCell ref="J66:L66"/>
    <mergeCell ref="M66:O66"/>
    <mergeCell ref="P66:R66"/>
    <mergeCell ref="D15:F15"/>
    <mergeCell ref="G15:I15"/>
    <mergeCell ref="J15:L15"/>
    <mergeCell ref="M15:O15"/>
    <mergeCell ref="P15:R15"/>
    <mergeCell ref="D40:F40"/>
    <mergeCell ref="G40:I40"/>
    <mergeCell ref="J40:L40"/>
    <mergeCell ref="M40:O40"/>
    <mergeCell ref="P40:R40"/>
    <mergeCell ref="D14:F14"/>
    <mergeCell ref="G14:I14"/>
    <mergeCell ref="J14:L14"/>
    <mergeCell ref="M14:O14"/>
    <mergeCell ref="P14:R14"/>
    <mergeCell ref="D10:F10"/>
    <mergeCell ref="G10:I10"/>
    <mergeCell ref="J10:L10"/>
    <mergeCell ref="M10:O10"/>
    <mergeCell ref="P10:R10"/>
    <mergeCell ref="D3:F3"/>
    <mergeCell ref="G3:I3"/>
    <mergeCell ref="J3:L3"/>
    <mergeCell ref="M3:O3"/>
    <mergeCell ref="P3:R3"/>
    <mergeCell ref="D9:F9"/>
    <mergeCell ref="G9:I9"/>
    <mergeCell ref="J9:L9"/>
    <mergeCell ref="M9:O9"/>
    <mergeCell ref="P9:R9"/>
  </mergeCells>
  <conditionalFormatting sqref="G17:G25 G27:G35 M17:M25 M27:M35 J17:J25 J27:J35 P17:P25 P27:P35 D17:D25 D27:D35">
    <cfRule type="cellIs" dxfId="269" priority="37" stopIfTrue="1" operator="equal">
      <formula>$C17</formula>
    </cfRule>
    <cfRule type="cellIs" dxfId="268" priority="38" stopIfTrue="1" operator="equal">
      <formula>$C17-1</formula>
    </cfRule>
  </conditionalFormatting>
  <conditionalFormatting sqref="G43:G51 M43:M51 J43:J51 P43:P51 D43:D51 D53:D61 G53:G61 J53:J61 M53:M61 P53:P61">
    <cfRule type="cellIs" dxfId="267" priority="35" stopIfTrue="1" operator="equal">
      <formula>$C43</formula>
    </cfRule>
    <cfRule type="cellIs" dxfId="266" priority="36" stopIfTrue="1" operator="equal">
      <formula>$C43-1</formula>
    </cfRule>
  </conditionalFormatting>
  <conditionalFormatting sqref="G69:G77 G79:G87 M69:M77 M79:M87 J69:J77 J79:J87 P69:P77 P79:P87 D69:D77 D79:D87">
    <cfRule type="cellIs" dxfId="265" priority="33" stopIfTrue="1" operator="equal">
      <formula>$C69</formula>
    </cfRule>
    <cfRule type="cellIs" dxfId="264" priority="34" stopIfTrue="1" operator="equal">
      <formula>$C69-1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99552-9652-4105-B8F9-9718B6DA0222}">
  <dimension ref="A1:T65"/>
  <sheetViews>
    <sheetView workbookViewId="0">
      <selection activeCell="T28" sqref="T28"/>
    </sheetView>
  </sheetViews>
  <sheetFormatPr defaultRowHeight="12.75" x14ac:dyDescent="0.2"/>
  <cols>
    <col min="20" max="20" width="13.140625" bestFit="1" customWidth="1"/>
  </cols>
  <sheetData>
    <row r="1" spans="1:20" ht="13.5" thickBot="1" x14ac:dyDescent="0.25"/>
    <row r="2" spans="1:20" ht="13.5" thickBot="1" x14ac:dyDescent="0.25">
      <c r="A2" s="162" t="s">
        <v>852</v>
      </c>
      <c r="B2" s="163"/>
      <c r="C2" s="454">
        <v>2022</v>
      </c>
      <c r="D2" s="498" t="s">
        <v>1353</v>
      </c>
      <c r="E2" s="499"/>
      <c r="F2" s="499"/>
      <c r="G2" s="499"/>
      <c r="H2" s="499"/>
      <c r="I2" s="499"/>
      <c r="J2" s="499"/>
      <c r="K2" s="499"/>
      <c r="L2" s="499"/>
      <c r="M2" s="499"/>
      <c r="N2" s="499"/>
      <c r="O2" s="499"/>
      <c r="P2" s="499"/>
      <c r="Q2" s="499"/>
      <c r="R2" s="500"/>
    </row>
    <row r="3" spans="1:20" x14ac:dyDescent="0.2">
      <c r="A3" s="42"/>
      <c r="B3" s="149"/>
      <c r="C3" s="205"/>
      <c r="D3" s="501" t="s">
        <v>475</v>
      </c>
      <c r="E3" s="475"/>
      <c r="F3" s="502"/>
      <c r="G3" s="503" t="s">
        <v>352</v>
      </c>
      <c r="H3" s="478"/>
      <c r="I3" s="504"/>
      <c r="J3" s="501" t="s">
        <v>340</v>
      </c>
      <c r="K3" s="475"/>
      <c r="L3" s="502"/>
      <c r="M3" s="503" t="s">
        <v>472</v>
      </c>
      <c r="N3" s="478"/>
      <c r="O3" s="504"/>
      <c r="P3" s="475" t="s">
        <v>469</v>
      </c>
      <c r="Q3" s="475"/>
      <c r="R3" s="502"/>
    </row>
    <row r="4" spans="1:20" x14ac:dyDescent="0.2">
      <c r="A4" s="167"/>
      <c r="B4" s="37"/>
      <c r="C4" s="44"/>
      <c r="D4" s="206" t="s">
        <v>409</v>
      </c>
      <c r="E4" s="35" t="s">
        <v>410</v>
      </c>
      <c r="F4" s="43" t="s">
        <v>363</v>
      </c>
      <c r="G4" s="207" t="s">
        <v>409</v>
      </c>
      <c r="H4" s="36" t="s">
        <v>410</v>
      </c>
      <c r="I4" s="123" t="s">
        <v>363</v>
      </c>
      <c r="J4" s="206" t="s">
        <v>409</v>
      </c>
      <c r="K4" s="35" t="s">
        <v>410</v>
      </c>
      <c r="L4" s="43" t="s">
        <v>363</v>
      </c>
      <c r="M4" s="207" t="s">
        <v>409</v>
      </c>
      <c r="N4" s="36" t="s">
        <v>410</v>
      </c>
      <c r="O4" s="123" t="s">
        <v>363</v>
      </c>
      <c r="P4" s="202" t="s">
        <v>409</v>
      </c>
      <c r="Q4" s="35" t="s">
        <v>410</v>
      </c>
      <c r="R4" s="43" t="s">
        <v>363</v>
      </c>
    </row>
    <row r="5" spans="1:20" x14ac:dyDescent="0.2">
      <c r="A5" s="272" t="s">
        <v>1352</v>
      </c>
      <c r="B5" s="37"/>
      <c r="C5" s="44"/>
      <c r="D5" s="206">
        <f>D36</f>
        <v>97</v>
      </c>
      <c r="E5" s="35">
        <f>E36</f>
        <v>30</v>
      </c>
      <c r="F5" s="174">
        <f>F36</f>
        <v>37</v>
      </c>
      <c r="G5" s="207">
        <f t="shared" ref="G5:R5" si="0">G36</f>
        <v>108</v>
      </c>
      <c r="H5" s="36">
        <f t="shared" si="0"/>
        <v>34</v>
      </c>
      <c r="I5" s="114">
        <f t="shared" si="0"/>
        <v>35</v>
      </c>
      <c r="J5" s="329">
        <f t="shared" si="0"/>
        <v>119</v>
      </c>
      <c r="K5" s="35">
        <f t="shared" si="0"/>
        <v>40</v>
      </c>
      <c r="L5" s="35">
        <f t="shared" si="0"/>
        <v>25</v>
      </c>
      <c r="M5" s="207">
        <f t="shared" si="0"/>
        <v>118</v>
      </c>
      <c r="N5" s="36">
        <f t="shared" si="0"/>
        <v>35</v>
      </c>
      <c r="O5" s="123">
        <f t="shared" si="0"/>
        <v>29</v>
      </c>
      <c r="P5" s="329">
        <f t="shared" si="0"/>
        <v>83</v>
      </c>
      <c r="Q5" s="35">
        <f t="shared" si="0"/>
        <v>32</v>
      </c>
      <c r="R5" s="43">
        <f t="shared" si="0"/>
        <v>36</v>
      </c>
    </row>
    <row r="6" spans="1:20" x14ac:dyDescent="0.2">
      <c r="A6" s="272" t="s">
        <v>1351</v>
      </c>
      <c r="B6" s="37"/>
      <c r="C6" s="44"/>
      <c r="D6" s="206">
        <f t="shared" ref="D6:K6" si="1">D64</f>
        <v>105</v>
      </c>
      <c r="E6" s="35">
        <f t="shared" si="1"/>
        <v>32</v>
      </c>
      <c r="F6" s="174">
        <f>F64</f>
        <v>33</v>
      </c>
      <c r="G6" s="207">
        <f t="shared" si="1"/>
        <v>105</v>
      </c>
      <c r="H6" s="36">
        <f t="shared" si="1"/>
        <v>31</v>
      </c>
      <c r="I6" s="114">
        <f>I64</f>
        <v>42</v>
      </c>
      <c r="J6" s="329">
        <f t="shared" si="1"/>
        <v>131</v>
      </c>
      <c r="K6" s="35">
        <f t="shared" si="1"/>
        <v>42</v>
      </c>
      <c r="L6" s="202">
        <f t="shared" ref="L6:R6" si="2">L64</f>
        <v>23</v>
      </c>
      <c r="M6" s="207">
        <f t="shared" si="2"/>
        <v>146</v>
      </c>
      <c r="N6" s="36">
        <f t="shared" si="2"/>
        <v>42</v>
      </c>
      <c r="O6" s="123">
        <f t="shared" si="2"/>
        <v>13</v>
      </c>
      <c r="P6" s="329">
        <f t="shared" si="2"/>
        <v>95</v>
      </c>
      <c r="Q6" s="35">
        <f t="shared" si="2"/>
        <v>34</v>
      </c>
      <c r="R6" s="43">
        <f t="shared" si="2"/>
        <v>30</v>
      </c>
    </row>
    <row r="7" spans="1:20" x14ac:dyDescent="0.2">
      <c r="A7" s="168" t="s">
        <v>562</v>
      </c>
      <c r="B7" s="150"/>
      <c r="C7" s="44"/>
      <c r="D7" s="168">
        <f t="shared" ref="D7:R7" si="3">SUM(D5:D6)</f>
        <v>202</v>
      </c>
      <c r="E7" s="150">
        <f t="shared" si="3"/>
        <v>62</v>
      </c>
      <c r="F7" s="169">
        <f t="shared" si="3"/>
        <v>70</v>
      </c>
      <c r="G7" s="208">
        <f t="shared" si="3"/>
        <v>213</v>
      </c>
      <c r="H7" s="170">
        <f t="shared" si="3"/>
        <v>65</v>
      </c>
      <c r="I7" s="209">
        <f t="shared" si="3"/>
        <v>77</v>
      </c>
      <c r="J7" s="168">
        <f t="shared" si="3"/>
        <v>250</v>
      </c>
      <c r="K7" s="150">
        <f t="shared" si="3"/>
        <v>82</v>
      </c>
      <c r="L7" s="169">
        <f t="shared" si="3"/>
        <v>48</v>
      </c>
      <c r="M7" s="208">
        <f t="shared" si="3"/>
        <v>264</v>
      </c>
      <c r="N7" s="170">
        <f t="shared" si="3"/>
        <v>77</v>
      </c>
      <c r="O7" s="209">
        <f t="shared" si="3"/>
        <v>42</v>
      </c>
      <c r="P7" s="203">
        <f t="shared" si="3"/>
        <v>178</v>
      </c>
      <c r="Q7" s="150">
        <f t="shared" si="3"/>
        <v>66</v>
      </c>
      <c r="R7" s="466">
        <f t="shared" si="3"/>
        <v>66</v>
      </c>
    </row>
    <row r="8" spans="1:20" x14ac:dyDescent="0.2">
      <c r="A8" s="167" t="s">
        <v>350</v>
      </c>
      <c r="B8" s="37"/>
      <c r="C8" s="44"/>
      <c r="D8" s="509">
        <v>2</v>
      </c>
      <c r="E8" s="510"/>
      <c r="F8" s="511"/>
      <c r="G8" s="512">
        <v>1</v>
      </c>
      <c r="H8" s="513"/>
      <c r="I8" s="514"/>
      <c r="J8" s="509">
        <v>4</v>
      </c>
      <c r="K8" s="510"/>
      <c r="L8" s="511"/>
      <c r="M8" s="512">
        <v>5</v>
      </c>
      <c r="N8" s="513"/>
      <c r="O8" s="514"/>
      <c r="P8" s="515">
        <v>3</v>
      </c>
      <c r="Q8" s="516"/>
      <c r="R8" s="517"/>
    </row>
    <row r="9" spans="1:20" ht="13.5" thickBot="1" x14ac:dyDescent="0.25">
      <c r="A9" s="49" t="s">
        <v>415</v>
      </c>
      <c r="B9" s="46"/>
      <c r="C9" s="48"/>
      <c r="D9" s="505">
        <f>11+2</f>
        <v>13</v>
      </c>
      <c r="E9" s="493"/>
      <c r="F9" s="506"/>
      <c r="G9" s="507">
        <f>16+12</f>
        <v>28</v>
      </c>
      <c r="H9" s="496"/>
      <c r="I9" s="508"/>
      <c r="J9" s="505">
        <v>4</v>
      </c>
      <c r="K9" s="493"/>
      <c r="L9" s="506"/>
      <c r="M9" s="507">
        <v>2</v>
      </c>
      <c r="N9" s="496"/>
      <c r="O9" s="508"/>
      <c r="P9" s="493">
        <v>7</v>
      </c>
      <c r="Q9" s="493"/>
      <c r="R9" s="506"/>
    </row>
    <row r="10" spans="1:20" x14ac:dyDescent="0.2">
      <c r="A10" s="172"/>
      <c r="B10" s="172"/>
      <c r="C10" s="172"/>
      <c r="D10" s="172"/>
      <c r="E10" s="172"/>
      <c r="F10" s="172"/>
      <c r="G10" s="172"/>
      <c r="H10" s="172"/>
      <c r="I10" s="172"/>
      <c r="J10" s="172"/>
      <c r="K10" s="172"/>
      <c r="L10" s="172"/>
      <c r="M10" s="172"/>
      <c r="N10" s="172"/>
      <c r="O10" s="172"/>
      <c r="P10" s="173"/>
      <c r="Q10" s="173"/>
      <c r="R10" s="173"/>
    </row>
    <row r="11" spans="1:20" ht="13.5" thickBot="1" x14ac:dyDescent="0.25">
      <c r="A11" s="30"/>
      <c r="B11" s="30"/>
      <c r="C11" s="30"/>
      <c r="D11" s="30"/>
      <c r="E11" s="30"/>
      <c r="F11" s="30"/>
      <c r="G11" s="30"/>
      <c r="H11" s="30"/>
      <c r="I11" s="30"/>
      <c r="J11" s="30"/>
      <c r="K11" s="30"/>
      <c r="L11" s="30"/>
      <c r="M11" s="30"/>
      <c r="N11" s="30"/>
      <c r="O11" s="30"/>
    </row>
    <row r="12" spans="1:20" ht="13.5" thickBot="1" x14ac:dyDescent="0.25">
      <c r="A12" s="31"/>
      <c r="B12" s="32"/>
      <c r="C12" s="32"/>
      <c r="D12" s="32"/>
      <c r="E12" s="32"/>
      <c r="F12" s="32" t="s">
        <v>1355</v>
      </c>
      <c r="G12" s="32"/>
      <c r="H12" s="32"/>
      <c r="I12" s="32"/>
      <c r="J12" s="32"/>
      <c r="K12" s="32"/>
      <c r="L12" s="32"/>
      <c r="M12" s="32"/>
      <c r="N12" s="32"/>
      <c r="O12" s="32"/>
      <c r="P12" s="32"/>
      <c r="Q12" s="32"/>
      <c r="R12" s="32"/>
      <c r="S12" t="s">
        <v>833</v>
      </c>
      <c r="T12" t="s">
        <v>1178</v>
      </c>
    </row>
    <row r="13" spans="1:20" x14ac:dyDescent="0.2">
      <c r="A13" s="40"/>
      <c r="B13" s="41"/>
      <c r="C13" s="41"/>
      <c r="D13" s="474" t="s">
        <v>475</v>
      </c>
      <c r="E13" s="475"/>
      <c r="F13" s="476"/>
      <c r="G13" s="521" t="s">
        <v>352</v>
      </c>
      <c r="H13" s="522"/>
      <c r="I13" s="523"/>
      <c r="J13" s="474" t="s">
        <v>340</v>
      </c>
      <c r="K13" s="475"/>
      <c r="L13" s="476"/>
      <c r="M13" s="521" t="s">
        <v>472</v>
      </c>
      <c r="N13" s="522"/>
      <c r="O13" s="523"/>
      <c r="P13" s="474" t="s">
        <v>469</v>
      </c>
      <c r="Q13" s="475"/>
      <c r="R13" s="476"/>
    </row>
    <row r="14" spans="1:20" x14ac:dyDescent="0.2">
      <c r="A14" s="57"/>
      <c r="B14" s="69"/>
      <c r="C14" s="69" t="s">
        <v>538</v>
      </c>
      <c r="D14" s="480">
        <v>25</v>
      </c>
      <c r="E14" s="481"/>
      <c r="F14" s="482"/>
      <c r="G14" s="518">
        <v>34</v>
      </c>
      <c r="H14" s="519"/>
      <c r="I14" s="520"/>
      <c r="J14" s="480">
        <v>32</v>
      </c>
      <c r="K14" s="481"/>
      <c r="L14" s="482"/>
      <c r="M14" s="518">
        <v>36</v>
      </c>
      <c r="N14" s="519"/>
      <c r="O14" s="520"/>
      <c r="P14" s="480">
        <v>11</v>
      </c>
      <c r="Q14" s="481"/>
      <c r="R14" s="482"/>
    </row>
    <row r="15" spans="1:20" x14ac:dyDescent="0.2">
      <c r="A15" s="42"/>
      <c r="B15" s="34" t="s">
        <v>355</v>
      </c>
      <c r="C15" s="34" t="s">
        <v>408</v>
      </c>
      <c r="D15" s="35" t="s">
        <v>409</v>
      </c>
      <c r="E15" s="35" t="s">
        <v>410</v>
      </c>
      <c r="F15" s="35" t="s">
        <v>363</v>
      </c>
      <c r="G15" s="332" t="s">
        <v>409</v>
      </c>
      <c r="H15" s="332" t="s">
        <v>410</v>
      </c>
      <c r="I15" s="332" t="s">
        <v>363</v>
      </c>
      <c r="J15" s="35" t="s">
        <v>409</v>
      </c>
      <c r="K15" s="35" t="s">
        <v>410</v>
      </c>
      <c r="L15" s="35" t="s">
        <v>363</v>
      </c>
      <c r="M15" s="332" t="s">
        <v>409</v>
      </c>
      <c r="N15" s="332" t="s">
        <v>410</v>
      </c>
      <c r="O15" s="332" t="s">
        <v>363</v>
      </c>
      <c r="P15" s="35" t="s">
        <v>409</v>
      </c>
      <c r="Q15" s="35" t="s">
        <v>410</v>
      </c>
      <c r="R15" s="35" t="s">
        <v>363</v>
      </c>
    </row>
    <row r="16" spans="1:20" x14ac:dyDescent="0.2">
      <c r="A16" s="42" t="s">
        <v>390</v>
      </c>
      <c r="B16" s="50">
        <v>1</v>
      </c>
      <c r="C16" s="50">
        <v>5</v>
      </c>
      <c r="D16" s="37">
        <v>5</v>
      </c>
      <c r="E16" s="37">
        <v>2</v>
      </c>
      <c r="F16" s="37">
        <f t="shared" ref="F16:F24" si="4">IF(($C16+INT(D$14/18)+IF(((D$14-INT(D$14/18)*18)-$B16)&gt;=0,1,0)-D16+2)&lt;0, 0, $C16+INT(D$14/18)+IF(((D$14-INT(D$14/18)*18)-$B16)&gt;=0,1,0)-D16+2)</f>
        <v>4</v>
      </c>
      <c r="G16" s="232">
        <v>9</v>
      </c>
      <c r="H16" s="232">
        <v>3</v>
      </c>
      <c r="I16" s="232">
        <f>IF(($C16+INT(G$14/18)+IF(((G$14-INT(G$14/18)*18)-$B16)&gt;=0,1,0)-G16+2)&lt;0, 0, $C16+INT(G$14/18)+IF(((G$14-INT(G$14/18)*18)-$B16)&gt;=0,1,0)-G16+2)</f>
        <v>0</v>
      </c>
      <c r="J16" s="37">
        <v>9</v>
      </c>
      <c r="K16" s="37">
        <v>3</v>
      </c>
      <c r="L16" s="37">
        <f t="shared" ref="L16:L24" si="5">IF(($C16+INT(J$14/18)+IF(((J$14-INT(J$14/18)*18)-$B16)&gt;=0,1,0)-J16+2)&lt;0, 0, $C16+INT(J$14/18)+IF(((J$14-INT(J$14/18)*18)-$B16)&gt;=0,1,0)-J16+2)</f>
        <v>0</v>
      </c>
      <c r="M16" s="232">
        <v>7</v>
      </c>
      <c r="N16" s="232">
        <v>2</v>
      </c>
      <c r="O16" s="232">
        <f>IF(($C16+INT(M$14/18)+IF(((M$14-INT(M$14/18)*18)-$B16)&gt;=0,1,0)-M16+2)&lt;0, 0, $C16+INT(M$14/18)+IF(((M$14-INT(M$14/18)*18)-$B16)&gt;=0,1,0)-M16+2)</f>
        <v>2</v>
      </c>
      <c r="P16" s="37">
        <v>6</v>
      </c>
      <c r="Q16" s="37">
        <v>2</v>
      </c>
      <c r="R16" s="37">
        <f t="shared" ref="R16:R24" si="6">IF(($C16+INT(P$14/18)+IF(((P$14-INT(P$14/18)*18)-$B16)&gt;=0,1,0)-P16+2)&lt;0, 0, $C16+INT(P$14/18)+IF(((P$14-INT(P$14/18)*18)-$B16)&gt;=0,1,0)-P16+2)</f>
        <v>2</v>
      </c>
    </row>
    <row r="17" spans="1:20" x14ac:dyDescent="0.2">
      <c r="A17" s="42" t="s">
        <v>391</v>
      </c>
      <c r="B17" s="50">
        <v>9</v>
      </c>
      <c r="C17" s="50">
        <v>4</v>
      </c>
      <c r="D17" s="37">
        <v>7</v>
      </c>
      <c r="E17" s="37">
        <v>2</v>
      </c>
      <c r="F17" s="37">
        <f t="shared" si="4"/>
        <v>0</v>
      </c>
      <c r="G17" s="232">
        <v>5</v>
      </c>
      <c r="H17" s="232">
        <v>1</v>
      </c>
      <c r="I17" s="232">
        <f t="shared" ref="I17:I24" si="7">IF(($C17+INT(G$14/18)+IF(((G$14-INT(G$14/18)*18)-$B17)&gt;=0,1,0)-G17+2)&lt;0, 0, $C17+INT(G$14/18)+IF(((G$14-INT(G$14/18)*18)-$B17)&gt;=0,1,0)-G17+2)</f>
        <v>3</v>
      </c>
      <c r="J17" s="37">
        <v>5</v>
      </c>
      <c r="K17" s="37">
        <v>1</v>
      </c>
      <c r="L17" s="37">
        <f t="shared" si="5"/>
        <v>3</v>
      </c>
      <c r="M17" s="232">
        <v>8</v>
      </c>
      <c r="N17" s="232">
        <v>2</v>
      </c>
      <c r="O17" s="232">
        <f t="shared" ref="O17:O24" si="8">IF(($C17+INT(M$14/18)+IF(((M$14-INT(M$14/18)*18)-$B17)&gt;=0,1,0)-M17+2)&lt;0, 0, $C17+INT(M$14/18)+IF(((M$14-INT(M$14/18)*18)-$B17)&gt;=0,1,0)-M17+2)</f>
        <v>0</v>
      </c>
      <c r="P17" s="37">
        <v>5</v>
      </c>
      <c r="Q17" s="37">
        <v>1</v>
      </c>
      <c r="R17" s="37">
        <f t="shared" si="6"/>
        <v>2</v>
      </c>
    </row>
    <row r="18" spans="1:20" x14ac:dyDescent="0.2">
      <c r="A18" s="42" t="s">
        <v>392</v>
      </c>
      <c r="B18" s="50">
        <v>17</v>
      </c>
      <c r="C18" s="50">
        <v>3</v>
      </c>
      <c r="D18" s="37">
        <v>3</v>
      </c>
      <c r="E18" s="37">
        <v>1</v>
      </c>
      <c r="F18" s="37">
        <f t="shared" si="4"/>
        <v>3</v>
      </c>
      <c r="G18" s="232">
        <v>4</v>
      </c>
      <c r="H18" s="232">
        <v>1</v>
      </c>
      <c r="I18" s="232">
        <f t="shared" si="7"/>
        <v>2</v>
      </c>
      <c r="J18" s="37">
        <v>4</v>
      </c>
      <c r="K18" s="37">
        <v>3</v>
      </c>
      <c r="L18" s="37">
        <f t="shared" si="5"/>
        <v>2</v>
      </c>
      <c r="M18" s="232">
        <v>5</v>
      </c>
      <c r="N18" s="232">
        <v>3</v>
      </c>
      <c r="O18" s="232">
        <f t="shared" si="8"/>
        <v>2</v>
      </c>
      <c r="P18" s="37">
        <v>3</v>
      </c>
      <c r="Q18" s="37">
        <v>2</v>
      </c>
      <c r="R18" s="37">
        <f t="shared" si="6"/>
        <v>2</v>
      </c>
    </row>
    <row r="19" spans="1:20" x14ac:dyDescent="0.2">
      <c r="A19" s="42" t="s">
        <v>393</v>
      </c>
      <c r="B19" s="50">
        <v>7</v>
      </c>
      <c r="C19" s="50">
        <v>4</v>
      </c>
      <c r="D19" s="37">
        <v>4</v>
      </c>
      <c r="E19" s="37">
        <v>1</v>
      </c>
      <c r="F19" s="37">
        <f t="shared" si="4"/>
        <v>4</v>
      </c>
      <c r="G19" s="232">
        <v>9</v>
      </c>
      <c r="H19" s="232">
        <v>3</v>
      </c>
      <c r="I19" s="232">
        <f t="shared" si="7"/>
        <v>0</v>
      </c>
      <c r="J19" s="37">
        <v>6</v>
      </c>
      <c r="K19" s="37">
        <v>2</v>
      </c>
      <c r="L19" s="37">
        <f t="shared" si="5"/>
        <v>2</v>
      </c>
      <c r="M19" s="232">
        <v>8</v>
      </c>
      <c r="N19" s="232">
        <v>1</v>
      </c>
      <c r="O19" s="232">
        <f t="shared" si="8"/>
        <v>0</v>
      </c>
      <c r="P19" s="37">
        <v>6</v>
      </c>
      <c r="Q19" s="37">
        <v>3</v>
      </c>
      <c r="R19" s="37">
        <f t="shared" si="6"/>
        <v>1</v>
      </c>
    </row>
    <row r="20" spans="1:20" x14ac:dyDescent="0.2">
      <c r="A20" s="42" t="s">
        <v>394</v>
      </c>
      <c r="B20" s="50">
        <v>11</v>
      </c>
      <c r="C20" s="50">
        <v>4</v>
      </c>
      <c r="D20" s="37">
        <v>5</v>
      </c>
      <c r="E20" s="37">
        <v>2</v>
      </c>
      <c r="F20" s="37">
        <f t="shared" si="4"/>
        <v>2</v>
      </c>
      <c r="G20" s="232">
        <v>5</v>
      </c>
      <c r="H20" s="232">
        <v>1</v>
      </c>
      <c r="I20" s="232">
        <f t="shared" si="7"/>
        <v>3</v>
      </c>
      <c r="J20" s="37">
        <v>6</v>
      </c>
      <c r="K20" s="37">
        <v>2</v>
      </c>
      <c r="L20" s="37">
        <f t="shared" si="5"/>
        <v>2</v>
      </c>
      <c r="M20" s="232">
        <v>5</v>
      </c>
      <c r="N20" s="232">
        <v>1</v>
      </c>
      <c r="O20" s="232">
        <f t="shared" si="8"/>
        <v>3</v>
      </c>
      <c r="P20" s="37">
        <v>4</v>
      </c>
      <c r="Q20" s="37">
        <v>1</v>
      </c>
      <c r="R20" s="37">
        <f t="shared" si="6"/>
        <v>3</v>
      </c>
    </row>
    <row r="21" spans="1:20" x14ac:dyDescent="0.2">
      <c r="A21" s="42" t="s">
        <v>395</v>
      </c>
      <c r="B21" s="50">
        <v>3</v>
      </c>
      <c r="C21" s="50">
        <v>5</v>
      </c>
      <c r="D21" s="37">
        <v>7</v>
      </c>
      <c r="E21" s="37">
        <v>1</v>
      </c>
      <c r="F21" s="37">
        <f t="shared" si="4"/>
        <v>2</v>
      </c>
      <c r="G21" s="232">
        <v>8</v>
      </c>
      <c r="H21" s="232">
        <v>2</v>
      </c>
      <c r="I21" s="232">
        <f t="shared" si="7"/>
        <v>1</v>
      </c>
      <c r="J21" s="37">
        <v>6</v>
      </c>
      <c r="K21" s="37">
        <v>1</v>
      </c>
      <c r="L21" s="37">
        <f t="shared" si="5"/>
        <v>3</v>
      </c>
      <c r="M21" s="232">
        <v>7</v>
      </c>
      <c r="N21" s="232">
        <v>2</v>
      </c>
      <c r="O21" s="232">
        <f t="shared" si="8"/>
        <v>2</v>
      </c>
      <c r="P21" s="37">
        <v>5</v>
      </c>
      <c r="Q21" s="37">
        <v>2</v>
      </c>
      <c r="R21" s="37">
        <f t="shared" si="6"/>
        <v>3</v>
      </c>
    </row>
    <row r="22" spans="1:20" x14ac:dyDescent="0.2">
      <c r="A22" s="42" t="s">
        <v>396</v>
      </c>
      <c r="B22" s="50">
        <v>15</v>
      </c>
      <c r="C22" s="50">
        <v>3</v>
      </c>
      <c r="D22" s="37">
        <v>4</v>
      </c>
      <c r="E22" s="37">
        <v>2</v>
      </c>
      <c r="F22" s="37">
        <f t="shared" si="4"/>
        <v>2</v>
      </c>
      <c r="G22" s="232">
        <v>3</v>
      </c>
      <c r="H22" s="232">
        <v>2</v>
      </c>
      <c r="I22" s="232">
        <f t="shared" si="7"/>
        <v>4</v>
      </c>
      <c r="J22" s="37">
        <v>7</v>
      </c>
      <c r="K22" s="37">
        <v>2</v>
      </c>
      <c r="L22" s="37">
        <f t="shared" si="5"/>
        <v>0</v>
      </c>
      <c r="M22" s="232">
        <v>4</v>
      </c>
      <c r="N22" s="232">
        <v>2</v>
      </c>
      <c r="O22" s="232">
        <f t="shared" si="8"/>
        <v>3</v>
      </c>
      <c r="P22" s="37">
        <v>3</v>
      </c>
      <c r="Q22" s="37">
        <v>1</v>
      </c>
      <c r="R22" s="37">
        <f t="shared" si="6"/>
        <v>2</v>
      </c>
      <c r="T22" t="s">
        <v>1362</v>
      </c>
    </row>
    <row r="23" spans="1:20" x14ac:dyDescent="0.2">
      <c r="A23" s="42" t="s">
        <v>397</v>
      </c>
      <c r="B23" s="50">
        <v>13</v>
      </c>
      <c r="C23" s="50">
        <v>4</v>
      </c>
      <c r="D23" s="37">
        <v>7</v>
      </c>
      <c r="E23" s="37">
        <v>3</v>
      </c>
      <c r="F23" s="37">
        <f t="shared" si="4"/>
        <v>0</v>
      </c>
      <c r="G23" s="232">
        <v>8</v>
      </c>
      <c r="H23" s="232">
        <v>2</v>
      </c>
      <c r="I23" s="232">
        <f t="shared" si="7"/>
        <v>0</v>
      </c>
      <c r="J23" s="37">
        <v>6</v>
      </c>
      <c r="K23" s="37">
        <v>2</v>
      </c>
      <c r="L23" s="37">
        <f t="shared" si="5"/>
        <v>2</v>
      </c>
      <c r="M23" s="232">
        <v>8</v>
      </c>
      <c r="N23" s="232">
        <v>2</v>
      </c>
      <c r="O23" s="232">
        <f t="shared" si="8"/>
        <v>0</v>
      </c>
      <c r="P23" s="37">
        <v>5</v>
      </c>
      <c r="Q23" s="37">
        <v>2</v>
      </c>
      <c r="R23" s="37">
        <f t="shared" si="6"/>
        <v>1</v>
      </c>
    </row>
    <row r="24" spans="1:20" ht="13.5" thickBot="1" x14ac:dyDescent="0.25">
      <c r="A24" s="52" t="s">
        <v>398</v>
      </c>
      <c r="B24" s="53">
        <v>5</v>
      </c>
      <c r="C24" s="53">
        <v>4</v>
      </c>
      <c r="D24" s="37">
        <v>7</v>
      </c>
      <c r="E24" s="54">
        <v>2</v>
      </c>
      <c r="F24" s="37">
        <f t="shared" si="4"/>
        <v>1</v>
      </c>
      <c r="G24" s="232">
        <v>6</v>
      </c>
      <c r="H24" s="456">
        <v>2</v>
      </c>
      <c r="I24" s="232">
        <f t="shared" si="7"/>
        <v>2</v>
      </c>
      <c r="J24" s="37">
        <v>7</v>
      </c>
      <c r="K24" s="54">
        <v>2</v>
      </c>
      <c r="L24" s="37">
        <f t="shared" si="5"/>
        <v>1</v>
      </c>
      <c r="M24" s="232">
        <v>5</v>
      </c>
      <c r="N24" s="456">
        <v>1</v>
      </c>
      <c r="O24" s="232">
        <f t="shared" si="8"/>
        <v>3</v>
      </c>
      <c r="P24" s="37">
        <v>5</v>
      </c>
      <c r="Q24" s="54">
        <v>2</v>
      </c>
      <c r="R24" s="37">
        <f t="shared" si="6"/>
        <v>2</v>
      </c>
    </row>
    <row r="25" spans="1:20" ht="13.5" thickBot="1" x14ac:dyDescent="0.25">
      <c r="A25" s="61" t="s">
        <v>412</v>
      </c>
      <c r="B25" s="62"/>
      <c r="C25" s="74">
        <f t="shared" ref="C25:O25" si="9">SUM(C16:C24)</f>
        <v>36</v>
      </c>
      <c r="D25" s="63">
        <f t="shared" si="9"/>
        <v>49</v>
      </c>
      <c r="E25" s="63">
        <f t="shared" si="9"/>
        <v>16</v>
      </c>
      <c r="F25" s="63">
        <f t="shared" si="9"/>
        <v>18</v>
      </c>
      <c r="G25" s="234">
        <f t="shared" si="9"/>
        <v>57</v>
      </c>
      <c r="H25" s="234">
        <f t="shared" si="9"/>
        <v>17</v>
      </c>
      <c r="I25" s="233">
        <f t="shared" si="9"/>
        <v>15</v>
      </c>
      <c r="J25" s="63">
        <f t="shared" si="9"/>
        <v>56</v>
      </c>
      <c r="K25" s="63">
        <f t="shared" si="9"/>
        <v>18</v>
      </c>
      <c r="L25" s="88">
        <f t="shared" si="9"/>
        <v>15</v>
      </c>
      <c r="M25" s="234">
        <f t="shared" si="9"/>
        <v>57</v>
      </c>
      <c r="N25" s="234">
        <f t="shared" si="9"/>
        <v>16</v>
      </c>
      <c r="O25" s="233">
        <f t="shared" si="9"/>
        <v>15</v>
      </c>
      <c r="P25" s="63">
        <f>SUM(P16:P24)</f>
        <v>42</v>
      </c>
      <c r="Q25" s="63">
        <f>SUM(Q16:Q24)</f>
        <v>16</v>
      </c>
      <c r="R25" s="88">
        <f>SUM(R16:R24)</f>
        <v>18</v>
      </c>
    </row>
    <row r="26" spans="1:20" x14ac:dyDescent="0.2">
      <c r="A26" s="57" t="s">
        <v>399</v>
      </c>
      <c r="B26" s="58">
        <v>2</v>
      </c>
      <c r="C26" s="58">
        <v>5</v>
      </c>
      <c r="D26" s="37">
        <v>4</v>
      </c>
      <c r="E26" s="39">
        <v>1</v>
      </c>
      <c r="F26" s="37">
        <f t="shared" ref="F26:F34" si="10">IF(($C26+INT(D$14/18)+IF(((D$14-INT(D$14/18)*18)-$B26)&gt;=0,1,0)-D26+2)&lt;0, 0, $C26+INT(D$14/18)+IF(((D$14-INT(D$14/18)*18)-$B26)&gt;=0,1,0)-D26+2)</f>
        <v>5</v>
      </c>
      <c r="G26" s="232">
        <v>7</v>
      </c>
      <c r="H26" s="261">
        <v>2</v>
      </c>
      <c r="I26" s="232">
        <f>IF(($C26+INT(G$14/18)+IF(((G$14-INT(G$14/18)*18)-$B26)&gt;=0,1,0)-G26+2)&lt;0, 0, $C26+INT(G$14/18)+IF(((G$14-INT(G$14/18)*18)-$B26)&gt;=0,1,0)-G26+2)</f>
        <v>2</v>
      </c>
      <c r="J26" s="37">
        <v>9</v>
      </c>
      <c r="K26" s="39">
        <v>4</v>
      </c>
      <c r="L26" s="37">
        <f t="shared" ref="L26:L34" si="11">IF(($C26+INT(J$14/18)+IF(((J$14-INT(J$14/18)*18)-$B26)&gt;=0,1,0)-J26+2)&lt;0, 0, $C26+INT(J$14/18)+IF(((J$14-INT(J$14/18)*18)-$B26)&gt;=0,1,0)-J26+2)</f>
        <v>0</v>
      </c>
      <c r="M26" s="232">
        <v>7</v>
      </c>
      <c r="N26" s="261">
        <v>2</v>
      </c>
      <c r="O26" s="232">
        <f>IF(($C26+INT(M$14/18)+IF(((M$14-INT(M$14/18)*18)-$B26)&gt;=0,1,0)-M26+2)&lt;0, 0, $C26+INT(M$14/18)+IF(((M$14-INT(M$14/18)*18)-$B26)&gt;=0,1,0)-M26+2)</f>
        <v>2</v>
      </c>
      <c r="P26" s="37">
        <v>5</v>
      </c>
      <c r="Q26" s="39">
        <v>1</v>
      </c>
      <c r="R26" s="37">
        <f t="shared" ref="R26:R34" si="12">IF(($C26+INT(P$14/18)+IF(((P$14-INT(P$14/18)*18)-$B26)&gt;=0,1,0)-P26+2)&lt;0, 0, $C26+INT(P$14/18)+IF(((P$14-INT(P$14/18)*18)-$B26)&gt;=0,1,0)-P26+2)</f>
        <v>3</v>
      </c>
    </row>
    <row r="27" spans="1:20" x14ac:dyDescent="0.2">
      <c r="A27" s="42" t="s">
        <v>400</v>
      </c>
      <c r="B27" s="50">
        <v>10</v>
      </c>
      <c r="C27" s="50">
        <v>4</v>
      </c>
      <c r="D27" s="37">
        <v>4</v>
      </c>
      <c r="E27" s="37">
        <v>2</v>
      </c>
      <c r="F27" s="37">
        <f t="shared" si="10"/>
        <v>3</v>
      </c>
      <c r="G27" s="232">
        <v>7</v>
      </c>
      <c r="H27" s="232">
        <v>2</v>
      </c>
      <c r="I27" s="232">
        <f t="shared" ref="I27:I34" si="13">IF(($C27+INT(G$14/18)+IF(((G$14-INT(G$14/18)*18)-$B27)&gt;=0,1,0)-G27+2)&lt;0, 0, $C27+INT(G$14/18)+IF(((G$14-INT(G$14/18)*18)-$B27)&gt;=0,1,0)-G27+2)</f>
        <v>1</v>
      </c>
      <c r="J27" s="37">
        <v>7</v>
      </c>
      <c r="K27" s="37">
        <v>2</v>
      </c>
      <c r="L27" s="37">
        <f t="shared" si="11"/>
        <v>1</v>
      </c>
      <c r="M27" s="232">
        <v>9</v>
      </c>
      <c r="N27" s="232">
        <v>2</v>
      </c>
      <c r="O27" s="232">
        <f t="shared" ref="O27:O34" si="14">IF(($C27+INT(M$14/18)+IF(((M$14-INT(M$14/18)*18)-$B27)&gt;=0,1,0)-M27+2)&lt;0, 0, $C27+INT(M$14/18)+IF(((M$14-INT(M$14/18)*18)-$B27)&gt;=0,1,0)-M27+2)</f>
        <v>0</v>
      </c>
      <c r="P27" s="37">
        <v>5</v>
      </c>
      <c r="Q27" s="37">
        <v>3</v>
      </c>
      <c r="R27" s="37">
        <f t="shared" si="12"/>
        <v>2</v>
      </c>
    </row>
    <row r="28" spans="1:20" x14ac:dyDescent="0.2">
      <c r="A28" s="42" t="s">
        <v>401</v>
      </c>
      <c r="B28" s="50">
        <v>4</v>
      </c>
      <c r="C28" s="50">
        <v>5</v>
      </c>
      <c r="D28" s="37">
        <v>8</v>
      </c>
      <c r="E28" s="37">
        <v>1</v>
      </c>
      <c r="F28" s="37">
        <f t="shared" si="10"/>
        <v>1</v>
      </c>
      <c r="G28" s="232">
        <v>8</v>
      </c>
      <c r="H28" s="232">
        <v>2</v>
      </c>
      <c r="I28" s="232">
        <f t="shared" si="13"/>
        <v>1</v>
      </c>
      <c r="J28" s="37">
        <v>9</v>
      </c>
      <c r="K28" s="37">
        <v>2</v>
      </c>
      <c r="L28" s="37">
        <f t="shared" si="11"/>
        <v>0</v>
      </c>
      <c r="M28" s="232">
        <v>6</v>
      </c>
      <c r="N28" s="232">
        <v>2</v>
      </c>
      <c r="O28" s="232">
        <f t="shared" si="14"/>
        <v>3</v>
      </c>
      <c r="P28" s="37">
        <v>6</v>
      </c>
      <c r="Q28" s="37">
        <v>2</v>
      </c>
      <c r="R28" s="37">
        <f t="shared" si="12"/>
        <v>2</v>
      </c>
    </row>
    <row r="29" spans="1:20" x14ac:dyDescent="0.2">
      <c r="A29" s="42" t="s">
        <v>402</v>
      </c>
      <c r="B29" s="50">
        <v>18</v>
      </c>
      <c r="C29" s="50">
        <v>3</v>
      </c>
      <c r="D29" s="37">
        <v>5</v>
      </c>
      <c r="E29" s="37">
        <v>2</v>
      </c>
      <c r="F29" s="37">
        <f t="shared" si="10"/>
        <v>1</v>
      </c>
      <c r="G29" s="232">
        <v>5</v>
      </c>
      <c r="H29" s="232">
        <v>2</v>
      </c>
      <c r="I29" s="232">
        <f t="shared" si="13"/>
        <v>1</v>
      </c>
      <c r="J29" s="37">
        <v>3</v>
      </c>
      <c r="K29" s="37">
        <v>2</v>
      </c>
      <c r="L29" s="37">
        <f t="shared" si="11"/>
        <v>3</v>
      </c>
      <c r="M29" s="232">
        <v>4</v>
      </c>
      <c r="N29" s="232">
        <v>1</v>
      </c>
      <c r="O29" s="232">
        <f t="shared" si="14"/>
        <v>3</v>
      </c>
      <c r="P29" s="37">
        <v>4</v>
      </c>
      <c r="Q29" s="37">
        <v>2</v>
      </c>
      <c r="R29" s="37">
        <f t="shared" si="12"/>
        <v>1</v>
      </c>
    </row>
    <row r="30" spans="1:20" x14ac:dyDescent="0.2">
      <c r="A30" s="42" t="s">
        <v>403</v>
      </c>
      <c r="B30" s="50">
        <v>8</v>
      </c>
      <c r="C30" s="50">
        <v>4</v>
      </c>
      <c r="D30" s="37">
        <v>8</v>
      </c>
      <c r="E30" s="37">
        <v>2</v>
      </c>
      <c r="F30" s="37">
        <f t="shared" si="10"/>
        <v>0</v>
      </c>
      <c r="G30" s="232">
        <v>6</v>
      </c>
      <c r="H30" s="232">
        <v>1</v>
      </c>
      <c r="I30" s="232">
        <f t="shared" si="13"/>
        <v>2</v>
      </c>
      <c r="J30" s="37">
        <v>6</v>
      </c>
      <c r="K30" s="37">
        <v>1</v>
      </c>
      <c r="L30" s="37">
        <f t="shared" si="11"/>
        <v>2</v>
      </c>
      <c r="M30" s="232">
        <v>7</v>
      </c>
      <c r="N30" s="232">
        <v>2</v>
      </c>
      <c r="O30" s="232">
        <f t="shared" si="14"/>
        <v>1</v>
      </c>
      <c r="P30" s="37">
        <v>5</v>
      </c>
      <c r="Q30" s="37">
        <v>2</v>
      </c>
      <c r="R30" s="37">
        <f t="shared" si="12"/>
        <v>2</v>
      </c>
    </row>
    <row r="31" spans="1:20" x14ac:dyDescent="0.2">
      <c r="A31" s="42" t="s">
        <v>404</v>
      </c>
      <c r="B31" s="50">
        <v>14</v>
      </c>
      <c r="C31" s="50">
        <v>4</v>
      </c>
      <c r="D31" s="37">
        <v>4</v>
      </c>
      <c r="E31" s="37">
        <v>2</v>
      </c>
      <c r="F31" s="37">
        <f t="shared" si="10"/>
        <v>3</v>
      </c>
      <c r="G31" s="232">
        <v>4</v>
      </c>
      <c r="H31" s="232">
        <v>2</v>
      </c>
      <c r="I31" s="232">
        <f t="shared" si="13"/>
        <v>4</v>
      </c>
      <c r="J31" s="37">
        <v>5</v>
      </c>
      <c r="K31" s="37">
        <v>3</v>
      </c>
      <c r="L31" s="37">
        <f t="shared" si="11"/>
        <v>3</v>
      </c>
      <c r="M31" s="232">
        <v>9</v>
      </c>
      <c r="N31" s="232">
        <v>3</v>
      </c>
      <c r="O31" s="232">
        <f t="shared" si="14"/>
        <v>0</v>
      </c>
      <c r="P31" s="37">
        <v>4</v>
      </c>
      <c r="Q31" s="37">
        <v>2</v>
      </c>
      <c r="R31" s="37">
        <f t="shared" si="12"/>
        <v>2</v>
      </c>
    </row>
    <row r="32" spans="1:20" x14ac:dyDescent="0.2">
      <c r="A32" s="42" t="s">
        <v>405</v>
      </c>
      <c r="B32" s="50">
        <v>12</v>
      </c>
      <c r="C32" s="50">
        <v>4</v>
      </c>
      <c r="D32" s="37">
        <v>5</v>
      </c>
      <c r="E32" s="37">
        <v>1</v>
      </c>
      <c r="F32" s="37">
        <f t="shared" si="10"/>
        <v>2</v>
      </c>
      <c r="G32" s="232">
        <v>5</v>
      </c>
      <c r="H32" s="232">
        <v>2</v>
      </c>
      <c r="I32" s="232">
        <f t="shared" si="13"/>
        <v>3</v>
      </c>
      <c r="J32" s="37">
        <v>8</v>
      </c>
      <c r="K32" s="37">
        <v>2</v>
      </c>
      <c r="L32" s="37">
        <f t="shared" si="11"/>
        <v>0</v>
      </c>
      <c r="M32" s="232">
        <v>9</v>
      </c>
      <c r="N32" s="232">
        <v>3</v>
      </c>
      <c r="O32" s="232">
        <f t="shared" si="14"/>
        <v>0</v>
      </c>
      <c r="P32" s="37">
        <v>6</v>
      </c>
      <c r="Q32" s="37">
        <v>2</v>
      </c>
      <c r="R32" s="37">
        <f t="shared" si="12"/>
        <v>0</v>
      </c>
    </row>
    <row r="33" spans="1:18" x14ac:dyDescent="0.2">
      <c r="A33" s="42" t="s">
        <v>406</v>
      </c>
      <c r="B33" s="50">
        <v>6</v>
      </c>
      <c r="C33" s="50">
        <v>4</v>
      </c>
      <c r="D33" s="37">
        <v>6</v>
      </c>
      <c r="E33" s="37">
        <v>1</v>
      </c>
      <c r="F33" s="37">
        <f t="shared" si="10"/>
        <v>2</v>
      </c>
      <c r="G33" s="232">
        <v>5</v>
      </c>
      <c r="H33" s="232">
        <v>2</v>
      </c>
      <c r="I33" s="232">
        <f t="shared" si="13"/>
        <v>3</v>
      </c>
      <c r="J33" s="37">
        <v>7</v>
      </c>
      <c r="K33" s="37">
        <v>3</v>
      </c>
      <c r="L33" s="37">
        <f t="shared" si="11"/>
        <v>1</v>
      </c>
      <c r="M33" s="232">
        <v>6</v>
      </c>
      <c r="N33" s="232">
        <v>2</v>
      </c>
      <c r="O33" s="232">
        <f t="shared" si="14"/>
        <v>2</v>
      </c>
      <c r="P33" s="37">
        <v>4</v>
      </c>
      <c r="Q33" s="37">
        <v>1</v>
      </c>
      <c r="R33" s="37">
        <f t="shared" si="12"/>
        <v>3</v>
      </c>
    </row>
    <row r="34" spans="1:18" ht="13.5" thickBot="1" x14ac:dyDescent="0.25">
      <c r="A34" s="45" t="s">
        <v>407</v>
      </c>
      <c r="B34" s="51">
        <v>16</v>
      </c>
      <c r="C34" s="51">
        <v>3</v>
      </c>
      <c r="D34" s="37">
        <v>4</v>
      </c>
      <c r="E34" s="46">
        <v>2</v>
      </c>
      <c r="F34" s="37">
        <f t="shared" si="10"/>
        <v>2</v>
      </c>
      <c r="G34" s="232">
        <v>4</v>
      </c>
      <c r="H34" s="457">
        <v>2</v>
      </c>
      <c r="I34" s="232">
        <f t="shared" si="13"/>
        <v>3</v>
      </c>
      <c r="J34" s="37">
        <v>9</v>
      </c>
      <c r="K34" s="46">
        <v>3</v>
      </c>
      <c r="L34" s="37">
        <f t="shared" si="11"/>
        <v>0</v>
      </c>
      <c r="M34" s="232">
        <v>4</v>
      </c>
      <c r="N34" s="457">
        <v>2</v>
      </c>
      <c r="O34" s="232">
        <f t="shared" si="14"/>
        <v>3</v>
      </c>
      <c r="P34" s="37">
        <v>2</v>
      </c>
      <c r="Q34" s="46">
        <v>1</v>
      </c>
      <c r="R34" s="37">
        <f t="shared" si="12"/>
        <v>3</v>
      </c>
    </row>
    <row r="35" spans="1:18" ht="13.5" thickBot="1" x14ac:dyDescent="0.25">
      <c r="A35" s="66" t="s">
        <v>413</v>
      </c>
      <c r="B35" s="63"/>
      <c r="C35" s="63">
        <f t="shared" ref="C35:O35" si="15">SUM(C26:C34)</f>
        <v>36</v>
      </c>
      <c r="D35" s="63">
        <f t="shared" si="15"/>
        <v>48</v>
      </c>
      <c r="E35" s="63">
        <f t="shared" si="15"/>
        <v>14</v>
      </c>
      <c r="F35" s="63">
        <f t="shared" si="15"/>
        <v>19</v>
      </c>
      <c r="G35" s="234">
        <f t="shared" si="15"/>
        <v>51</v>
      </c>
      <c r="H35" s="234">
        <f t="shared" si="15"/>
        <v>17</v>
      </c>
      <c r="I35" s="234">
        <f t="shared" si="15"/>
        <v>20</v>
      </c>
      <c r="J35" s="63">
        <f t="shared" si="15"/>
        <v>63</v>
      </c>
      <c r="K35" s="63">
        <f t="shared" si="15"/>
        <v>22</v>
      </c>
      <c r="L35" s="63">
        <f t="shared" si="15"/>
        <v>10</v>
      </c>
      <c r="M35" s="234">
        <f t="shared" si="15"/>
        <v>61</v>
      </c>
      <c r="N35" s="234">
        <f t="shared" si="15"/>
        <v>19</v>
      </c>
      <c r="O35" s="234">
        <f t="shared" si="15"/>
        <v>14</v>
      </c>
      <c r="P35" s="63">
        <f>SUM(P26:P34)</f>
        <v>41</v>
      </c>
      <c r="Q35" s="63">
        <f>SUM(Q26:Q34)</f>
        <v>16</v>
      </c>
      <c r="R35" s="63">
        <f>SUM(R26:R34)</f>
        <v>18</v>
      </c>
    </row>
    <row r="36" spans="1:18" ht="13.5" thickBot="1" x14ac:dyDescent="0.25">
      <c r="A36" s="70" t="s">
        <v>414</v>
      </c>
      <c r="B36" s="71"/>
      <c r="C36" s="71">
        <f t="shared" ref="C36:O36" si="16">C35+C25</f>
        <v>72</v>
      </c>
      <c r="D36" s="71">
        <f t="shared" si="16"/>
        <v>97</v>
      </c>
      <c r="E36" s="71">
        <f t="shared" si="16"/>
        <v>30</v>
      </c>
      <c r="F36" s="71">
        <f t="shared" si="16"/>
        <v>37</v>
      </c>
      <c r="G36" s="235">
        <f t="shared" si="16"/>
        <v>108</v>
      </c>
      <c r="H36" s="235">
        <f t="shared" si="16"/>
        <v>34</v>
      </c>
      <c r="I36" s="235">
        <f t="shared" si="16"/>
        <v>35</v>
      </c>
      <c r="J36" s="71">
        <f t="shared" si="16"/>
        <v>119</v>
      </c>
      <c r="K36" s="71">
        <f t="shared" si="16"/>
        <v>40</v>
      </c>
      <c r="L36" s="71">
        <f t="shared" si="16"/>
        <v>25</v>
      </c>
      <c r="M36" s="235">
        <f t="shared" si="16"/>
        <v>118</v>
      </c>
      <c r="N36" s="235">
        <f t="shared" si="16"/>
        <v>35</v>
      </c>
      <c r="O36" s="235">
        <f t="shared" si="16"/>
        <v>29</v>
      </c>
      <c r="P36" s="71">
        <f>P35+P25</f>
        <v>83</v>
      </c>
      <c r="Q36" s="71">
        <f>Q35+Q25</f>
        <v>32</v>
      </c>
      <c r="R36" s="71">
        <f>R35+R25</f>
        <v>36</v>
      </c>
    </row>
    <row r="37" spans="1:18" x14ac:dyDescent="0.2">
      <c r="A37" s="30"/>
      <c r="B37" s="30"/>
      <c r="C37" s="30"/>
      <c r="D37" s="30"/>
      <c r="E37" s="30"/>
      <c r="F37" s="30"/>
      <c r="G37" s="30"/>
      <c r="H37" s="30"/>
      <c r="I37" s="30"/>
      <c r="J37" s="30"/>
      <c r="K37" s="30"/>
      <c r="L37" s="30"/>
      <c r="M37" s="30"/>
      <c r="N37" s="30"/>
      <c r="O37" s="30"/>
    </row>
    <row r="38" spans="1:18" x14ac:dyDescent="0.2">
      <c r="A38" s="30"/>
      <c r="B38" s="30"/>
      <c r="C38" s="30"/>
      <c r="D38" s="30"/>
      <c r="E38" s="30"/>
      <c r="F38" s="30"/>
      <c r="G38" s="30"/>
      <c r="H38" s="30"/>
      <c r="I38" s="30"/>
      <c r="J38" s="30"/>
      <c r="K38" s="30"/>
      <c r="L38" s="30"/>
      <c r="M38" s="30"/>
      <c r="N38" s="30"/>
      <c r="O38" s="30"/>
    </row>
    <row r="39" spans="1:18" ht="13.5" thickBot="1" x14ac:dyDescent="0.25">
      <c r="A39" s="30"/>
      <c r="B39" s="30"/>
      <c r="C39" s="30"/>
      <c r="D39" s="30"/>
      <c r="E39" s="30"/>
      <c r="F39" s="30"/>
      <c r="G39" s="30"/>
      <c r="H39" s="30"/>
      <c r="I39" s="30"/>
      <c r="J39" s="30"/>
      <c r="K39" s="30"/>
      <c r="L39" s="30"/>
      <c r="M39" s="30"/>
      <c r="N39" s="30"/>
      <c r="O39" s="30"/>
    </row>
    <row r="40" spans="1:18" ht="13.5" thickBot="1" x14ac:dyDescent="0.25">
      <c r="A40" s="31"/>
      <c r="B40" s="32"/>
      <c r="C40" s="32"/>
      <c r="D40" s="32"/>
      <c r="E40" s="32"/>
      <c r="F40" s="32" t="s">
        <v>1354</v>
      </c>
      <c r="G40" s="32"/>
      <c r="H40" s="32"/>
      <c r="I40" s="32"/>
      <c r="J40" s="32"/>
      <c r="K40" s="32"/>
      <c r="L40" s="32"/>
      <c r="M40" s="32"/>
      <c r="N40" s="32"/>
      <c r="O40" s="32"/>
      <c r="P40" s="32"/>
      <c r="Q40" s="32"/>
      <c r="R40" s="32"/>
    </row>
    <row r="41" spans="1:18" x14ac:dyDescent="0.2">
      <c r="A41" s="40"/>
      <c r="B41" s="41"/>
      <c r="C41" s="41"/>
      <c r="D41" s="474" t="s">
        <v>475</v>
      </c>
      <c r="E41" s="475"/>
      <c r="F41" s="476"/>
      <c r="G41" s="521" t="s">
        <v>352</v>
      </c>
      <c r="H41" s="522"/>
      <c r="I41" s="523"/>
      <c r="J41" s="474" t="s">
        <v>340</v>
      </c>
      <c r="K41" s="475"/>
      <c r="L41" s="476"/>
      <c r="M41" s="521" t="s">
        <v>472</v>
      </c>
      <c r="N41" s="522"/>
      <c r="O41" s="523"/>
      <c r="P41" s="474" t="s">
        <v>469</v>
      </c>
      <c r="Q41" s="475"/>
      <c r="R41" s="476"/>
    </row>
    <row r="42" spans="1:18" x14ac:dyDescent="0.2">
      <c r="A42" s="57"/>
      <c r="B42" s="69"/>
      <c r="C42" s="69" t="s">
        <v>538</v>
      </c>
      <c r="D42" s="480">
        <v>27</v>
      </c>
      <c r="E42" s="481"/>
      <c r="F42" s="482"/>
      <c r="G42" s="518">
        <v>35</v>
      </c>
      <c r="H42" s="519"/>
      <c r="I42" s="520"/>
      <c r="J42" s="480">
        <v>34</v>
      </c>
      <c r="K42" s="481"/>
      <c r="L42" s="482"/>
      <c r="M42" s="518">
        <v>37</v>
      </c>
      <c r="N42" s="519"/>
      <c r="O42" s="520"/>
      <c r="P42" s="480">
        <v>13</v>
      </c>
      <c r="Q42" s="481"/>
      <c r="R42" s="482"/>
    </row>
    <row r="43" spans="1:18" x14ac:dyDescent="0.2">
      <c r="A43" s="42"/>
      <c r="B43" s="34" t="s">
        <v>355</v>
      </c>
      <c r="C43" s="34" t="s">
        <v>408</v>
      </c>
      <c r="D43" s="35" t="s">
        <v>409</v>
      </c>
      <c r="E43" s="35" t="s">
        <v>410</v>
      </c>
      <c r="F43" s="35" t="s">
        <v>363</v>
      </c>
      <c r="G43" s="332" t="s">
        <v>409</v>
      </c>
      <c r="H43" s="332" t="s">
        <v>410</v>
      </c>
      <c r="I43" s="332" t="s">
        <v>363</v>
      </c>
      <c r="J43" s="35" t="s">
        <v>409</v>
      </c>
      <c r="K43" s="35" t="s">
        <v>410</v>
      </c>
      <c r="L43" s="35" t="s">
        <v>363</v>
      </c>
      <c r="M43" s="332" t="s">
        <v>409</v>
      </c>
      <c r="N43" s="332" t="s">
        <v>410</v>
      </c>
      <c r="O43" s="332" t="s">
        <v>363</v>
      </c>
      <c r="P43" s="35" t="s">
        <v>409</v>
      </c>
      <c r="Q43" s="35" t="s">
        <v>410</v>
      </c>
      <c r="R43" s="35" t="s">
        <v>363</v>
      </c>
    </row>
    <row r="44" spans="1:18" x14ac:dyDescent="0.2">
      <c r="A44" s="42" t="s">
        <v>390</v>
      </c>
      <c r="B44" s="50">
        <v>13</v>
      </c>
      <c r="C44" s="50">
        <v>3</v>
      </c>
      <c r="D44" s="37">
        <v>4</v>
      </c>
      <c r="E44" s="37">
        <v>1</v>
      </c>
      <c r="F44" s="37">
        <f>IF(($C44+INT(D$42/18)+IF(((D$42-INT(D$42/18)*18)-$B44)&gt;=0,1,0)-D44+2)&lt;0, 0, $C44+INT(D$42/18)+IF(((D$42-INT(D$42/18)*18)-$B44)&gt;=0,1,0)-D44+2)</f>
        <v>2</v>
      </c>
      <c r="G44" s="232">
        <v>3</v>
      </c>
      <c r="H44" s="232">
        <v>1</v>
      </c>
      <c r="I44" s="232">
        <f>IF(($C44+INT(G$42/18)+IF(((G$42-INT(G$42/18)*18)-$B44)&gt;=0,1,0)-G44+2)&lt;0, 0, $C44+INT(G$42/18)+IF(((G$42-INT(G$42/18)*18)-$B44)&gt;=0,1,0)-G44+2)</f>
        <v>4</v>
      </c>
      <c r="J44" s="37">
        <v>3</v>
      </c>
      <c r="K44" s="37">
        <v>1</v>
      </c>
      <c r="L44" s="37">
        <f>IF(($C44+INT(J$42/18)+IF(((J$42-INT(J$42/18)*18)-$B44)&gt;=0,1,0)-J44+2)&lt;0, 0, $C44+INT(J$42/18)+IF(((J$42-INT(J$42/18)*18)-$B44)&gt;=0,1,0)-J44+2)</f>
        <v>4</v>
      </c>
      <c r="M44" s="232">
        <v>4</v>
      </c>
      <c r="N44" s="232">
        <v>2</v>
      </c>
      <c r="O44" s="232">
        <f>IF(($C44+INT(M$42/18)+IF(((M$42-INT(M$42/18)*18)-$B44)&gt;=0,1,0)-M44+2)&lt;0, 0, $C44+INT(M$42/18)+IF(((M$42-INT(M$42/18)*18)-$B44)&gt;=0,1,0)-M44+2)</f>
        <v>3</v>
      </c>
      <c r="P44" s="37">
        <v>4</v>
      </c>
      <c r="Q44" s="37">
        <v>1</v>
      </c>
      <c r="R44" s="37">
        <f>IF(($C44+INT(P$42/18)+IF(((P$42-INT(P$42/18)*18)-$B44)&gt;=0,1,0)-P44+2)&lt;0, 0, $C44+INT(P$42/18)+IF(((P$42-INT(P$42/18)*18)-$B44)&gt;=0,1,0)-P44+2)</f>
        <v>2</v>
      </c>
    </row>
    <row r="45" spans="1:18" x14ac:dyDescent="0.2">
      <c r="A45" s="42" t="s">
        <v>391</v>
      </c>
      <c r="B45" s="50">
        <v>1</v>
      </c>
      <c r="C45" s="50">
        <v>4</v>
      </c>
      <c r="D45" s="37">
        <v>7</v>
      </c>
      <c r="E45" s="37">
        <v>1</v>
      </c>
      <c r="F45" s="37">
        <f t="shared" ref="F45:F52" si="17">IF(($C45+INT(D$42/18)+IF(((D$42-INT(D$42/18)*18)-$B45)&gt;=0,1,0)-D45+2)&lt;0, 0, $C45+INT(D$42/18)+IF(((D$42-INT(D$42/18)*18)-$B45)&gt;=0,1,0)-D45+2)</f>
        <v>1</v>
      </c>
      <c r="G45" s="232">
        <v>5</v>
      </c>
      <c r="H45" s="232">
        <v>1</v>
      </c>
      <c r="I45" s="232">
        <f t="shared" ref="I45:I52" si="18">IF(($C45+INT(G$42/18)+IF(((G$42-INT(G$42/18)*18)-$B45)&gt;=0,1,0)-G45+2)&lt;0, 0, $C45+INT(G$42/18)+IF(((G$42-INT(G$42/18)*18)-$B45)&gt;=0,1,0)-G45+2)</f>
        <v>3</v>
      </c>
      <c r="J45" s="37">
        <v>7</v>
      </c>
      <c r="K45" s="37">
        <v>2</v>
      </c>
      <c r="L45" s="37">
        <f t="shared" ref="L45:L52" si="19">IF(($C45+INT(J$42/18)+IF(((J$42-INT(J$42/18)*18)-$B45)&gt;=0,1,0)-J45+2)&lt;0, 0, $C45+INT(J$42/18)+IF(((J$42-INT(J$42/18)*18)-$B45)&gt;=0,1,0)-J45+2)</f>
        <v>1</v>
      </c>
      <c r="M45" s="232">
        <v>9</v>
      </c>
      <c r="N45" s="232">
        <v>3</v>
      </c>
      <c r="O45" s="232">
        <f t="shared" ref="O45:O52" si="20">IF(($C45+INT(M$42/18)+IF(((M$42-INT(M$42/18)*18)-$B45)&gt;=0,1,0)-M45+2)&lt;0, 0, $C45+INT(M$42/18)+IF(((M$42-INT(M$42/18)*18)-$B45)&gt;=0,1,0)-M45+2)</f>
        <v>0</v>
      </c>
      <c r="P45" s="37">
        <v>5</v>
      </c>
      <c r="Q45" s="37">
        <v>2</v>
      </c>
      <c r="R45" s="37">
        <f t="shared" ref="R45:R52" si="21">IF(($C45+INT(P$42/18)+IF(((P$42-INT(P$42/18)*18)-$B45)&gt;=0,1,0)-P45+2)&lt;0, 0, $C45+INT(P$42/18)+IF(((P$42-INT(P$42/18)*18)-$B45)&gt;=0,1,0)-P45+2)</f>
        <v>2</v>
      </c>
    </row>
    <row r="46" spans="1:18" x14ac:dyDescent="0.2">
      <c r="A46" s="42" t="s">
        <v>392</v>
      </c>
      <c r="B46" s="50">
        <v>15</v>
      </c>
      <c r="C46" s="50">
        <v>4</v>
      </c>
      <c r="D46" s="37">
        <v>10</v>
      </c>
      <c r="E46" s="37">
        <v>3</v>
      </c>
      <c r="F46" s="37">
        <f t="shared" si="17"/>
        <v>0</v>
      </c>
      <c r="G46" s="232">
        <v>4</v>
      </c>
      <c r="H46" s="232">
        <v>2</v>
      </c>
      <c r="I46" s="232">
        <f t="shared" si="18"/>
        <v>4</v>
      </c>
      <c r="J46" s="37">
        <v>6</v>
      </c>
      <c r="K46" s="37">
        <v>2</v>
      </c>
      <c r="L46" s="37">
        <f t="shared" si="19"/>
        <v>2</v>
      </c>
      <c r="M46" s="232">
        <v>10</v>
      </c>
      <c r="N46" s="232">
        <v>2</v>
      </c>
      <c r="O46" s="232">
        <f t="shared" si="20"/>
        <v>0</v>
      </c>
      <c r="P46" s="37">
        <v>10</v>
      </c>
      <c r="Q46" s="37">
        <v>3</v>
      </c>
      <c r="R46" s="37">
        <f t="shared" si="21"/>
        <v>0</v>
      </c>
    </row>
    <row r="47" spans="1:18" x14ac:dyDescent="0.2">
      <c r="A47" s="42" t="s">
        <v>393</v>
      </c>
      <c r="B47" s="50">
        <v>3</v>
      </c>
      <c r="C47" s="50">
        <v>4</v>
      </c>
      <c r="D47" s="37">
        <v>6</v>
      </c>
      <c r="E47" s="37">
        <v>3</v>
      </c>
      <c r="F47" s="37">
        <f t="shared" si="17"/>
        <v>2</v>
      </c>
      <c r="G47" s="232">
        <v>6</v>
      </c>
      <c r="H47" s="232">
        <v>1</v>
      </c>
      <c r="I47" s="232">
        <f t="shared" si="18"/>
        <v>2</v>
      </c>
      <c r="J47" s="37">
        <v>7</v>
      </c>
      <c r="K47" s="37">
        <v>2</v>
      </c>
      <c r="L47" s="37">
        <f t="shared" si="19"/>
        <v>1</v>
      </c>
      <c r="M47" s="232">
        <v>10</v>
      </c>
      <c r="N47" s="232">
        <v>3</v>
      </c>
      <c r="O47" s="232">
        <f t="shared" si="20"/>
        <v>0</v>
      </c>
      <c r="P47" s="37">
        <v>5</v>
      </c>
      <c r="Q47" s="37">
        <v>2</v>
      </c>
      <c r="R47" s="37">
        <f t="shared" si="21"/>
        <v>2</v>
      </c>
    </row>
    <row r="48" spans="1:18" x14ac:dyDescent="0.2">
      <c r="A48" s="42" t="s">
        <v>394</v>
      </c>
      <c r="B48" s="50">
        <v>7</v>
      </c>
      <c r="C48" s="50">
        <v>5</v>
      </c>
      <c r="D48" s="37">
        <v>6</v>
      </c>
      <c r="E48" s="37">
        <v>2</v>
      </c>
      <c r="F48" s="37">
        <f t="shared" si="17"/>
        <v>3</v>
      </c>
      <c r="G48" s="232">
        <v>7</v>
      </c>
      <c r="H48" s="232">
        <v>1</v>
      </c>
      <c r="I48" s="232">
        <f t="shared" si="18"/>
        <v>2</v>
      </c>
      <c r="J48" s="37">
        <v>7</v>
      </c>
      <c r="K48" s="37">
        <v>2</v>
      </c>
      <c r="L48" s="37">
        <f t="shared" si="19"/>
        <v>2</v>
      </c>
      <c r="M48" s="232">
        <v>10</v>
      </c>
      <c r="N48" s="232">
        <v>3</v>
      </c>
      <c r="O48" s="232">
        <f t="shared" si="20"/>
        <v>0</v>
      </c>
      <c r="P48" s="37">
        <v>5</v>
      </c>
      <c r="Q48" s="37">
        <v>2</v>
      </c>
      <c r="R48" s="37">
        <f t="shared" si="21"/>
        <v>3</v>
      </c>
    </row>
    <row r="49" spans="1:19" x14ac:dyDescent="0.2">
      <c r="A49" s="42" t="s">
        <v>395</v>
      </c>
      <c r="B49" s="50">
        <v>9</v>
      </c>
      <c r="C49" s="50">
        <v>4</v>
      </c>
      <c r="D49" s="37">
        <v>7</v>
      </c>
      <c r="E49" s="37">
        <v>2</v>
      </c>
      <c r="F49" s="37">
        <f t="shared" si="17"/>
        <v>1</v>
      </c>
      <c r="G49" s="232">
        <v>5</v>
      </c>
      <c r="H49" s="232">
        <v>1</v>
      </c>
      <c r="I49" s="232">
        <f t="shared" si="18"/>
        <v>3</v>
      </c>
      <c r="J49" s="37">
        <v>10</v>
      </c>
      <c r="K49" s="37">
        <v>3</v>
      </c>
      <c r="L49" s="37">
        <f t="shared" si="19"/>
        <v>0</v>
      </c>
      <c r="M49" s="232">
        <v>7</v>
      </c>
      <c r="N49" s="232">
        <v>2</v>
      </c>
      <c r="O49" s="232">
        <f t="shared" si="20"/>
        <v>1</v>
      </c>
      <c r="P49" s="37">
        <v>7</v>
      </c>
      <c r="Q49" s="37">
        <v>3</v>
      </c>
      <c r="R49" s="37">
        <f t="shared" si="21"/>
        <v>0</v>
      </c>
    </row>
    <row r="50" spans="1:19" x14ac:dyDescent="0.2">
      <c r="A50" s="42" t="s">
        <v>396</v>
      </c>
      <c r="B50" s="50">
        <v>17</v>
      </c>
      <c r="C50" s="50">
        <v>3</v>
      </c>
      <c r="D50" s="37">
        <v>6</v>
      </c>
      <c r="E50" s="37">
        <v>3</v>
      </c>
      <c r="F50" s="37">
        <f t="shared" si="17"/>
        <v>0</v>
      </c>
      <c r="G50" s="232">
        <v>4</v>
      </c>
      <c r="H50" s="232">
        <v>2</v>
      </c>
      <c r="I50" s="232">
        <f t="shared" si="18"/>
        <v>3</v>
      </c>
      <c r="J50" s="37">
        <v>4</v>
      </c>
      <c r="K50" s="37">
        <v>2</v>
      </c>
      <c r="L50" s="37">
        <f t="shared" si="19"/>
        <v>2</v>
      </c>
      <c r="M50" s="232">
        <v>5</v>
      </c>
      <c r="N50" s="232">
        <v>2</v>
      </c>
      <c r="O50" s="232">
        <f t="shared" si="20"/>
        <v>2</v>
      </c>
      <c r="P50" s="37">
        <v>3</v>
      </c>
      <c r="Q50" s="37">
        <v>1</v>
      </c>
      <c r="R50" s="37">
        <f t="shared" si="21"/>
        <v>2</v>
      </c>
    </row>
    <row r="51" spans="1:19" x14ac:dyDescent="0.2">
      <c r="A51" s="42" t="s">
        <v>397</v>
      </c>
      <c r="B51" s="50">
        <v>5</v>
      </c>
      <c r="C51" s="50">
        <v>5</v>
      </c>
      <c r="D51" s="37">
        <v>8</v>
      </c>
      <c r="E51" s="37">
        <v>2</v>
      </c>
      <c r="F51" s="37">
        <f t="shared" si="17"/>
        <v>1</v>
      </c>
      <c r="G51" s="232">
        <v>6</v>
      </c>
      <c r="H51" s="232">
        <v>2</v>
      </c>
      <c r="I51" s="232">
        <f t="shared" si="18"/>
        <v>3</v>
      </c>
      <c r="J51" s="37">
        <v>7</v>
      </c>
      <c r="K51" s="37">
        <v>2</v>
      </c>
      <c r="L51" s="37">
        <f t="shared" si="19"/>
        <v>2</v>
      </c>
      <c r="M51" s="232">
        <v>9</v>
      </c>
      <c r="N51" s="232">
        <v>2</v>
      </c>
      <c r="O51" s="232">
        <f t="shared" si="20"/>
        <v>0</v>
      </c>
      <c r="P51" s="37">
        <v>6</v>
      </c>
      <c r="Q51" s="37">
        <v>2</v>
      </c>
      <c r="R51" s="37">
        <f t="shared" si="21"/>
        <v>2</v>
      </c>
    </row>
    <row r="52" spans="1:19" ht="13.5" thickBot="1" x14ac:dyDescent="0.25">
      <c r="A52" s="52" t="s">
        <v>398</v>
      </c>
      <c r="B52" s="53">
        <v>11</v>
      </c>
      <c r="C52" s="53">
        <v>4</v>
      </c>
      <c r="D52" s="37">
        <v>4</v>
      </c>
      <c r="E52" s="54">
        <v>2</v>
      </c>
      <c r="F52" s="37">
        <f t="shared" si="17"/>
        <v>3</v>
      </c>
      <c r="G52" s="232">
        <v>6</v>
      </c>
      <c r="H52" s="456">
        <v>2</v>
      </c>
      <c r="I52" s="232">
        <f t="shared" si="18"/>
        <v>2</v>
      </c>
      <c r="J52" s="37">
        <v>10</v>
      </c>
      <c r="K52" s="54">
        <v>3</v>
      </c>
      <c r="L52" s="37">
        <f t="shared" si="19"/>
        <v>0</v>
      </c>
      <c r="M52" s="232">
        <v>10</v>
      </c>
      <c r="N52" s="456">
        <v>3</v>
      </c>
      <c r="O52" s="232">
        <f t="shared" si="20"/>
        <v>0</v>
      </c>
      <c r="P52" s="37">
        <v>6</v>
      </c>
      <c r="Q52" s="54">
        <v>2</v>
      </c>
      <c r="R52" s="37">
        <f t="shared" si="21"/>
        <v>1</v>
      </c>
    </row>
    <row r="53" spans="1:19" ht="13.5" thickBot="1" x14ac:dyDescent="0.25">
      <c r="A53" s="61" t="s">
        <v>412</v>
      </c>
      <c r="B53" s="62"/>
      <c r="C53" s="74">
        <f t="shared" ref="C53:O53" si="22">SUM(C44:C52)</f>
        <v>36</v>
      </c>
      <c r="D53" s="63">
        <f t="shared" si="22"/>
        <v>58</v>
      </c>
      <c r="E53" s="63">
        <f t="shared" si="22"/>
        <v>19</v>
      </c>
      <c r="F53" s="63">
        <f t="shared" si="22"/>
        <v>13</v>
      </c>
      <c r="G53" s="234">
        <f t="shared" si="22"/>
        <v>46</v>
      </c>
      <c r="H53" s="234">
        <f t="shared" si="22"/>
        <v>13</v>
      </c>
      <c r="I53" s="233">
        <f t="shared" si="22"/>
        <v>26</v>
      </c>
      <c r="J53" s="63">
        <f t="shared" si="22"/>
        <v>61</v>
      </c>
      <c r="K53" s="63">
        <f t="shared" si="22"/>
        <v>19</v>
      </c>
      <c r="L53" s="88">
        <f t="shared" si="22"/>
        <v>14</v>
      </c>
      <c r="M53" s="234">
        <f t="shared" si="22"/>
        <v>74</v>
      </c>
      <c r="N53" s="234">
        <f t="shared" si="22"/>
        <v>22</v>
      </c>
      <c r="O53" s="233">
        <f t="shared" si="22"/>
        <v>6</v>
      </c>
      <c r="P53" s="63">
        <f>SUM(P44:P52)</f>
        <v>51</v>
      </c>
      <c r="Q53" s="63">
        <f>SUM(Q44:Q52)</f>
        <v>18</v>
      </c>
      <c r="R53" s="88">
        <f>SUM(R44:R52)</f>
        <v>14</v>
      </c>
    </row>
    <row r="54" spans="1:19" x14ac:dyDescent="0.2">
      <c r="A54" s="57" t="s">
        <v>399</v>
      </c>
      <c r="B54" s="58">
        <v>12</v>
      </c>
      <c r="C54" s="58">
        <v>4</v>
      </c>
      <c r="D54" s="37">
        <v>4</v>
      </c>
      <c r="E54" s="39">
        <v>1</v>
      </c>
      <c r="F54" s="37">
        <f>IF(($C54+INT(D$42/18)+IF(((D$42-INT(D$42/18)*18)-$B54)&gt;=0,1,0)-D54+2)&lt;0, 0, $C54+INT(D$42/18)+IF(((D$42-INT(D$42/18)*18)-$B54)&gt;=0,1,0)-D54+2)</f>
        <v>3</v>
      </c>
      <c r="G54" s="232">
        <v>6</v>
      </c>
      <c r="H54" s="261">
        <v>2</v>
      </c>
      <c r="I54" s="232">
        <f>IF(($C54+INT(G$42/18)+IF(((G$42-INT(G$42/18)*18)-$B54)&gt;=0,1,0)-G54+2)&lt;0, 0, $C54+INT(G$42/18)+IF(((G$42-INT(G$42/18)*18)-$B54)&gt;=0,1,0)-G54+2)</f>
        <v>2</v>
      </c>
      <c r="J54" s="37">
        <v>7</v>
      </c>
      <c r="K54" s="39">
        <v>2</v>
      </c>
      <c r="L54" s="37">
        <f>IF(($C54+INT(J$42/18)+IF(((J$42-INT(J$42/18)*18)-$B54)&gt;=0,1,0)-J54+2)&lt;0, 0, $C54+INT(J$42/18)+IF(((J$42-INT(J$42/18)*18)-$B54)&gt;=0,1,0)-J54+2)</f>
        <v>1</v>
      </c>
      <c r="M54" s="232">
        <v>6</v>
      </c>
      <c r="N54" s="261">
        <v>2</v>
      </c>
      <c r="O54" s="232">
        <f>IF(($C54+INT(M$42/18)+IF(((M$42-INT(M$42/18)*18)-$B54)&gt;=0,1,0)-M54+2)&lt;0, 0, $C54+INT(M$42/18)+IF(((M$42-INT(M$42/18)*18)-$B54)&gt;=0,1,0)-M54+2)</f>
        <v>2</v>
      </c>
      <c r="P54" s="37">
        <v>4</v>
      </c>
      <c r="Q54" s="39">
        <v>2</v>
      </c>
      <c r="R54" s="37">
        <f>IF(($C54+INT(P$42/18)+IF(((P$42-INT(P$42/18)*18)-$B54)&gt;=0,1,0)-P54+2)&lt;0, 0, $C54+INT(P$42/18)+IF(((P$42-INT(P$42/18)*18)-$B54)&gt;=0,1,0)-P54+2)</f>
        <v>3</v>
      </c>
    </row>
    <row r="55" spans="1:19" x14ac:dyDescent="0.2">
      <c r="A55" s="42" t="s">
        <v>400</v>
      </c>
      <c r="B55" s="50">
        <v>4</v>
      </c>
      <c r="C55" s="50">
        <v>5</v>
      </c>
      <c r="D55" s="37">
        <v>5</v>
      </c>
      <c r="E55" s="37">
        <v>1</v>
      </c>
      <c r="F55" s="37">
        <f t="shared" ref="F55:F62" si="23">IF(($C55+INT(D$42/18)+IF(((D$42-INT(D$42/18)*18)-$B55)&gt;=0,1,0)-D55+2)&lt;0, 0, $C55+INT(D$42/18)+IF(((D$42-INT(D$42/18)*18)-$B55)&gt;=0,1,0)-D55+2)</f>
        <v>4</v>
      </c>
      <c r="G55" s="232">
        <v>8</v>
      </c>
      <c r="H55" s="232">
        <v>2</v>
      </c>
      <c r="I55" s="232">
        <f t="shared" ref="I55:I62" si="24">IF(($C55+INT(G$42/18)+IF(((G$42-INT(G$42/18)*18)-$B55)&gt;=0,1,0)-G55+2)&lt;0, 0, $C55+INT(G$42/18)+IF(((G$42-INT(G$42/18)*18)-$B55)&gt;=0,1,0)-G55+2)</f>
        <v>1</v>
      </c>
      <c r="J55" s="37">
        <v>8</v>
      </c>
      <c r="K55" s="37">
        <v>2</v>
      </c>
      <c r="L55" s="37">
        <f t="shared" ref="L55:L62" si="25">IF(($C55+INT(J$42/18)+IF(((J$42-INT(J$42/18)*18)-$B55)&gt;=0,1,0)-J55+2)&lt;0, 0, $C55+INT(J$42/18)+IF(((J$42-INT(J$42/18)*18)-$B55)&gt;=0,1,0)-J55+2)</f>
        <v>1</v>
      </c>
      <c r="M55" s="232">
        <v>10</v>
      </c>
      <c r="N55" s="232">
        <v>3</v>
      </c>
      <c r="O55" s="232">
        <f t="shared" ref="O55:O62" si="26">IF(($C55+INT(M$42/18)+IF(((M$42-INT(M$42/18)*18)-$B55)&gt;=0,1,0)-M55+2)&lt;0, 0, $C55+INT(M$42/18)+IF(((M$42-INT(M$42/18)*18)-$B55)&gt;=0,1,0)-M55+2)</f>
        <v>0</v>
      </c>
      <c r="P55" s="37">
        <v>7</v>
      </c>
      <c r="Q55" s="37">
        <v>1</v>
      </c>
      <c r="R55" s="37">
        <f t="shared" ref="R55:R62" si="27">IF(($C55+INT(P$42/18)+IF(((P$42-INT(P$42/18)*18)-$B55)&gt;=0,1,0)-P55+2)&lt;0, 0, $C55+INT(P$42/18)+IF(((P$42-INT(P$42/18)*18)-$B55)&gt;=0,1,0)-P55+2)</f>
        <v>1</v>
      </c>
      <c r="S55" t="s">
        <v>1359</v>
      </c>
    </row>
    <row r="56" spans="1:19" x14ac:dyDescent="0.2">
      <c r="A56" s="42" t="s">
        <v>401</v>
      </c>
      <c r="B56" s="50">
        <v>14</v>
      </c>
      <c r="C56" s="50">
        <v>4</v>
      </c>
      <c r="D56" s="37">
        <v>5</v>
      </c>
      <c r="E56" s="37">
        <v>0</v>
      </c>
      <c r="F56" s="37">
        <f t="shared" si="23"/>
        <v>2</v>
      </c>
      <c r="G56" s="232">
        <v>5</v>
      </c>
      <c r="H56" s="232">
        <v>2</v>
      </c>
      <c r="I56" s="232">
        <f t="shared" si="24"/>
        <v>3</v>
      </c>
      <c r="J56" s="37">
        <v>6</v>
      </c>
      <c r="K56" s="37">
        <v>2</v>
      </c>
      <c r="L56" s="37">
        <f t="shared" si="25"/>
        <v>2</v>
      </c>
      <c r="M56" s="232">
        <v>7</v>
      </c>
      <c r="N56" s="232">
        <v>2</v>
      </c>
      <c r="O56" s="232">
        <f t="shared" si="26"/>
        <v>1</v>
      </c>
      <c r="P56" s="37">
        <v>5</v>
      </c>
      <c r="Q56" s="37">
        <v>3</v>
      </c>
      <c r="R56" s="37">
        <f t="shared" si="27"/>
        <v>1</v>
      </c>
    </row>
    <row r="57" spans="1:19" x14ac:dyDescent="0.2">
      <c r="A57" s="42" t="s">
        <v>402</v>
      </c>
      <c r="B57" s="50">
        <v>18</v>
      </c>
      <c r="C57" s="50">
        <v>3</v>
      </c>
      <c r="D57" s="37">
        <v>5</v>
      </c>
      <c r="E57" s="37">
        <v>1</v>
      </c>
      <c r="F57" s="37">
        <f t="shared" si="23"/>
        <v>1</v>
      </c>
      <c r="G57" s="232">
        <v>10</v>
      </c>
      <c r="H57" s="232">
        <v>3</v>
      </c>
      <c r="I57" s="232">
        <f t="shared" si="24"/>
        <v>0</v>
      </c>
      <c r="J57" s="37">
        <v>10</v>
      </c>
      <c r="K57" s="37">
        <v>3</v>
      </c>
      <c r="L57" s="37">
        <f t="shared" si="25"/>
        <v>0</v>
      </c>
      <c r="M57" s="232">
        <v>5</v>
      </c>
      <c r="N57" s="232">
        <v>1</v>
      </c>
      <c r="O57" s="232">
        <f t="shared" si="26"/>
        <v>2</v>
      </c>
      <c r="P57" s="37">
        <v>4</v>
      </c>
      <c r="Q57" s="37">
        <v>2</v>
      </c>
      <c r="R57" s="37">
        <f t="shared" si="27"/>
        <v>1</v>
      </c>
      <c r="S57" t="s">
        <v>475</v>
      </c>
    </row>
    <row r="58" spans="1:19" x14ac:dyDescent="0.2">
      <c r="A58" s="42" t="s">
        <v>403</v>
      </c>
      <c r="B58" s="50">
        <v>2</v>
      </c>
      <c r="C58" s="50">
        <v>5</v>
      </c>
      <c r="D58" s="37">
        <v>7</v>
      </c>
      <c r="E58" s="37">
        <v>2</v>
      </c>
      <c r="F58" s="37">
        <f t="shared" si="23"/>
        <v>2</v>
      </c>
      <c r="G58" s="232">
        <v>7</v>
      </c>
      <c r="H58" s="232">
        <v>3</v>
      </c>
      <c r="I58" s="232">
        <f t="shared" si="24"/>
        <v>2</v>
      </c>
      <c r="J58" s="37">
        <v>8</v>
      </c>
      <c r="K58" s="37">
        <v>3</v>
      </c>
      <c r="L58" s="37">
        <f t="shared" si="25"/>
        <v>1</v>
      </c>
      <c r="M58" s="232">
        <v>10</v>
      </c>
      <c r="N58" s="232">
        <v>3</v>
      </c>
      <c r="O58" s="232">
        <f t="shared" si="26"/>
        <v>0</v>
      </c>
      <c r="P58" s="37">
        <v>6</v>
      </c>
      <c r="Q58" s="37">
        <v>3</v>
      </c>
      <c r="R58" s="37">
        <f t="shared" si="27"/>
        <v>2</v>
      </c>
    </row>
    <row r="59" spans="1:19" x14ac:dyDescent="0.2">
      <c r="A59" s="42" t="s">
        <v>404</v>
      </c>
      <c r="B59" s="50">
        <v>16</v>
      </c>
      <c r="C59" s="50">
        <v>3</v>
      </c>
      <c r="D59" s="37">
        <v>3</v>
      </c>
      <c r="E59" s="37">
        <v>1</v>
      </c>
      <c r="F59" s="37">
        <f t="shared" si="23"/>
        <v>3</v>
      </c>
      <c r="G59" s="232">
        <v>4</v>
      </c>
      <c r="H59" s="232">
        <v>2</v>
      </c>
      <c r="I59" s="232">
        <f t="shared" si="24"/>
        <v>3</v>
      </c>
      <c r="J59" s="37">
        <v>4</v>
      </c>
      <c r="K59" s="37">
        <v>2</v>
      </c>
      <c r="L59" s="37">
        <f t="shared" si="25"/>
        <v>3</v>
      </c>
      <c r="M59" s="232">
        <v>10</v>
      </c>
      <c r="N59" s="232">
        <v>3</v>
      </c>
      <c r="O59" s="232">
        <f t="shared" si="26"/>
        <v>0</v>
      </c>
      <c r="P59" s="37">
        <v>4</v>
      </c>
      <c r="Q59" s="37">
        <v>1</v>
      </c>
      <c r="R59" s="37">
        <f t="shared" si="27"/>
        <v>1</v>
      </c>
    </row>
    <row r="60" spans="1:19" x14ac:dyDescent="0.2">
      <c r="A60" s="42" t="s">
        <v>405</v>
      </c>
      <c r="B60" s="50">
        <v>8</v>
      </c>
      <c r="C60" s="50">
        <v>4</v>
      </c>
      <c r="D60" s="37">
        <v>6</v>
      </c>
      <c r="E60" s="37">
        <v>3</v>
      </c>
      <c r="F60" s="37">
        <f t="shared" si="23"/>
        <v>2</v>
      </c>
      <c r="G60" s="232">
        <v>8</v>
      </c>
      <c r="H60" s="232">
        <v>2</v>
      </c>
      <c r="I60" s="232">
        <f t="shared" si="24"/>
        <v>0</v>
      </c>
      <c r="J60" s="37">
        <v>7</v>
      </c>
      <c r="K60" s="37">
        <v>3</v>
      </c>
      <c r="L60" s="37">
        <f t="shared" si="25"/>
        <v>1</v>
      </c>
      <c r="M60" s="232">
        <v>10</v>
      </c>
      <c r="N60" s="232">
        <v>3</v>
      </c>
      <c r="O60" s="232">
        <f t="shared" si="26"/>
        <v>0</v>
      </c>
      <c r="P60" s="37">
        <v>5</v>
      </c>
      <c r="Q60" s="37">
        <v>1</v>
      </c>
      <c r="R60" s="37">
        <f t="shared" si="27"/>
        <v>2</v>
      </c>
    </row>
    <row r="61" spans="1:19" x14ac:dyDescent="0.2">
      <c r="A61" s="42" t="s">
        <v>406</v>
      </c>
      <c r="B61" s="50">
        <v>6</v>
      </c>
      <c r="C61" s="50">
        <v>4</v>
      </c>
      <c r="D61" s="37">
        <v>6</v>
      </c>
      <c r="E61" s="37">
        <v>2</v>
      </c>
      <c r="F61" s="37">
        <f t="shared" si="23"/>
        <v>2</v>
      </c>
      <c r="G61" s="232">
        <v>5</v>
      </c>
      <c r="H61" s="232">
        <v>0</v>
      </c>
      <c r="I61" s="232">
        <f t="shared" si="24"/>
        <v>3</v>
      </c>
      <c r="J61" s="37">
        <v>10</v>
      </c>
      <c r="K61" s="37">
        <v>3</v>
      </c>
      <c r="L61" s="37">
        <f t="shared" si="25"/>
        <v>0</v>
      </c>
      <c r="M61" s="232">
        <v>7</v>
      </c>
      <c r="N61" s="232">
        <v>2</v>
      </c>
      <c r="O61" s="232">
        <f t="shared" si="26"/>
        <v>1</v>
      </c>
      <c r="P61" s="37">
        <v>4</v>
      </c>
      <c r="Q61" s="37">
        <v>1</v>
      </c>
      <c r="R61" s="37">
        <f t="shared" si="27"/>
        <v>3</v>
      </c>
    </row>
    <row r="62" spans="1:19" ht="13.5" thickBot="1" x14ac:dyDescent="0.25">
      <c r="A62" s="45" t="s">
        <v>407</v>
      </c>
      <c r="B62" s="51">
        <v>10</v>
      </c>
      <c r="C62" s="51">
        <v>4</v>
      </c>
      <c r="D62" s="37">
        <v>6</v>
      </c>
      <c r="E62" s="46">
        <v>2</v>
      </c>
      <c r="F62" s="37">
        <f t="shared" si="23"/>
        <v>1</v>
      </c>
      <c r="G62" s="232">
        <v>6</v>
      </c>
      <c r="H62" s="457">
        <v>2</v>
      </c>
      <c r="I62" s="232">
        <f t="shared" si="24"/>
        <v>2</v>
      </c>
      <c r="J62" s="37">
        <v>10</v>
      </c>
      <c r="K62" s="46">
        <v>3</v>
      </c>
      <c r="L62" s="37">
        <f t="shared" si="25"/>
        <v>0</v>
      </c>
      <c r="M62" s="232">
        <v>7</v>
      </c>
      <c r="N62" s="457">
        <v>1</v>
      </c>
      <c r="O62" s="232">
        <f t="shared" si="26"/>
        <v>1</v>
      </c>
      <c r="P62" s="37">
        <v>5</v>
      </c>
      <c r="Q62" s="46">
        <v>2</v>
      </c>
      <c r="R62" s="37">
        <f t="shared" si="27"/>
        <v>2</v>
      </c>
    </row>
    <row r="63" spans="1:19" ht="13.5" thickBot="1" x14ac:dyDescent="0.25">
      <c r="A63" s="66" t="s">
        <v>413</v>
      </c>
      <c r="B63" s="63"/>
      <c r="C63" s="63">
        <f t="shared" ref="C63:O63" si="28">SUM(C54:C62)</f>
        <v>36</v>
      </c>
      <c r="D63" s="63">
        <f t="shared" si="28"/>
        <v>47</v>
      </c>
      <c r="E63" s="63">
        <f t="shared" si="28"/>
        <v>13</v>
      </c>
      <c r="F63" s="63">
        <f t="shared" si="28"/>
        <v>20</v>
      </c>
      <c r="G63" s="234">
        <f t="shared" si="28"/>
        <v>59</v>
      </c>
      <c r="H63" s="234">
        <f t="shared" si="28"/>
        <v>18</v>
      </c>
      <c r="I63" s="234">
        <f t="shared" si="28"/>
        <v>16</v>
      </c>
      <c r="J63" s="63">
        <f t="shared" si="28"/>
        <v>70</v>
      </c>
      <c r="K63" s="63">
        <f t="shared" si="28"/>
        <v>23</v>
      </c>
      <c r="L63" s="63">
        <f t="shared" si="28"/>
        <v>9</v>
      </c>
      <c r="M63" s="234">
        <f t="shared" si="28"/>
        <v>72</v>
      </c>
      <c r="N63" s="234">
        <f t="shared" si="28"/>
        <v>20</v>
      </c>
      <c r="O63" s="234">
        <f t="shared" si="28"/>
        <v>7</v>
      </c>
      <c r="P63" s="63">
        <f>SUM(P54:P62)</f>
        <v>44</v>
      </c>
      <c r="Q63" s="63">
        <f>SUM(Q54:Q62)</f>
        <v>16</v>
      </c>
      <c r="R63" s="63">
        <f>SUM(R54:R62)</f>
        <v>16</v>
      </c>
    </row>
    <row r="64" spans="1:19" ht="13.5" thickBot="1" x14ac:dyDescent="0.25">
      <c r="A64" s="70" t="s">
        <v>414</v>
      </c>
      <c r="B64" s="71"/>
      <c r="C64" s="71">
        <f t="shared" ref="C64:O64" si="29">C63+C53</f>
        <v>72</v>
      </c>
      <c r="D64" s="71">
        <f t="shared" si="29"/>
        <v>105</v>
      </c>
      <c r="E64" s="71">
        <f t="shared" si="29"/>
        <v>32</v>
      </c>
      <c r="F64" s="71">
        <f t="shared" si="29"/>
        <v>33</v>
      </c>
      <c r="G64" s="235">
        <f t="shared" si="29"/>
        <v>105</v>
      </c>
      <c r="H64" s="235">
        <f t="shared" si="29"/>
        <v>31</v>
      </c>
      <c r="I64" s="235">
        <f t="shared" si="29"/>
        <v>42</v>
      </c>
      <c r="J64" s="71">
        <f t="shared" si="29"/>
        <v>131</v>
      </c>
      <c r="K64" s="71">
        <f t="shared" si="29"/>
        <v>42</v>
      </c>
      <c r="L64" s="71">
        <f t="shared" si="29"/>
        <v>23</v>
      </c>
      <c r="M64" s="235">
        <f t="shared" si="29"/>
        <v>146</v>
      </c>
      <c r="N64" s="235">
        <f t="shared" si="29"/>
        <v>42</v>
      </c>
      <c r="O64" s="235">
        <f t="shared" si="29"/>
        <v>13</v>
      </c>
      <c r="P64" s="71">
        <f>P63+P53</f>
        <v>95</v>
      </c>
      <c r="Q64" s="71">
        <f>Q63+Q53</f>
        <v>34</v>
      </c>
      <c r="R64" s="71">
        <f>R63+R53</f>
        <v>30</v>
      </c>
    </row>
    <row r="65" spans="1:15" x14ac:dyDescent="0.2">
      <c r="A65" s="30"/>
      <c r="B65" s="30"/>
      <c r="C65" s="30"/>
      <c r="D65" s="30"/>
      <c r="E65" s="30"/>
      <c r="F65" s="30"/>
      <c r="G65" s="30"/>
      <c r="H65" s="30"/>
      <c r="I65" s="30"/>
      <c r="J65" s="30"/>
      <c r="K65" s="30"/>
      <c r="L65" s="30"/>
      <c r="M65" s="30"/>
      <c r="N65" s="30"/>
      <c r="O65" s="30"/>
    </row>
  </sheetData>
  <mergeCells count="36">
    <mergeCell ref="D41:F41"/>
    <mergeCell ref="G41:I41"/>
    <mergeCell ref="J41:L41"/>
    <mergeCell ref="M41:O41"/>
    <mergeCell ref="P41:R41"/>
    <mergeCell ref="D42:F42"/>
    <mergeCell ref="G42:I42"/>
    <mergeCell ref="J42:L42"/>
    <mergeCell ref="M42:O42"/>
    <mergeCell ref="P42:R42"/>
    <mergeCell ref="D13:F13"/>
    <mergeCell ref="G13:I13"/>
    <mergeCell ref="J13:L13"/>
    <mergeCell ref="M13:O13"/>
    <mergeCell ref="P13:R13"/>
    <mergeCell ref="D14:F14"/>
    <mergeCell ref="G14:I14"/>
    <mergeCell ref="J14:L14"/>
    <mergeCell ref="M14:O14"/>
    <mergeCell ref="P14:R14"/>
    <mergeCell ref="D8:F8"/>
    <mergeCell ref="G8:I8"/>
    <mergeCell ref="J8:L8"/>
    <mergeCell ref="M8:O8"/>
    <mergeCell ref="P8:R8"/>
    <mergeCell ref="D9:F9"/>
    <mergeCell ref="G9:I9"/>
    <mergeCell ref="J9:L9"/>
    <mergeCell ref="M9:O9"/>
    <mergeCell ref="P9:R9"/>
    <mergeCell ref="D2:R2"/>
    <mergeCell ref="D3:F3"/>
    <mergeCell ref="G3:I3"/>
    <mergeCell ref="J3:L3"/>
    <mergeCell ref="M3:O3"/>
    <mergeCell ref="P3:R3"/>
  </mergeCells>
  <conditionalFormatting sqref="J16:J24 J26:J34 D16:D24 D26:D34 G16:G24 G26:G34 M16:M24 M26:M34 P16:P24 P26:P34">
    <cfRule type="cellIs" dxfId="519" priority="9" stopIfTrue="1" operator="equal">
      <formula>$C16</formula>
    </cfRule>
    <cfRule type="cellIs" dxfId="518" priority="10" stopIfTrue="1" operator="equal">
      <formula>$C16-1</formula>
    </cfRule>
  </conditionalFormatting>
  <conditionalFormatting sqref="J44:J52 J54:J62 D54:D62 G44:G52 G54:G62 M44:M52 M54:M62 P44:P52 P54:P62">
    <cfRule type="cellIs" dxfId="517" priority="7" stopIfTrue="1" operator="equal">
      <formula>$C44</formula>
    </cfRule>
    <cfRule type="cellIs" dxfId="516" priority="8" stopIfTrue="1" operator="equal">
      <formula>$C44-1</formula>
    </cfRule>
  </conditionalFormatting>
  <conditionalFormatting sqref="D44:D52">
    <cfRule type="cellIs" dxfId="515" priority="5" stopIfTrue="1" operator="equal">
      <formula>$C44</formula>
    </cfRule>
    <cfRule type="cellIs" dxfId="514" priority="6" stopIfTrue="1" operator="equal">
      <formula>$C44-1</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V29"/>
  <sheetViews>
    <sheetView workbookViewId="0">
      <selection activeCell="A34" sqref="A34"/>
    </sheetView>
  </sheetViews>
  <sheetFormatPr defaultColWidth="8.85546875" defaultRowHeight="12.75" x14ac:dyDescent="0.2"/>
  <cols>
    <col min="1" max="18" width="8.5703125" customWidth="1"/>
    <col min="20" max="20" width="11.42578125" bestFit="1" customWidth="1"/>
  </cols>
  <sheetData>
    <row r="1" spans="1:22" ht="13.5" thickBot="1" x14ac:dyDescent="0.25">
      <c r="A1" s="31"/>
      <c r="B1" s="32"/>
      <c r="C1" s="32"/>
      <c r="D1" s="32"/>
      <c r="E1" s="32"/>
      <c r="F1" s="32"/>
      <c r="G1" s="32"/>
      <c r="H1" s="32" t="s">
        <v>62</v>
      </c>
      <c r="I1" s="32"/>
      <c r="J1" s="32"/>
      <c r="K1" s="32"/>
      <c r="L1" s="32"/>
      <c r="M1" s="32"/>
      <c r="N1" s="32"/>
      <c r="O1" s="32"/>
      <c r="P1" s="105"/>
      <c r="Q1" s="105"/>
      <c r="R1" s="105"/>
      <c r="S1" s="231" t="s">
        <v>833</v>
      </c>
      <c r="T1" s="231" t="s">
        <v>108</v>
      </c>
      <c r="V1" s="231"/>
    </row>
    <row r="2" spans="1:22"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22" x14ac:dyDescent="0.2">
      <c r="A3" s="57"/>
      <c r="B3" s="69"/>
      <c r="C3" s="69" t="s">
        <v>538</v>
      </c>
      <c r="D3" s="480">
        <v>10</v>
      </c>
      <c r="E3" s="481"/>
      <c r="F3" s="482"/>
      <c r="G3" s="483">
        <v>24</v>
      </c>
      <c r="H3" s="484"/>
      <c r="I3" s="485"/>
      <c r="J3" s="480">
        <v>21</v>
      </c>
      <c r="K3" s="481"/>
      <c r="L3" s="482"/>
      <c r="M3" s="483">
        <v>27</v>
      </c>
      <c r="N3" s="484"/>
      <c r="O3" s="485"/>
      <c r="P3" s="480">
        <v>28</v>
      </c>
      <c r="Q3" s="481"/>
      <c r="R3" s="482"/>
    </row>
    <row r="4" spans="1:22"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22" x14ac:dyDescent="0.2">
      <c r="A5" s="42" t="s">
        <v>390</v>
      </c>
      <c r="B5" s="50">
        <v>13</v>
      </c>
      <c r="C5" s="50">
        <v>5</v>
      </c>
      <c r="D5" s="37">
        <v>5</v>
      </c>
      <c r="E5" s="37">
        <v>1</v>
      </c>
      <c r="F5" s="37">
        <f t="shared" ref="F5:F23" si="0">IF(($C5+INT(D$3/18)+IF(((D$3-INT(D$3/18)*18)-$B5)&gt;=0,1,0)-D5+2)&lt;0, 0, $C5+INT(D$3/18)+IF(((D$3-INT(D$3/18)*18)-$B5)&gt;=0,1,0)-D5+2)</f>
        <v>2</v>
      </c>
      <c r="G5" s="38">
        <v>8</v>
      </c>
      <c r="H5" s="38">
        <v>2</v>
      </c>
      <c r="I5" s="232">
        <f t="shared" ref="I5:I13" si="1">IF(($C5+INT(G$3/18)+IF(((G$3-INT(G$3/18)*18)-$B5)&gt;=0,1,0)-G5+2)&lt;0, 0, $C5+INT(G$3/18)+IF(((G$3-INT(G$3/18)*18)-$B5)&gt;=0,1,0)-G5+2)</f>
        <v>0</v>
      </c>
      <c r="J5" s="37">
        <v>6</v>
      </c>
      <c r="K5" s="37">
        <v>2</v>
      </c>
      <c r="L5" s="37">
        <f t="shared" ref="L5:L13" si="2">IF(($C5+INT(J$3/18)+IF(((J$3-INT(J$3/18)*18)-$B5)&gt;=0,1,0)-J5+2)&lt;0, 0, $C5+INT(J$3/18)+IF(((J$3-INT(J$3/18)*18)-$B5)&gt;=0,1,0)-J5+2)</f>
        <v>2</v>
      </c>
      <c r="M5" s="38">
        <v>6</v>
      </c>
      <c r="N5" s="38">
        <v>2</v>
      </c>
      <c r="O5" s="232">
        <f t="shared" ref="O5:O13" si="3">IF(($C5+INT(M$3/18)+IF(((M$3-INT(M$3/18)*18)-$B5)&gt;=0,1,0)-M5+2)&lt;0, 0, $C5+INT(M$3/18)+IF(((M$3-INT(M$3/18)*18)-$B5)&gt;=0,1,0)-M5+2)</f>
        <v>2</v>
      </c>
      <c r="P5" s="37">
        <v>7</v>
      </c>
      <c r="Q5" s="37">
        <v>2</v>
      </c>
      <c r="R5" s="37">
        <f t="shared" ref="R5:R13" si="4">IF(($C5+INT(P$3/18)+IF(((P$3-INT(P$3/18)*18)-$B5)&gt;=0,1,0)-P5+2)&lt;0, 0, $C5+INT(P$3/18)+IF(((P$3-INT(P$3/18)*18)-$B5)&gt;=0,1,0)-P5+2)</f>
        <v>1</v>
      </c>
    </row>
    <row r="6" spans="1:22" x14ac:dyDescent="0.2">
      <c r="A6" s="42" t="s">
        <v>391</v>
      </c>
      <c r="B6" s="50">
        <v>7</v>
      </c>
      <c r="C6" s="50">
        <v>4</v>
      </c>
      <c r="D6" s="37">
        <v>6</v>
      </c>
      <c r="E6" s="37">
        <v>3</v>
      </c>
      <c r="F6" s="37">
        <f t="shared" si="0"/>
        <v>1</v>
      </c>
      <c r="G6" s="38">
        <v>5</v>
      </c>
      <c r="H6" s="38">
        <v>2</v>
      </c>
      <c r="I6" s="232">
        <f t="shared" si="1"/>
        <v>2</v>
      </c>
      <c r="J6" s="37">
        <v>5</v>
      </c>
      <c r="K6" s="37">
        <v>1</v>
      </c>
      <c r="L6" s="37">
        <f t="shared" si="2"/>
        <v>2</v>
      </c>
      <c r="M6" s="38">
        <v>5</v>
      </c>
      <c r="N6" s="38">
        <v>2</v>
      </c>
      <c r="O6" s="232">
        <f t="shared" si="3"/>
        <v>3</v>
      </c>
      <c r="P6" s="37">
        <v>9</v>
      </c>
      <c r="Q6" s="37">
        <v>2</v>
      </c>
      <c r="R6" s="37">
        <f t="shared" si="4"/>
        <v>0</v>
      </c>
      <c r="T6" s="231"/>
    </row>
    <row r="7" spans="1:22" x14ac:dyDescent="0.2">
      <c r="A7" s="42" t="s">
        <v>392</v>
      </c>
      <c r="B7" s="50">
        <v>1</v>
      </c>
      <c r="C7" s="50">
        <v>4</v>
      </c>
      <c r="D7" s="37">
        <v>4</v>
      </c>
      <c r="E7" s="37">
        <v>1</v>
      </c>
      <c r="F7" s="37">
        <f t="shared" si="0"/>
        <v>3</v>
      </c>
      <c r="G7" s="38">
        <v>7</v>
      </c>
      <c r="H7" s="38">
        <v>2</v>
      </c>
      <c r="I7" s="232">
        <f t="shared" si="1"/>
        <v>1</v>
      </c>
      <c r="J7" s="37">
        <v>6</v>
      </c>
      <c r="K7" s="37">
        <v>2</v>
      </c>
      <c r="L7" s="37">
        <f t="shared" si="2"/>
        <v>2</v>
      </c>
      <c r="M7" s="38">
        <v>6</v>
      </c>
      <c r="N7" s="38">
        <v>2</v>
      </c>
      <c r="O7" s="232">
        <f t="shared" si="3"/>
        <v>2</v>
      </c>
      <c r="P7" s="37">
        <v>8</v>
      </c>
      <c r="Q7" s="37">
        <v>1</v>
      </c>
      <c r="R7" s="37">
        <f t="shared" si="4"/>
        <v>0</v>
      </c>
      <c r="S7" t="s">
        <v>340</v>
      </c>
      <c r="T7" s="231"/>
    </row>
    <row r="8" spans="1:22" x14ac:dyDescent="0.2">
      <c r="A8" s="42" t="s">
        <v>393</v>
      </c>
      <c r="B8" s="50">
        <v>17</v>
      </c>
      <c r="C8" s="50">
        <v>3</v>
      </c>
      <c r="D8" s="37">
        <v>4</v>
      </c>
      <c r="E8" s="37">
        <v>2</v>
      </c>
      <c r="F8" s="37">
        <f t="shared" si="0"/>
        <v>1</v>
      </c>
      <c r="G8" s="38">
        <v>7</v>
      </c>
      <c r="H8" s="38">
        <v>2</v>
      </c>
      <c r="I8" s="232">
        <f t="shared" si="1"/>
        <v>0</v>
      </c>
      <c r="J8" s="37">
        <v>3</v>
      </c>
      <c r="K8" s="37">
        <v>2</v>
      </c>
      <c r="L8" s="37">
        <f t="shared" si="2"/>
        <v>3</v>
      </c>
      <c r="M8" s="38">
        <v>4</v>
      </c>
      <c r="N8" s="38">
        <v>2</v>
      </c>
      <c r="O8" s="232">
        <f t="shared" si="3"/>
        <v>2</v>
      </c>
      <c r="P8" s="37">
        <v>5</v>
      </c>
      <c r="Q8" s="37">
        <v>2</v>
      </c>
      <c r="R8" s="37">
        <f t="shared" si="4"/>
        <v>1</v>
      </c>
    </row>
    <row r="9" spans="1:22" x14ac:dyDescent="0.2">
      <c r="A9" s="42" t="s">
        <v>394</v>
      </c>
      <c r="B9" s="50">
        <v>11</v>
      </c>
      <c r="C9" s="50">
        <v>5</v>
      </c>
      <c r="D9" s="37">
        <v>6</v>
      </c>
      <c r="E9" s="37">
        <v>2</v>
      </c>
      <c r="F9" s="37">
        <f t="shared" si="0"/>
        <v>1</v>
      </c>
      <c r="G9" s="38">
        <v>8</v>
      </c>
      <c r="H9" s="38">
        <v>2</v>
      </c>
      <c r="I9" s="232">
        <f t="shared" si="1"/>
        <v>0</v>
      </c>
      <c r="J9" s="37">
        <v>6</v>
      </c>
      <c r="K9" s="37">
        <v>2</v>
      </c>
      <c r="L9" s="37">
        <f t="shared" si="2"/>
        <v>2</v>
      </c>
      <c r="M9" s="38">
        <v>7</v>
      </c>
      <c r="N9" s="38">
        <v>1</v>
      </c>
      <c r="O9" s="232">
        <f t="shared" si="3"/>
        <v>1</v>
      </c>
      <c r="P9" s="37">
        <v>8</v>
      </c>
      <c r="Q9" s="37">
        <v>2</v>
      </c>
      <c r="R9" s="37">
        <f t="shared" si="4"/>
        <v>0</v>
      </c>
    </row>
    <row r="10" spans="1:22" x14ac:dyDescent="0.2">
      <c r="A10" s="42" t="s">
        <v>395</v>
      </c>
      <c r="B10" s="50">
        <v>15</v>
      </c>
      <c r="C10" s="50">
        <v>3</v>
      </c>
      <c r="D10" s="37">
        <v>4</v>
      </c>
      <c r="E10" s="37">
        <v>2</v>
      </c>
      <c r="F10" s="37">
        <f t="shared" si="0"/>
        <v>1</v>
      </c>
      <c r="G10" s="38">
        <v>5</v>
      </c>
      <c r="H10" s="38">
        <v>2</v>
      </c>
      <c r="I10" s="232">
        <f t="shared" si="1"/>
        <v>1</v>
      </c>
      <c r="J10" s="37">
        <v>4</v>
      </c>
      <c r="K10" s="37">
        <v>2</v>
      </c>
      <c r="L10" s="37">
        <f t="shared" si="2"/>
        <v>2</v>
      </c>
      <c r="M10" s="38">
        <v>5</v>
      </c>
      <c r="N10" s="38">
        <v>3</v>
      </c>
      <c r="O10" s="232">
        <f t="shared" si="3"/>
        <v>1</v>
      </c>
      <c r="P10" s="37">
        <v>5</v>
      </c>
      <c r="Q10" s="37">
        <v>3</v>
      </c>
      <c r="R10" s="37">
        <f t="shared" si="4"/>
        <v>1</v>
      </c>
    </row>
    <row r="11" spans="1:22" x14ac:dyDescent="0.2">
      <c r="A11" s="42" t="s">
        <v>396</v>
      </c>
      <c r="B11" s="50">
        <v>9</v>
      </c>
      <c r="C11" s="50">
        <v>4</v>
      </c>
      <c r="D11" s="37">
        <v>4</v>
      </c>
      <c r="E11" s="37">
        <v>2</v>
      </c>
      <c r="F11" s="37">
        <f t="shared" si="0"/>
        <v>3</v>
      </c>
      <c r="G11" s="38">
        <v>5</v>
      </c>
      <c r="H11" s="38">
        <v>2</v>
      </c>
      <c r="I11" s="232">
        <f t="shared" si="1"/>
        <v>2</v>
      </c>
      <c r="J11" s="37">
        <v>5</v>
      </c>
      <c r="K11" s="37">
        <v>2</v>
      </c>
      <c r="L11" s="37">
        <f t="shared" si="2"/>
        <v>2</v>
      </c>
      <c r="M11" s="38">
        <v>5</v>
      </c>
      <c r="N11" s="38">
        <v>3</v>
      </c>
      <c r="O11" s="232">
        <f t="shared" si="3"/>
        <v>3</v>
      </c>
      <c r="P11" s="37">
        <v>5</v>
      </c>
      <c r="Q11" s="37">
        <v>2</v>
      </c>
      <c r="R11" s="37">
        <f t="shared" si="4"/>
        <v>3</v>
      </c>
    </row>
    <row r="12" spans="1:22" x14ac:dyDescent="0.2">
      <c r="A12" s="42" t="s">
        <v>397</v>
      </c>
      <c r="B12" s="50">
        <v>3</v>
      </c>
      <c r="C12" s="50">
        <v>4</v>
      </c>
      <c r="D12" s="37">
        <v>5</v>
      </c>
      <c r="E12" s="37">
        <v>2</v>
      </c>
      <c r="F12" s="37">
        <f t="shared" si="0"/>
        <v>2</v>
      </c>
      <c r="G12" s="38">
        <v>6</v>
      </c>
      <c r="H12" s="38">
        <v>2</v>
      </c>
      <c r="I12" s="232">
        <f t="shared" si="1"/>
        <v>2</v>
      </c>
      <c r="J12" s="37">
        <v>6</v>
      </c>
      <c r="K12" s="37">
        <v>1</v>
      </c>
      <c r="L12" s="37">
        <f t="shared" si="2"/>
        <v>2</v>
      </c>
      <c r="M12" s="38">
        <v>5</v>
      </c>
      <c r="N12" s="38">
        <v>1</v>
      </c>
      <c r="O12" s="232">
        <f t="shared" si="3"/>
        <v>3</v>
      </c>
      <c r="P12" s="37">
        <v>6</v>
      </c>
      <c r="Q12" s="37">
        <v>2</v>
      </c>
      <c r="R12" s="37">
        <f t="shared" si="4"/>
        <v>2</v>
      </c>
    </row>
    <row r="13" spans="1:22" ht="13.5" thickBot="1" x14ac:dyDescent="0.25">
      <c r="A13" s="52" t="s">
        <v>398</v>
      </c>
      <c r="B13" s="53">
        <v>5</v>
      </c>
      <c r="C13" s="53">
        <v>4</v>
      </c>
      <c r="D13" s="37">
        <v>4</v>
      </c>
      <c r="E13" s="54">
        <v>1</v>
      </c>
      <c r="F13" s="37">
        <f t="shared" si="0"/>
        <v>3</v>
      </c>
      <c r="G13" s="38">
        <v>8</v>
      </c>
      <c r="H13" s="55">
        <v>1</v>
      </c>
      <c r="I13" s="232">
        <f t="shared" si="1"/>
        <v>0</v>
      </c>
      <c r="J13" s="37">
        <v>6</v>
      </c>
      <c r="K13" s="54">
        <v>2</v>
      </c>
      <c r="L13" s="37">
        <f t="shared" si="2"/>
        <v>1</v>
      </c>
      <c r="M13" s="38">
        <v>6</v>
      </c>
      <c r="N13" s="55">
        <v>2</v>
      </c>
      <c r="O13" s="232">
        <f t="shared" si="3"/>
        <v>2</v>
      </c>
      <c r="P13" s="37">
        <v>10</v>
      </c>
      <c r="Q13" s="54">
        <v>2</v>
      </c>
      <c r="R13" s="37">
        <f t="shared" si="4"/>
        <v>0</v>
      </c>
    </row>
    <row r="14" spans="1:22" ht="13.5" thickBot="1" x14ac:dyDescent="0.25">
      <c r="A14" s="61" t="s">
        <v>412</v>
      </c>
      <c r="B14" s="62"/>
      <c r="C14" s="74">
        <f t="shared" ref="C14:L14" si="5">SUM(C5:C13)</f>
        <v>36</v>
      </c>
      <c r="D14" s="63">
        <f t="shared" si="5"/>
        <v>42</v>
      </c>
      <c r="E14" s="63">
        <f t="shared" si="5"/>
        <v>16</v>
      </c>
      <c r="F14" s="63">
        <f t="shared" si="5"/>
        <v>17</v>
      </c>
      <c r="G14" s="64">
        <f t="shared" si="5"/>
        <v>59</v>
      </c>
      <c r="H14" s="64">
        <f t="shared" si="5"/>
        <v>17</v>
      </c>
      <c r="I14" s="233">
        <f t="shared" si="5"/>
        <v>8</v>
      </c>
      <c r="J14" s="63">
        <f t="shared" si="5"/>
        <v>47</v>
      </c>
      <c r="K14" s="63">
        <f t="shared" si="5"/>
        <v>16</v>
      </c>
      <c r="L14" s="88">
        <f t="shared" si="5"/>
        <v>18</v>
      </c>
      <c r="M14" s="64">
        <f t="shared" ref="M14:R14" si="6">SUM(M5:M13)</f>
        <v>49</v>
      </c>
      <c r="N14" s="64">
        <f t="shared" si="6"/>
        <v>18</v>
      </c>
      <c r="O14" s="233">
        <f t="shared" si="6"/>
        <v>19</v>
      </c>
      <c r="P14" s="63">
        <f t="shared" si="6"/>
        <v>63</v>
      </c>
      <c r="Q14" s="63">
        <f t="shared" si="6"/>
        <v>18</v>
      </c>
      <c r="R14" s="88">
        <f t="shared" si="6"/>
        <v>8</v>
      </c>
    </row>
    <row r="15" spans="1:22" x14ac:dyDescent="0.2">
      <c r="A15" s="57" t="s">
        <v>399</v>
      </c>
      <c r="B15" s="58">
        <v>8</v>
      </c>
      <c r="C15" s="58">
        <v>4</v>
      </c>
      <c r="D15" s="37">
        <v>5</v>
      </c>
      <c r="E15" s="39">
        <v>3</v>
      </c>
      <c r="F15" s="37">
        <f t="shared" si="0"/>
        <v>2</v>
      </c>
      <c r="G15" s="38">
        <v>6</v>
      </c>
      <c r="H15" s="59">
        <v>2</v>
      </c>
      <c r="I15" s="232">
        <f t="shared" ref="I15:I23" si="7">IF(($C15+INT(G$3/18)+IF(((G$3-INT(G$3/18)*18)-$B15)&gt;=0,1,0)-G15+2)&lt;0, 0, $C15+INT(G$3/18)+IF(((G$3-INT(G$3/18)*18)-$B15)&gt;=0,1,0)-G15+2)</f>
        <v>1</v>
      </c>
      <c r="J15" s="37">
        <v>8</v>
      </c>
      <c r="K15" s="39">
        <v>3</v>
      </c>
      <c r="L15" s="37">
        <f t="shared" ref="L15:L23" si="8">IF(($C15+INT(J$3/18)+IF(((J$3-INT(J$3/18)*18)-$B15)&gt;=0,1,0)-J15+2)&lt;0, 0, $C15+INT(J$3/18)+IF(((J$3-INT(J$3/18)*18)-$B15)&gt;=0,1,0)-J15+2)</f>
        <v>0</v>
      </c>
      <c r="M15" s="38">
        <v>10</v>
      </c>
      <c r="N15" s="59">
        <v>2</v>
      </c>
      <c r="O15" s="232">
        <f t="shared" ref="O15:O23" si="9">IF(($C15+INT(M$3/18)+IF(((M$3-INT(M$3/18)*18)-$B15)&gt;=0,1,0)-M15+2)&lt;0, 0, $C15+INT(M$3/18)+IF(((M$3-INT(M$3/18)*18)-$B15)&gt;=0,1,0)-M15+2)</f>
        <v>0</v>
      </c>
      <c r="P15" s="37">
        <v>6</v>
      </c>
      <c r="Q15" s="39">
        <v>1</v>
      </c>
      <c r="R15" s="37">
        <f t="shared" ref="R15:R23" si="10">IF(($C15+INT(P$3/18)+IF(((P$3-INT(P$3/18)*18)-$B15)&gt;=0,1,0)-P15+2)&lt;0, 0, $C15+INT(P$3/18)+IF(((P$3-INT(P$3/18)*18)-$B15)&gt;=0,1,0)-P15+2)</f>
        <v>2</v>
      </c>
    </row>
    <row r="16" spans="1:22" x14ac:dyDescent="0.2">
      <c r="A16" s="42" t="s">
        <v>400</v>
      </c>
      <c r="B16" s="50">
        <v>10</v>
      </c>
      <c r="C16" s="50">
        <v>4</v>
      </c>
      <c r="D16" s="37">
        <v>4</v>
      </c>
      <c r="E16" s="37">
        <v>1</v>
      </c>
      <c r="F16" s="37">
        <f t="shared" si="0"/>
        <v>3</v>
      </c>
      <c r="G16" s="38">
        <v>10</v>
      </c>
      <c r="H16" s="38">
        <v>2</v>
      </c>
      <c r="I16" s="232">
        <f t="shared" si="7"/>
        <v>0</v>
      </c>
      <c r="J16" s="37">
        <v>5</v>
      </c>
      <c r="K16" s="37">
        <v>2</v>
      </c>
      <c r="L16" s="37">
        <f t="shared" si="8"/>
        <v>2</v>
      </c>
      <c r="M16" s="38">
        <v>8</v>
      </c>
      <c r="N16" s="38">
        <v>3</v>
      </c>
      <c r="O16" s="232">
        <f t="shared" si="9"/>
        <v>0</v>
      </c>
      <c r="P16" s="37">
        <v>7</v>
      </c>
      <c r="Q16" s="37">
        <v>2</v>
      </c>
      <c r="R16" s="37">
        <f t="shared" si="10"/>
        <v>1</v>
      </c>
      <c r="S16" t="s">
        <v>472</v>
      </c>
    </row>
    <row r="17" spans="1:20" x14ac:dyDescent="0.2">
      <c r="A17" s="42" t="s">
        <v>401</v>
      </c>
      <c r="B17" s="50">
        <v>4</v>
      </c>
      <c r="C17" s="50">
        <v>5</v>
      </c>
      <c r="D17" s="37">
        <v>5</v>
      </c>
      <c r="E17" s="37">
        <v>1</v>
      </c>
      <c r="F17" s="37">
        <f t="shared" si="0"/>
        <v>3</v>
      </c>
      <c r="G17" s="38">
        <v>8</v>
      </c>
      <c r="H17" s="38">
        <v>2</v>
      </c>
      <c r="I17" s="232">
        <f t="shared" si="7"/>
        <v>1</v>
      </c>
      <c r="J17" s="37">
        <v>6</v>
      </c>
      <c r="K17" s="37">
        <v>1</v>
      </c>
      <c r="L17" s="37">
        <f t="shared" si="8"/>
        <v>2</v>
      </c>
      <c r="M17" s="38">
        <v>10</v>
      </c>
      <c r="N17" s="38">
        <v>2</v>
      </c>
      <c r="O17" s="232">
        <f t="shared" si="9"/>
        <v>0</v>
      </c>
      <c r="P17" s="37">
        <v>8</v>
      </c>
      <c r="Q17" s="37">
        <v>1</v>
      </c>
      <c r="R17" s="37">
        <f t="shared" si="10"/>
        <v>1</v>
      </c>
    </row>
    <row r="18" spans="1:20" x14ac:dyDescent="0.2">
      <c r="A18" s="42" t="s">
        <v>402</v>
      </c>
      <c r="B18" s="50">
        <v>12</v>
      </c>
      <c r="C18" s="50">
        <v>4</v>
      </c>
      <c r="D18" s="37">
        <v>4</v>
      </c>
      <c r="E18" s="37">
        <v>2</v>
      </c>
      <c r="F18" s="37">
        <f t="shared" si="0"/>
        <v>2</v>
      </c>
      <c r="G18" s="38">
        <v>8</v>
      </c>
      <c r="H18" s="38">
        <v>2</v>
      </c>
      <c r="I18" s="232">
        <f t="shared" si="7"/>
        <v>0</v>
      </c>
      <c r="J18" s="37">
        <v>3</v>
      </c>
      <c r="K18" s="37">
        <v>1</v>
      </c>
      <c r="L18" s="37">
        <f t="shared" si="8"/>
        <v>4</v>
      </c>
      <c r="M18" s="38">
        <v>5</v>
      </c>
      <c r="N18" s="38">
        <v>1</v>
      </c>
      <c r="O18" s="232">
        <f t="shared" si="9"/>
        <v>2</v>
      </c>
      <c r="P18" s="37">
        <v>8</v>
      </c>
      <c r="Q18" s="37">
        <v>2</v>
      </c>
      <c r="R18" s="37">
        <f t="shared" si="10"/>
        <v>0</v>
      </c>
    </row>
    <row r="19" spans="1:20" x14ac:dyDescent="0.2">
      <c r="A19" s="42" t="s">
        <v>403</v>
      </c>
      <c r="B19" s="50">
        <v>14</v>
      </c>
      <c r="C19" s="50">
        <v>3</v>
      </c>
      <c r="D19" s="37">
        <v>5</v>
      </c>
      <c r="E19" s="37">
        <v>2</v>
      </c>
      <c r="F19" s="37">
        <f t="shared" si="0"/>
        <v>0</v>
      </c>
      <c r="G19" s="38">
        <v>4</v>
      </c>
      <c r="H19" s="38">
        <v>1</v>
      </c>
      <c r="I19" s="232">
        <f t="shared" si="7"/>
        <v>2</v>
      </c>
      <c r="J19" s="37">
        <v>4</v>
      </c>
      <c r="K19" s="37">
        <v>2</v>
      </c>
      <c r="L19" s="37">
        <f t="shared" si="8"/>
        <v>2</v>
      </c>
      <c r="M19" s="38">
        <v>6</v>
      </c>
      <c r="N19" s="38">
        <v>2</v>
      </c>
      <c r="O19" s="232">
        <f t="shared" si="9"/>
        <v>0</v>
      </c>
      <c r="P19" s="37">
        <v>5</v>
      </c>
      <c r="Q19" s="37">
        <v>2</v>
      </c>
      <c r="R19" s="37">
        <f t="shared" si="10"/>
        <v>1</v>
      </c>
    </row>
    <row r="20" spans="1:20" x14ac:dyDescent="0.2">
      <c r="A20" s="42" t="s">
        <v>404</v>
      </c>
      <c r="B20" s="50">
        <v>6</v>
      </c>
      <c r="C20" s="50">
        <v>4</v>
      </c>
      <c r="D20" s="37">
        <v>5</v>
      </c>
      <c r="E20" s="37">
        <v>2</v>
      </c>
      <c r="F20" s="37">
        <f t="shared" si="0"/>
        <v>2</v>
      </c>
      <c r="G20" s="38">
        <v>5</v>
      </c>
      <c r="H20" s="38">
        <v>1</v>
      </c>
      <c r="I20" s="232">
        <f t="shared" si="7"/>
        <v>3</v>
      </c>
      <c r="J20" s="37">
        <v>6</v>
      </c>
      <c r="K20" s="37">
        <v>2</v>
      </c>
      <c r="L20" s="37">
        <f t="shared" si="8"/>
        <v>1</v>
      </c>
      <c r="M20" s="38">
        <v>4</v>
      </c>
      <c r="N20" s="38">
        <v>1</v>
      </c>
      <c r="O20" s="232">
        <f t="shared" si="9"/>
        <v>4</v>
      </c>
      <c r="P20" s="37">
        <v>7</v>
      </c>
      <c r="Q20" s="37">
        <v>1</v>
      </c>
      <c r="R20" s="37">
        <f t="shared" si="10"/>
        <v>1</v>
      </c>
    </row>
    <row r="21" spans="1:20" x14ac:dyDescent="0.2">
      <c r="A21" s="42" t="s">
        <v>405</v>
      </c>
      <c r="B21" s="50">
        <v>16</v>
      </c>
      <c r="C21" s="50">
        <v>4</v>
      </c>
      <c r="D21" s="37">
        <v>5</v>
      </c>
      <c r="E21" s="37">
        <v>2</v>
      </c>
      <c r="F21" s="37">
        <f t="shared" si="0"/>
        <v>1</v>
      </c>
      <c r="G21" s="38">
        <v>10</v>
      </c>
      <c r="H21" s="38">
        <v>2</v>
      </c>
      <c r="I21" s="232">
        <f t="shared" si="7"/>
        <v>0</v>
      </c>
      <c r="J21" s="37">
        <v>5</v>
      </c>
      <c r="K21" s="37">
        <v>2</v>
      </c>
      <c r="L21" s="37">
        <f t="shared" si="8"/>
        <v>2</v>
      </c>
      <c r="M21" s="38">
        <v>6</v>
      </c>
      <c r="N21" s="38">
        <v>2</v>
      </c>
      <c r="O21" s="232">
        <f t="shared" si="9"/>
        <v>1</v>
      </c>
      <c r="P21" s="37">
        <v>5</v>
      </c>
      <c r="Q21" s="37">
        <v>3</v>
      </c>
      <c r="R21" s="37">
        <f t="shared" si="10"/>
        <v>2</v>
      </c>
    </row>
    <row r="22" spans="1:20" x14ac:dyDescent="0.2">
      <c r="A22" s="42" t="s">
        <v>406</v>
      </c>
      <c r="B22" s="50">
        <v>18</v>
      </c>
      <c r="C22" s="50">
        <v>3</v>
      </c>
      <c r="D22" s="37">
        <v>5</v>
      </c>
      <c r="E22" s="37">
        <v>1</v>
      </c>
      <c r="F22" s="37">
        <f t="shared" si="0"/>
        <v>0</v>
      </c>
      <c r="G22" s="38">
        <v>6</v>
      </c>
      <c r="H22" s="38">
        <v>2</v>
      </c>
      <c r="I22" s="232">
        <f t="shared" si="7"/>
        <v>0</v>
      </c>
      <c r="J22" s="37">
        <v>3</v>
      </c>
      <c r="K22" s="37">
        <v>1</v>
      </c>
      <c r="L22" s="37">
        <f t="shared" si="8"/>
        <v>3</v>
      </c>
      <c r="M22" s="38">
        <v>4</v>
      </c>
      <c r="N22" s="38">
        <v>2</v>
      </c>
      <c r="O22" s="232">
        <f t="shared" si="9"/>
        <v>2</v>
      </c>
      <c r="P22" s="37">
        <v>4</v>
      </c>
      <c r="Q22" s="37">
        <v>1</v>
      </c>
      <c r="R22" s="37">
        <f t="shared" si="10"/>
        <v>2</v>
      </c>
      <c r="T22" t="s">
        <v>475</v>
      </c>
    </row>
    <row r="23" spans="1:20" ht="13.5" thickBot="1" x14ac:dyDescent="0.25">
      <c r="A23" s="45" t="s">
        <v>407</v>
      </c>
      <c r="B23" s="51">
        <v>2</v>
      </c>
      <c r="C23" s="51">
        <v>5</v>
      </c>
      <c r="D23" s="37">
        <v>6</v>
      </c>
      <c r="E23" s="46">
        <v>2</v>
      </c>
      <c r="F23" s="37">
        <f t="shared" si="0"/>
        <v>2</v>
      </c>
      <c r="G23" s="38">
        <v>10</v>
      </c>
      <c r="H23" s="47">
        <v>2</v>
      </c>
      <c r="I23" s="232">
        <f t="shared" si="7"/>
        <v>0</v>
      </c>
      <c r="J23" s="37">
        <v>9</v>
      </c>
      <c r="K23" s="46">
        <v>1</v>
      </c>
      <c r="L23" s="37">
        <f t="shared" si="8"/>
        <v>0</v>
      </c>
      <c r="M23" s="38">
        <v>10</v>
      </c>
      <c r="N23" s="47">
        <v>2</v>
      </c>
      <c r="O23" s="232">
        <f t="shared" si="9"/>
        <v>0</v>
      </c>
      <c r="P23" s="37">
        <v>7</v>
      </c>
      <c r="Q23" s="46">
        <v>2</v>
      </c>
      <c r="R23" s="37">
        <f t="shared" si="10"/>
        <v>2</v>
      </c>
      <c r="S23" s="231"/>
    </row>
    <row r="24" spans="1:20" ht="13.5" thickBot="1" x14ac:dyDescent="0.25">
      <c r="A24" s="66" t="s">
        <v>413</v>
      </c>
      <c r="B24" s="63"/>
      <c r="C24" s="63">
        <f t="shared" ref="C24:L24" si="11">SUM(C15:C23)</f>
        <v>36</v>
      </c>
      <c r="D24" s="63">
        <f t="shared" si="11"/>
        <v>44</v>
      </c>
      <c r="E24" s="63">
        <f t="shared" si="11"/>
        <v>16</v>
      </c>
      <c r="F24" s="63">
        <f t="shared" si="11"/>
        <v>15</v>
      </c>
      <c r="G24" s="64">
        <f t="shared" si="11"/>
        <v>67</v>
      </c>
      <c r="H24" s="64">
        <f t="shared" si="11"/>
        <v>16</v>
      </c>
      <c r="I24" s="234">
        <f t="shared" si="11"/>
        <v>7</v>
      </c>
      <c r="J24" s="63">
        <f t="shared" si="11"/>
        <v>49</v>
      </c>
      <c r="K24" s="63">
        <f t="shared" si="11"/>
        <v>15</v>
      </c>
      <c r="L24" s="63">
        <f t="shared" si="11"/>
        <v>16</v>
      </c>
      <c r="M24" s="64">
        <f t="shared" ref="M24:R24" si="12">SUM(M15:M23)</f>
        <v>63</v>
      </c>
      <c r="N24" s="64">
        <f t="shared" si="12"/>
        <v>17</v>
      </c>
      <c r="O24" s="64">
        <f t="shared" si="12"/>
        <v>9</v>
      </c>
      <c r="P24" s="63">
        <f t="shared" si="12"/>
        <v>57</v>
      </c>
      <c r="Q24" s="63">
        <f t="shared" si="12"/>
        <v>15</v>
      </c>
      <c r="R24" s="63">
        <f t="shared" si="12"/>
        <v>12</v>
      </c>
    </row>
    <row r="25" spans="1:20" ht="13.5" thickBot="1" x14ac:dyDescent="0.25">
      <c r="A25" s="70" t="s">
        <v>414</v>
      </c>
      <c r="B25" s="71"/>
      <c r="C25" s="71">
        <f t="shared" ref="C25:R25" si="13">C24+C14</f>
        <v>72</v>
      </c>
      <c r="D25" s="71">
        <f t="shared" si="13"/>
        <v>86</v>
      </c>
      <c r="E25" s="71">
        <f t="shared" si="13"/>
        <v>32</v>
      </c>
      <c r="F25" s="71">
        <f t="shared" si="13"/>
        <v>32</v>
      </c>
      <c r="G25" s="72">
        <f t="shared" si="13"/>
        <v>126</v>
      </c>
      <c r="H25" s="72">
        <f t="shared" si="13"/>
        <v>33</v>
      </c>
      <c r="I25" s="235">
        <f t="shared" si="13"/>
        <v>15</v>
      </c>
      <c r="J25" s="71">
        <f t="shared" si="13"/>
        <v>96</v>
      </c>
      <c r="K25" s="71">
        <f t="shared" si="13"/>
        <v>31</v>
      </c>
      <c r="L25" s="71">
        <f t="shared" si="13"/>
        <v>34</v>
      </c>
      <c r="M25" s="72">
        <f t="shared" si="13"/>
        <v>112</v>
      </c>
      <c r="N25" s="72">
        <f t="shared" si="13"/>
        <v>35</v>
      </c>
      <c r="O25" s="72">
        <f t="shared" si="13"/>
        <v>28</v>
      </c>
      <c r="P25" s="71">
        <f t="shared" si="13"/>
        <v>120</v>
      </c>
      <c r="Q25" s="71">
        <f t="shared" si="13"/>
        <v>33</v>
      </c>
      <c r="R25" s="71">
        <f t="shared" si="13"/>
        <v>20</v>
      </c>
    </row>
    <row r="27" spans="1:20" x14ac:dyDescent="0.2">
      <c r="A27" s="230" t="s">
        <v>63</v>
      </c>
      <c r="B27" s="30"/>
      <c r="C27" s="30"/>
      <c r="D27" s="30"/>
      <c r="E27" s="30">
        <v>7</v>
      </c>
      <c r="F27" s="30"/>
      <c r="G27" s="30"/>
      <c r="H27" s="30">
        <v>1</v>
      </c>
      <c r="I27" s="30"/>
      <c r="J27" s="30"/>
      <c r="K27" s="30">
        <v>11</v>
      </c>
      <c r="L27" s="30"/>
      <c r="N27">
        <v>4</v>
      </c>
      <c r="Q27">
        <v>2</v>
      </c>
    </row>
    <row r="28" spans="1:20" x14ac:dyDescent="0.2">
      <c r="A28" s="92"/>
      <c r="B28" s="30" t="s">
        <v>450</v>
      </c>
      <c r="C28" s="30"/>
      <c r="D28" s="30"/>
      <c r="E28" s="30"/>
      <c r="F28" s="30"/>
      <c r="G28" s="30"/>
      <c r="H28" s="30"/>
      <c r="I28" s="30"/>
      <c r="J28" s="30"/>
      <c r="K28" s="30"/>
      <c r="L28" s="30"/>
    </row>
    <row r="29" spans="1:20" x14ac:dyDescent="0.2">
      <c r="A29" s="97"/>
      <c r="B29" s="30" t="s">
        <v>603</v>
      </c>
      <c r="C29" s="30"/>
      <c r="D29" s="30"/>
      <c r="E29" s="30"/>
      <c r="F29" s="30"/>
      <c r="G29" s="30"/>
      <c r="H29" s="30"/>
      <c r="I29" s="30"/>
      <c r="J29" s="30"/>
      <c r="K29" s="30"/>
      <c r="L29" s="30"/>
    </row>
  </sheetData>
  <mergeCells count="10">
    <mergeCell ref="D2:F2"/>
    <mergeCell ref="G2:I2"/>
    <mergeCell ref="J2:L2"/>
    <mergeCell ref="M2:O2"/>
    <mergeCell ref="P2:R2"/>
    <mergeCell ref="D3:F3"/>
    <mergeCell ref="G3:I3"/>
    <mergeCell ref="J3:L3"/>
    <mergeCell ref="M3:O3"/>
    <mergeCell ref="P3:R3"/>
  </mergeCells>
  <conditionalFormatting sqref="G5:G13 G15:G23 D5:D13 D15:D23 M5:M13 M15:M23">
    <cfRule type="cellIs" dxfId="263" priority="7" stopIfTrue="1" operator="equal">
      <formula>$C5</formula>
    </cfRule>
    <cfRule type="cellIs" dxfId="262" priority="8" stopIfTrue="1" operator="equal">
      <formula>$C5-1</formula>
    </cfRule>
  </conditionalFormatting>
  <conditionalFormatting sqref="P5:P13 P15:P23">
    <cfRule type="cellIs" dxfId="261" priority="5" stopIfTrue="1" operator="equal">
      <formula>$C5</formula>
    </cfRule>
    <cfRule type="cellIs" dxfId="260" priority="6" stopIfTrue="1" operator="equal">
      <formula>$C5-1</formula>
    </cfRule>
  </conditionalFormatting>
  <conditionalFormatting sqref="J5:J13">
    <cfRule type="cellIs" dxfId="259" priority="3" stopIfTrue="1" operator="equal">
      <formula>$C5</formula>
    </cfRule>
    <cfRule type="cellIs" dxfId="258" priority="4" stopIfTrue="1" operator="equal">
      <formula>$C5-1</formula>
    </cfRule>
  </conditionalFormatting>
  <conditionalFormatting sqref="J15:J23">
    <cfRule type="cellIs" dxfId="257" priority="1" stopIfTrue="1" operator="equal">
      <formula>$C15</formula>
    </cfRule>
    <cfRule type="cellIs" dxfId="256" priority="2" stopIfTrue="1" operator="equal">
      <formula>$C15-1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V29"/>
  <sheetViews>
    <sheetView workbookViewId="0">
      <selection activeCell="A27" sqref="A27"/>
    </sheetView>
  </sheetViews>
  <sheetFormatPr defaultColWidth="8.85546875" defaultRowHeight="12.75" x14ac:dyDescent="0.2"/>
  <cols>
    <col min="1" max="18" width="8.5703125" customWidth="1"/>
  </cols>
  <sheetData>
    <row r="1" spans="1:22" ht="13.5" thickBot="1" x14ac:dyDescent="0.25">
      <c r="A1" s="31"/>
      <c r="B1" s="32"/>
      <c r="C1" s="32"/>
      <c r="D1" s="32"/>
      <c r="E1" s="32"/>
      <c r="F1" s="32"/>
      <c r="G1" s="32"/>
      <c r="H1" s="32" t="s">
        <v>60</v>
      </c>
      <c r="I1" s="32"/>
      <c r="J1" s="32"/>
      <c r="K1" s="32"/>
      <c r="L1" s="32"/>
      <c r="M1" s="32"/>
      <c r="N1" s="32"/>
      <c r="O1" s="32"/>
      <c r="P1" s="105"/>
      <c r="Q1" s="105"/>
      <c r="R1" s="105"/>
      <c r="S1" s="231" t="s">
        <v>833</v>
      </c>
      <c r="T1" s="231" t="s">
        <v>108</v>
      </c>
      <c r="V1" s="231"/>
    </row>
    <row r="2" spans="1:22"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22" x14ac:dyDescent="0.2">
      <c r="A3" s="57"/>
      <c r="B3" s="69"/>
      <c r="C3" s="69" t="s">
        <v>538</v>
      </c>
      <c r="D3" s="480">
        <v>9</v>
      </c>
      <c r="E3" s="481"/>
      <c r="F3" s="482"/>
      <c r="G3" s="483">
        <v>22</v>
      </c>
      <c r="H3" s="484"/>
      <c r="I3" s="485"/>
      <c r="J3" s="480">
        <v>19</v>
      </c>
      <c r="K3" s="481"/>
      <c r="L3" s="482"/>
      <c r="M3" s="483">
        <v>26</v>
      </c>
      <c r="N3" s="484"/>
      <c r="O3" s="485"/>
      <c r="P3" s="480">
        <v>27</v>
      </c>
      <c r="Q3" s="481"/>
      <c r="R3" s="482"/>
    </row>
    <row r="4" spans="1:22"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22" x14ac:dyDescent="0.2">
      <c r="A5" s="42" t="s">
        <v>390</v>
      </c>
      <c r="B5" s="50">
        <v>9</v>
      </c>
      <c r="C5" s="50">
        <v>4</v>
      </c>
      <c r="D5" s="37">
        <v>5</v>
      </c>
      <c r="E5" s="37">
        <v>2</v>
      </c>
      <c r="F5" s="37">
        <f t="shared" ref="F5:F23" si="0">IF(($C5+INT(D$3/18)+IF(((D$3-INT(D$3/18)*18)-$B5)&gt;=0,1,0)-D5+2)&lt;0, 0, $C5+INT(D$3/18)+IF(((D$3-INT(D$3/18)*18)-$B5)&gt;=0,1,0)-D5+2)</f>
        <v>2</v>
      </c>
      <c r="G5" s="38">
        <v>7</v>
      </c>
      <c r="H5" s="38">
        <v>3</v>
      </c>
      <c r="I5" s="232">
        <f t="shared" ref="I5:I13" si="1">IF(($C5+INT(G$3/18)+IF(((G$3-INT(G$3/18)*18)-$B5)&gt;=0,1,0)-G5+2)&lt;0, 0, $C5+INT(G$3/18)+IF(((G$3-INT(G$3/18)*18)-$B5)&gt;=0,1,0)-G5+2)</f>
        <v>0</v>
      </c>
      <c r="J5" s="37">
        <v>5</v>
      </c>
      <c r="K5" s="37">
        <v>2</v>
      </c>
      <c r="L5" s="37">
        <f t="shared" ref="L5:L13" si="2">IF(($C5+INT(J$3/18)+IF(((J$3-INT(J$3/18)*18)-$B5)&gt;=0,1,0)-J5+2)&lt;0, 0, $C5+INT(J$3/18)+IF(((J$3-INT(J$3/18)*18)-$B5)&gt;=0,1,0)-J5+2)</f>
        <v>2</v>
      </c>
      <c r="M5" s="38">
        <v>5</v>
      </c>
      <c r="N5" s="38">
        <v>2</v>
      </c>
      <c r="O5" s="232">
        <f t="shared" ref="O5:O13" si="3">IF(($C5+INT(M$3/18)+IF(((M$3-INT(M$3/18)*18)-$B5)&gt;=0,1,0)-M5+2)&lt;0, 0, $C5+INT(M$3/18)+IF(((M$3-INT(M$3/18)*18)-$B5)&gt;=0,1,0)-M5+2)</f>
        <v>2</v>
      </c>
      <c r="P5" s="37">
        <v>6</v>
      </c>
      <c r="Q5" s="37">
        <v>3</v>
      </c>
      <c r="R5" s="37">
        <f t="shared" ref="R5:R13" si="4">IF(($C5+INT(P$3/18)+IF(((P$3-INT(P$3/18)*18)-$B5)&gt;=0,1,0)-P5+2)&lt;0, 0, $C5+INT(P$3/18)+IF(((P$3-INT(P$3/18)*18)-$B5)&gt;=0,1,0)-P5+2)</f>
        <v>2</v>
      </c>
    </row>
    <row r="6" spans="1:22" x14ac:dyDescent="0.2">
      <c r="A6" s="42" t="s">
        <v>391</v>
      </c>
      <c r="B6" s="50">
        <v>5</v>
      </c>
      <c r="C6" s="50">
        <v>4</v>
      </c>
      <c r="D6" s="37">
        <v>4</v>
      </c>
      <c r="E6" s="37">
        <v>1</v>
      </c>
      <c r="F6" s="37">
        <f t="shared" si="0"/>
        <v>3</v>
      </c>
      <c r="G6" s="38">
        <v>6</v>
      </c>
      <c r="H6" s="38">
        <v>2</v>
      </c>
      <c r="I6" s="232">
        <f t="shared" si="1"/>
        <v>1</v>
      </c>
      <c r="J6" s="37">
        <v>6</v>
      </c>
      <c r="K6" s="37">
        <v>2</v>
      </c>
      <c r="L6" s="37">
        <f t="shared" si="2"/>
        <v>1</v>
      </c>
      <c r="M6" s="38">
        <v>7</v>
      </c>
      <c r="N6" s="38">
        <v>2</v>
      </c>
      <c r="O6" s="232">
        <f t="shared" si="3"/>
        <v>1</v>
      </c>
      <c r="P6" s="37">
        <v>6</v>
      </c>
      <c r="Q6" s="37">
        <v>2</v>
      </c>
      <c r="R6" s="37">
        <f t="shared" si="4"/>
        <v>2</v>
      </c>
      <c r="T6" s="231"/>
    </row>
    <row r="7" spans="1:22" x14ac:dyDescent="0.2">
      <c r="A7" s="42" t="s">
        <v>392</v>
      </c>
      <c r="B7" s="50">
        <v>17</v>
      </c>
      <c r="C7" s="50">
        <v>3</v>
      </c>
      <c r="D7" s="37">
        <v>3</v>
      </c>
      <c r="E7" s="37">
        <v>2</v>
      </c>
      <c r="F7" s="37">
        <f t="shared" si="0"/>
        <v>2</v>
      </c>
      <c r="G7" s="38">
        <v>3</v>
      </c>
      <c r="H7" s="38">
        <v>2</v>
      </c>
      <c r="I7" s="232">
        <f t="shared" si="1"/>
        <v>3</v>
      </c>
      <c r="J7" s="37">
        <v>5</v>
      </c>
      <c r="K7" s="37">
        <v>3</v>
      </c>
      <c r="L7" s="37">
        <f t="shared" si="2"/>
        <v>1</v>
      </c>
      <c r="M7" s="38">
        <v>5</v>
      </c>
      <c r="N7" s="38">
        <v>2</v>
      </c>
      <c r="O7" s="232">
        <f t="shared" si="3"/>
        <v>1</v>
      </c>
      <c r="P7" s="37">
        <v>5</v>
      </c>
      <c r="Q7" s="37">
        <v>2</v>
      </c>
      <c r="R7" s="37">
        <f t="shared" si="4"/>
        <v>1</v>
      </c>
      <c r="T7" s="231"/>
    </row>
    <row r="8" spans="1:22" x14ac:dyDescent="0.2">
      <c r="A8" s="42" t="s">
        <v>393</v>
      </c>
      <c r="B8" s="50">
        <v>1</v>
      </c>
      <c r="C8" s="50">
        <v>4</v>
      </c>
      <c r="D8" s="37">
        <v>6</v>
      </c>
      <c r="E8" s="37">
        <v>3</v>
      </c>
      <c r="F8" s="37">
        <f t="shared" si="0"/>
        <v>1</v>
      </c>
      <c r="G8" s="38">
        <v>6</v>
      </c>
      <c r="H8" s="38">
        <v>3</v>
      </c>
      <c r="I8" s="232">
        <f t="shared" si="1"/>
        <v>2</v>
      </c>
      <c r="J8" s="37">
        <v>5</v>
      </c>
      <c r="K8" s="37">
        <v>1</v>
      </c>
      <c r="L8" s="37">
        <f t="shared" si="2"/>
        <v>3</v>
      </c>
      <c r="M8" s="38">
        <v>5</v>
      </c>
      <c r="N8" s="38">
        <v>2</v>
      </c>
      <c r="O8" s="232">
        <f t="shared" si="3"/>
        <v>3</v>
      </c>
      <c r="P8" s="37">
        <v>7</v>
      </c>
      <c r="Q8" s="37">
        <v>3</v>
      </c>
      <c r="R8" s="37">
        <f t="shared" si="4"/>
        <v>1</v>
      </c>
    </row>
    <row r="9" spans="1:22" x14ac:dyDescent="0.2">
      <c r="A9" s="42" t="s">
        <v>394</v>
      </c>
      <c r="B9" s="50">
        <v>7</v>
      </c>
      <c r="C9" s="50">
        <v>4</v>
      </c>
      <c r="D9" s="37">
        <v>5</v>
      </c>
      <c r="E9" s="37">
        <v>2</v>
      </c>
      <c r="F9" s="37">
        <f t="shared" si="0"/>
        <v>2</v>
      </c>
      <c r="G9" s="38">
        <v>6</v>
      </c>
      <c r="H9" s="38">
        <v>2</v>
      </c>
      <c r="I9" s="232">
        <f t="shared" si="1"/>
        <v>1</v>
      </c>
      <c r="J9" s="37">
        <v>7</v>
      </c>
      <c r="K9" s="37">
        <v>2</v>
      </c>
      <c r="L9" s="37">
        <f t="shared" si="2"/>
        <v>0</v>
      </c>
      <c r="M9" s="38">
        <v>5</v>
      </c>
      <c r="N9" s="38">
        <v>3</v>
      </c>
      <c r="O9" s="232">
        <f t="shared" si="3"/>
        <v>3</v>
      </c>
      <c r="P9" s="37">
        <v>6</v>
      </c>
      <c r="Q9" s="37">
        <v>2</v>
      </c>
      <c r="R9" s="37">
        <f t="shared" si="4"/>
        <v>2</v>
      </c>
    </row>
    <row r="10" spans="1:22" x14ac:dyDescent="0.2">
      <c r="A10" s="42" t="s">
        <v>395</v>
      </c>
      <c r="B10" s="50">
        <v>15</v>
      </c>
      <c r="C10" s="50">
        <v>3</v>
      </c>
      <c r="D10" s="37">
        <v>3</v>
      </c>
      <c r="E10" s="37">
        <v>2</v>
      </c>
      <c r="F10" s="37">
        <f t="shared" si="0"/>
        <v>2</v>
      </c>
      <c r="G10" s="38">
        <v>4</v>
      </c>
      <c r="H10" s="38">
        <v>3</v>
      </c>
      <c r="I10" s="232">
        <f t="shared" si="1"/>
        <v>2</v>
      </c>
      <c r="J10" s="37">
        <v>4</v>
      </c>
      <c r="K10" s="37">
        <v>2</v>
      </c>
      <c r="L10" s="37">
        <f t="shared" si="2"/>
        <v>2</v>
      </c>
      <c r="M10" s="38">
        <v>3</v>
      </c>
      <c r="N10" s="38">
        <v>1</v>
      </c>
      <c r="O10" s="232">
        <f t="shared" si="3"/>
        <v>3</v>
      </c>
      <c r="P10" s="37">
        <v>7</v>
      </c>
      <c r="Q10" s="37">
        <v>3</v>
      </c>
      <c r="R10" s="37">
        <f t="shared" si="4"/>
        <v>0</v>
      </c>
    </row>
    <row r="11" spans="1:22" x14ac:dyDescent="0.2">
      <c r="A11" s="42" t="s">
        <v>396</v>
      </c>
      <c r="B11" s="50">
        <v>11</v>
      </c>
      <c r="C11" s="50">
        <v>4</v>
      </c>
      <c r="D11" s="37">
        <v>5</v>
      </c>
      <c r="E11" s="37">
        <v>2</v>
      </c>
      <c r="F11" s="37">
        <f t="shared" si="0"/>
        <v>1</v>
      </c>
      <c r="G11" s="38">
        <v>6</v>
      </c>
      <c r="H11" s="38">
        <v>2</v>
      </c>
      <c r="I11" s="232">
        <f t="shared" si="1"/>
        <v>1</v>
      </c>
      <c r="J11" s="37">
        <v>6</v>
      </c>
      <c r="K11" s="37">
        <v>2</v>
      </c>
      <c r="L11" s="37">
        <f t="shared" si="2"/>
        <v>1</v>
      </c>
      <c r="M11" s="38">
        <v>5</v>
      </c>
      <c r="N11" s="38">
        <v>2</v>
      </c>
      <c r="O11" s="232">
        <f t="shared" si="3"/>
        <v>2</v>
      </c>
      <c r="P11" s="37">
        <v>7</v>
      </c>
      <c r="Q11" s="37">
        <v>2</v>
      </c>
      <c r="R11" s="37">
        <f t="shared" si="4"/>
        <v>0</v>
      </c>
    </row>
    <row r="12" spans="1:22" x14ac:dyDescent="0.2">
      <c r="A12" s="42" t="s">
        <v>397</v>
      </c>
      <c r="B12" s="50">
        <v>3</v>
      </c>
      <c r="C12" s="50">
        <v>4</v>
      </c>
      <c r="D12" s="37">
        <v>6</v>
      </c>
      <c r="E12" s="37">
        <v>2</v>
      </c>
      <c r="F12" s="37">
        <f t="shared" si="0"/>
        <v>1</v>
      </c>
      <c r="G12" s="38">
        <v>6</v>
      </c>
      <c r="H12" s="38">
        <v>2</v>
      </c>
      <c r="I12" s="232">
        <f t="shared" si="1"/>
        <v>2</v>
      </c>
      <c r="J12" s="37">
        <v>10</v>
      </c>
      <c r="K12" s="37">
        <v>2</v>
      </c>
      <c r="L12" s="37">
        <f t="shared" si="2"/>
        <v>0</v>
      </c>
      <c r="M12" s="38">
        <v>7</v>
      </c>
      <c r="N12" s="38">
        <v>2</v>
      </c>
      <c r="O12" s="232">
        <f t="shared" si="3"/>
        <v>1</v>
      </c>
      <c r="P12" s="37">
        <v>6</v>
      </c>
      <c r="Q12" s="37">
        <v>2</v>
      </c>
      <c r="R12" s="37">
        <f t="shared" si="4"/>
        <v>2</v>
      </c>
    </row>
    <row r="13" spans="1:22" ht="13.5" thickBot="1" x14ac:dyDescent="0.25">
      <c r="A13" s="52" t="s">
        <v>398</v>
      </c>
      <c r="B13" s="53">
        <v>13</v>
      </c>
      <c r="C13" s="53">
        <v>4</v>
      </c>
      <c r="D13" s="37">
        <v>4</v>
      </c>
      <c r="E13" s="54">
        <v>2</v>
      </c>
      <c r="F13" s="37">
        <f t="shared" si="0"/>
        <v>2</v>
      </c>
      <c r="G13" s="38">
        <v>7</v>
      </c>
      <c r="H13" s="55">
        <v>2</v>
      </c>
      <c r="I13" s="232">
        <f t="shared" si="1"/>
        <v>0</v>
      </c>
      <c r="J13" s="37">
        <v>4</v>
      </c>
      <c r="K13" s="54">
        <v>2</v>
      </c>
      <c r="L13" s="37">
        <f t="shared" si="2"/>
        <v>3</v>
      </c>
      <c r="M13" s="38">
        <v>5</v>
      </c>
      <c r="N13" s="55">
        <v>2</v>
      </c>
      <c r="O13" s="232">
        <f t="shared" si="3"/>
        <v>2</v>
      </c>
      <c r="P13" s="37">
        <v>7</v>
      </c>
      <c r="Q13" s="54">
        <v>2</v>
      </c>
      <c r="R13" s="37">
        <f t="shared" si="4"/>
        <v>0</v>
      </c>
    </row>
    <row r="14" spans="1:22" ht="13.5" thickBot="1" x14ac:dyDescent="0.25">
      <c r="A14" s="61" t="s">
        <v>412</v>
      </c>
      <c r="B14" s="62"/>
      <c r="C14" s="74">
        <f t="shared" ref="C14:L14" si="5">SUM(C5:C13)</f>
        <v>34</v>
      </c>
      <c r="D14" s="63">
        <f t="shared" si="5"/>
        <v>41</v>
      </c>
      <c r="E14" s="63">
        <f t="shared" si="5"/>
        <v>18</v>
      </c>
      <c r="F14" s="63">
        <f t="shared" si="5"/>
        <v>16</v>
      </c>
      <c r="G14" s="64">
        <f t="shared" si="5"/>
        <v>51</v>
      </c>
      <c r="H14" s="64">
        <f t="shared" si="5"/>
        <v>21</v>
      </c>
      <c r="I14" s="233">
        <f t="shared" si="5"/>
        <v>12</v>
      </c>
      <c r="J14" s="63">
        <f t="shared" si="5"/>
        <v>52</v>
      </c>
      <c r="K14" s="63">
        <f t="shared" si="5"/>
        <v>18</v>
      </c>
      <c r="L14" s="88">
        <f t="shared" si="5"/>
        <v>13</v>
      </c>
      <c r="M14" s="64">
        <f t="shared" ref="M14:R14" si="6">SUM(M5:M13)</f>
        <v>47</v>
      </c>
      <c r="N14" s="64">
        <f t="shared" si="6"/>
        <v>18</v>
      </c>
      <c r="O14" s="233">
        <f t="shared" si="6"/>
        <v>18</v>
      </c>
      <c r="P14" s="63">
        <f t="shared" si="6"/>
        <v>57</v>
      </c>
      <c r="Q14" s="63">
        <f t="shared" si="6"/>
        <v>21</v>
      </c>
      <c r="R14" s="88">
        <f t="shared" si="6"/>
        <v>10</v>
      </c>
    </row>
    <row r="15" spans="1:22" x14ac:dyDescent="0.2">
      <c r="A15" s="57" t="s">
        <v>399</v>
      </c>
      <c r="B15" s="58">
        <v>2</v>
      </c>
      <c r="C15" s="58">
        <v>4</v>
      </c>
      <c r="D15" s="37">
        <v>5</v>
      </c>
      <c r="E15" s="39">
        <v>2</v>
      </c>
      <c r="F15" s="37">
        <f t="shared" si="0"/>
        <v>2</v>
      </c>
      <c r="G15" s="38">
        <v>7</v>
      </c>
      <c r="H15" s="59">
        <v>2</v>
      </c>
      <c r="I15" s="232">
        <f t="shared" ref="I15:I23" si="7">IF(($C15+INT(G$3/18)+IF(((G$3-INT(G$3/18)*18)-$B15)&gt;=0,1,0)-G15+2)&lt;0, 0, $C15+INT(G$3/18)+IF(((G$3-INT(G$3/18)*18)-$B15)&gt;=0,1,0)-G15+2)</f>
        <v>1</v>
      </c>
      <c r="J15" s="37">
        <v>6</v>
      </c>
      <c r="K15" s="39">
        <v>2</v>
      </c>
      <c r="L15" s="37">
        <f t="shared" ref="L15:L23" si="8">IF(($C15+INT(J$3/18)+IF(((J$3-INT(J$3/18)*18)-$B15)&gt;=0,1,0)-J15+2)&lt;0, 0, $C15+INT(J$3/18)+IF(((J$3-INT(J$3/18)*18)-$B15)&gt;=0,1,0)-J15+2)</f>
        <v>1</v>
      </c>
      <c r="M15" s="38">
        <v>8</v>
      </c>
      <c r="N15" s="59">
        <v>1</v>
      </c>
      <c r="O15" s="232">
        <f t="shared" ref="O15:O23" si="9">IF(($C15+INT(M$3/18)+IF(((M$3-INT(M$3/18)*18)-$B15)&gt;=0,1,0)-M15+2)&lt;0, 0, $C15+INT(M$3/18)+IF(((M$3-INT(M$3/18)*18)-$B15)&gt;=0,1,0)-M15+2)</f>
        <v>0</v>
      </c>
      <c r="P15" s="37">
        <v>10</v>
      </c>
      <c r="Q15" s="39">
        <v>2</v>
      </c>
      <c r="R15" s="37">
        <f t="shared" ref="R15:R23" si="10">IF(($C15+INT(P$3/18)+IF(((P$3-INT(P$3/18)*18)-$B15)&gt;=0,1,0)-P15+2)&lt;0, 0, $C15+INT(P$3/18)+IF(((P$3-INT(P$3/18)*18)-$B15)&gt;=0,1,0)-P15+2)</f>
        <v>0</v>
      </c>
    </row>
    <row r="16" spans="1:22" x14ac:dyDescent="0.2">
      <c r="A16" s="42" t="s">
        <v>400</v>
      </c>
      <c r="B16" s="50">
        <v>10</v>
      </c>
      <c r="C16" s="50">
        <v>5</v>
      </c>
      <c r="D16" s="37">
        <v>6</v>
      </c>
      <c r="E16" s="37">
        <v>2</v>
      </c>
      <c r="F16" s="37">
        <f t="shared" si="0"/>
        <v>1</v>
      </c>
      <c r="G16" s="38">
        <v>8</v>
      </c>
      <c r="H16" s="38">
        <v>2</v>
      </c>
      <c r="I16" s="232">
        <f t="shared" si="7"/>
        <v>0</v>
      </c>
      <c r="J16" s="37">
        <v>10</v>
      </c>
      <c r="K16" s="37">
        <v>2</v>
      </c>
      <c r="L16" s="37">
        <f t="shared" si="8"/>
        <v>0</v>
      </c>
      <c r="M16" s="38">
        <v>7</v>
      </c>
      <c r="N16" s="38">
        <v>2</v>
      </c>
      <c r="O16" s="232">
        <f t="shared" si="9"/>
        <v>1</v>
      </c>
      <c r="P16" s="37">
        <v>5</v>
      </c>
      <c r="Q16" s="37">
        <v>1</v>
      </c>
      <c r="R16" s="37">
        <f t="shared" si="10"/>
        <v>3</v>
      </c>
    </row>
    <row r="17" spans="1:20" x14ac:dyDescent="0.2">
      <c r="A17" s="42" t="s">
        <v>401</v>
      </c>
      <c r="B17" s="50">
        <v>16</v>
      </c>
      <c r="C17" s="50">
        <v>4</v>
      </c>
      <c r="D17" s="37">
        <v>4</v>
      </c>
      <c r="E17" s="37">
        <v>1</v>
      </c>
      <c r="F17" s="37">
        <f t="shared" si="0"/>
        <v>2</v>
      </c>
      <c r="G17" s="38">
        <v>4</v>
      </c>
      <c r="H17" s="38">
        <v>1</v>
      </c>
      <c r="I17" s="232">
        <f t="shared" si="7"/>
        <v>3</v>
      </c>
      <c r="J17" s="37">
        <v>6</v>
      </c>
      <c r="K17" s="37">
        <v>1</v>
      </c>
      <c r="L17" s="37">
        <f t="shared" si="8"/>
        <v>1</v>
      </c>
      <c r="M17" s="38">
        <v>5</v>
      </c>
      <c r="N17" s="38">
        <v>2</v>
      </c>
      <c r="O17" s="232">
        <f t="shared" si="9"/>
        <v>2</v>
      </c>
      <c r="P17" s="37">
        <v>5</v>
      </c>
      <c r="Q17" s="37">
        <v>2</v>
      </c>
      <c r="R17" s="37">
        <f t="shared" si="10"/>
        <v>2</v>
      </c>
    </row>
    <row r="18" spans="1:20" x14ac:dyDescent="0.2">
      <c r="A18" s="42" t="s">
        <v>402</v>
      </c>
      <c r="B18" s="50">
        <v>14</v>
      </c>
      <c r="C18" s="50">
        <v>4</v>
      </c>
      <c r="D18" s="37">
        <v>5</v>
      </c>
      <c r="E18" s="37">
        <v>3</v>
      </c>
      <c r="F18" s="37">
        <f t="shared" si="0"/>
        <v>1</v>
      </c>
      <c r="G18" s="38">
        <v>5</v>
      </c>
      <c r="H18" s="38">
        <v>2</v>
      </c>
      <c r="I18" s="232">
        <f t="shared" si="7"/>
        <v>2</v>
      </c>
      <c r="J18" s="37">
        <v>4</v>
      </c>
      <c r="K18" s="37">
        <v>2</v>
      </c>
      <c r="L18" s="37">
        <f t="shared" si="8"/>
        <v>3</v>
      </c>
      <c r="M18" s="38">
        <v>8</v>
      </c>
      <c r="N18" s="38">
        <v>2</v>
      </c>
      <c r="O18" s="232">
        <f t="shared" si="9"/>
        <v>0</v>
      </c>
      <c r="P18" s="37">
        <v>7</v>
      </c>
      <c r="Q18" s="37">
        <v>2</v>
      </c>
      <c r="R18" s="37">
        <f t="shared" si="10"/>
        <v>0</v>
      </c>
    </row>
    <row r="19" spans="1:20" x14ac:dyDescent="0.2">
      <c r="A19" s="42" t="s">
        <v>403</v>
      </c>
      <c r="B19" s="50">
        <v>6</v>
      </c>
      <c r="C19" s="50">
        <v>4</v>
      </c>
      <c r="D19" s="37">
        <v>4</v>
      </c>
      <c r="E19" s="37">
        <v>1</v>
      </c>
      <c r="F19" s="37">
        <f t="shared" si="0"/>
        <v>3</v>
      </c>
      <c r="G19" s="38">
        <v>5</v>
      </c>
      <c r="H19" s="38">
        <v>2</v>
      </c>
      <c r="I19" s="232">
        <f t="shared" si="7"/>
        <v>2</v>
      </c>
      <c r="J19" s="37">
        <v>5</v>
      </c>
      <c r="K19" s="37">
        <v>1</v>
      </c>
      <c r="L19" s="37">
        <f t="shared" si="8"/>
        <v>2</v>
      </c>
      <c r="M19" s="38">
        <v>4</v>
      </c>
      <c r="N19" s="38">
        <v>2</v>
      </c>
      <c r="O19" s="232">
        <f t="shared" si="9"/>
        <v>4</v>
      </c>
      <c r="P19" s="37">
        <v>5</v>
      </c>
      <c r="Q19" s="37">
        <v>1</v>
      </c>
      <c r="R19" s="37">
        <f t="shared" si="10"/>
        <v>3</v>
      </c>
    </row>
    <row r="20" spans="1:20" x14ac:dyDescent="0.2">
      <c r="A20" s="42" t="s">
        <v>404</v>
      </c>
      <c r="B20" s="50">
        <v>18</v>
      </c>
      <c r="C20" s="50">
        <v>3</v>
      </c>
      <c r="D20" s="37">
        <v>3</v>
      </c>
      <c r="E20" s="37">
        <v>2</v>
      </c>
      <c r="F20" s="37">
        <f t="shared" si="0"/>
        <v>2</v>
      </c>
      <c r="G20" s="38">
        <v>3</v>
      </c>
      <c r="H20" s="38">
        <v>2</v>
      </c>
      <c r="I20" s="232">
        <f t="shared" si="7"/>
        <v>3</v>
      </c>
      <c r="J20" s="37">
        <v>3</v>
      </c>
      <c r="K20" s="37">
        <v>2</v>
      </c>
      <c r="L20" s="37">
        <f t="shared" si="8"/>
        <v>3</v>
      </c>
      <c r="M20" s="38">
        <v>7</v>
      </c>
      <c r="N20" s="38">
        <v>2</v>
      </c>
      <c r="O20" s="232">
        <f t="shared" si="9"/>
        <v>0</v>
      </c>
      <c r="P20" s="37">
        <v>4</v>
      </c>
      <c r="Q20" s="37">
        <v>2</v>
      </c>
      <c r="R20" s="37">
        <f t="shared" si="10"/>
        <v>2</v>
      </c>
      <c r="T20" t="s">
        <v>469</v>
      </c>
    </row>
    <row r="21" spans="1:20" x14ac:dyDescent="0.2">
      <c r="A21" s="42" t="s">
        <v>405</v>
      </c>
      <c r="B21" s="50">
        <v>8</v>
      </c>
      <c r="C21" s="50">
        <v>5</v>
      </c>
      <c r="D21" s="37">
        <v>5</v>
      </c>
      <c r="E21" s="37">
        <v>1</v>
      </c>
      <c r="F21" s="37">
        <f t="shared" si="0"/>
        <v>3</v>
      </c>
      <c r="G21" s="38">
        <v>7</v>
      </c>
      <c r="H21" s="38">
        <v>3</v>
      </c>
      <c r="I21" s="232">
        <f t="shared" si="7"/>
        <v>1</v>
      </c>
      <c r="J21" s="37">
        <v>6</v>
      </c>
      <c r="K21" s="37">
        <v>2</v>
      </c>
      <c r="L21" s="37">
        <f t="shared" si="8"/>
        <v>2</v>
      </c>
      <c r="M21" s="38">
        <v>8</v>
      </c>
      <c r="N21" s="38">
        <v>2</v>
      </c>
      <c r="O21" s="232">
        <f t="shared" si="9"/>
        <v>1</v>
      </c>
      <c r="P21" s="37">
        <v>6</v>
      </c>
      <c r="Q21" s="37">
        <v>2</v>
      </c>
      <c r="R21" s="37">
        <f t="shared" si="10"/>
        <v>3</v>
      </c>
    </row>
    <row r="22" spans="1:20" x14ac:dyDescent="0.2">
      <c r="A22" s="42" t="s">
        <v>406</v>
      </c>
      <c r="B22" s="50">
        <v>4</v>
      </c>
      <c r="C22" s="50">
        <v>4</v>
      </c>
      <c r="D22" s="37">
        <v>5</v>
      </c>
      <c r="E22" s="37">
        <v>2</v>
      </c>
      <c r="F22" s="37">
        <f t="shared" si="0"/>
        <v>2</v>
      </c>
      <c r="G22" s="38">
        <v>6</v>
      </c>
      <c r="H22" s="38">
        <v>2</v>
      </c>
      <c r="I22" s="232">
        <f t="shared" si="7"/>
        <v>2</v>
      </c>
      <c r="J22" s="37">
        <v>5</v>
      </c>
      <c r="K22" s="37">
        <v>2</v>
      </c>
      <c r="L22" s="37">
        <f t="shared" si="8"/>
        <v>2</v>
      </c>
      <c r="M22" s="38">
        <v>7</v>
      </c>
      <c r="N22" s="38">
        <v>2</v>
      </c>
      <c r="O22" s="232">
        <f t="shared" si="9"/>
        <v>1</v>
      </c>
      <c r="P22" s="37">
        <v>5</v>
      </c>
      <c r="Q22" s="37">
        <v>2</v>
      </c>
      <c r="R22" s="37">
        <f t="shared" si="10"/>
        <v>3</v>
      </c>
    </row>
    <row r="23" spans="1:20" ht="13.5" thickBot="1" x14ac:dyDescent="0.25">
      <c r="A23" s="45" t="s">
        <v>407</v>
      </c>
      <c r="B23" s="51">
        <v>12</v>
      </c>
      <c r="C23" s="51">
        <v>5</v>
      </c>
      <c r="D23" s="37">
        <v>5</v>
      </c>
      <c r="E23" s="46">
        <v>1</v>
      </c>
      <c r="F23" s="37">
        <f t="shared" si="0"/>
        <v>2</v>
      </c>
      <c r="G23" s="38">
        <v>7</v>
      </c>
      <c r="H23" s="47">
        <v>2</v>
      </c>
      <c r="I23" s="232">
        <f t="shared" si="7"/>
        <v>1</v>
      </c>
      <c r="J23" s="37">
        <v>6</v>
      </c>
      <c r="K23" s="46">
        <v>2</v>
      </c>
      <c r="L23" s="37">
        <f t="shared" si="8"/>
        <v>2</v>
      </c>
      <c r="M23" s="38">
        <v>9</v>
      </c>
      <c r="N23" s="47">
        <v>3</v>
      </c>
      <c r="O23" s="232">
        <f t="shared" si="9"/>
        <v>0</v>
      </c>
      <c r="P23" s="37">
        <v>6</v>
      </c>
      <c r="Q23" s="46">
        <v>2</v>
      </c>
      <c r="R23" s="37">
        <f t="shared" si="10"/>
        <v>2</v>
      </c>
      <c r="S23" s="231"/>
    </row>
    <row r="24" spans="1:20" ht="13.5" thickBot="1" x14ac:dyDescent="0.25">
      <c r="A24" s="66" t="s">
        <v>413</v>
      </c>
      <c r="B24" s="63"/>
      <c r="C24" s="63">
        <f t="shared" ref="C24:L24" si="11">SUM(C15:C23)</f>
        <v>38</v>
      </c>
      <c r="D24" s="63">
        <f t="shared" si="11"/>
        <v>42</v>
      </c>
      <c r="E24" s="63">
        <f t="shared" si="11"/>
        <v>15</v>
      </c>
      <c r="F24" s="63">
        <f t="shared" si="11"/>
        <v>18</v>
      </c>
      <c r="G24" s="64">
        <f t="shared" si="11"/>
        <v>52</v>
      </c>
      <c r="H24" s="64">
        <f t="shared" si="11"/>
        <v>18</v>
      </c>
      <c r="I24" s="234">
        <f t="shared" si="11"/>
        <v>15</v>
      </c>
      <c r="J24" s="63">
        <f t="shared" si="11"/>
        <v>51</v>
      </c>
      <c r="K24" s="63">
        <f t="shared" si="11"/>
        <v>16</v>
      </c>
      <c r="L24" s="63">
        <f t="shared" si="11"/>
        <v>16</v>
      </c>
      <c r="M24" s="64">
        <f t="shared" ref="M24:R24" si="12">SUM(M15:M23)</f>
        <v>63</v>
      </c>
      <c r="N24" s="64">
        <f t="shared" si="12"/>
        <v>18</v>
      </c>
      <c r="O24" s="64">
        <f t="shared" si="12"/>
        <v>9</v>
      </c>
      <c r="P24" s="63">
        <f t="shared" si="12"/>
        <v>53</v>
      </c>
      <c r="Q24" s="63">
        <f t="shared" si="12"/>
        <v>16</v>
      </c>
      <c r="R24" s="63">
        <f t="shared" si="12"/>
        <v>18</v>
      </c>
    </row>
    <row r="25" spans="1:20" ht="13.5" thickBot="1" x14ac:dyDescent="0.25">
      <c r="A25" s="70" t="s">
        <v>414</v>
      </c>
      <c r="B25" s="71"/>
      <c r="C25" s="71">
        <f t="shared" ref="C25:R25" si="13">C24+C14</f>
        <v>72</v>
      </c>
      <c r="D25" s="71">
        <f t="shared" si="13"/>
        <v>83</v>
      </c>
      <c r="E25" s="71">
        <f t="shared" si="13"/>
        <v>33</v>
      </c>
      <c r="F25" s="71">
        <f t="shared" si="13"/>
        <v>34</v>
      </c>
      <c r="G25" s="72">
        <f t="shared" si="13"/>
        <v>103</v>
      </c>
      <c r="H25" s="72">
        <f t="shared" si="13"/>
        <v>39</v>
      </c>
      <c r="I25" s="235">
        <f t="shared" si="13"/>
        <v>27</v>
      </c>
      <c r="J25" s="71">
        <f t="shared" si="13"/>
        <v>103</v>
      </c>
      <c r="K25" s="71">
        <f t="shared" si="13"/>
        <v>34</v>
      </c>
      <c r="L25" s="71">
        <f t="shared" si="13"/>
        <v>29</v>
      </c>
      <c r="M25" s="72">
        <f t="shared" si="13"/>
        <v>110</v>
      </c>
      <c r="N25" s="72">
        <f t="shared" si="13"/>
        <v>36</v>
      </c>
      <c r="O25" s="72">
        <f t="shared" si="13"/>
        <v>27</v>
      </c>
      <c r="P25" s="71">
        <f t="shared" si="13"/>
        <v>110</v>
      </c>
      <c r="Q25" s="71">
        <f t="shared" si="13"/>
        <v>37</v>
      </c>
      <c r="R25" s="71">
        <f t="shared" si="13"/>
        <v>28</v>
      </c>
    </row>
    <row r="27" spans="1:20" x14ac:dyDescent="0.2">
      <c r="A27" s="30"/>
      <c r="B27" s="30"/>
      <c r="C27" s="30"/>
      <c r="D27" s="30"/>
      <c r="E27" s="30">
        <v>11</v>
      </c>
      <c r="F27" s="30"/>
      <c r="G27" s="30"/>
      <c r="H27" s="30">
        <v>2</v>
      </c>
      <c r="I27" s="30"/>
      <c r="J27" s="30"/>
      <c r="K27" s="30">
        <v>7</v>
      </c>
      <c r="L27" s="30"/>
      <c r="N27">
        <v>1</v>
      </c>
      <c r="Q27">
        <v>4</v>
      </c>
    </row>
    <row r="28" spans="1:20" x14ac:dyDescent="0.2">
      <c r="A28" s="92"/>
      <c r="B28" s="30" t="s">
        <v>450</v>
      </c>
      <c r="C28" s="30"/>
      <c r="D28" s="30"/>
      <c r="E28" s="30"/>
      <c r="F28" s="30"/>
      <c r="G28" s="30"/>
      <c r="H28" s="30"/>
      <c r="I28" s="30"/>
      <c r="J28" s="30"/>
      <c r="K28" s="30"/>
      <c r="L28" s="30"/>
    </row>
    <row r="29" spans="1:20" x14ac:dyDescent="0.2">
      <c r="A29" s="97"/>
      <c r="B29" s="30" t="s">
        <v>603</v>
      </c>
      <c r="C29" s="30"/>
      <c r="D29" s="30"/>
      <c r="E29" s="30"/>
      <c r="F29" s="30"/>
      <c r="G29" s="30"/>
      <c r="H29" s="30"/>
      <c r="I29" s="30"/>
      <c r="J29" s="30"/>
      <c r="K29" s="30"/>
      <c r="L29" s="30"/>
    </row>
  </sheetData>
  <mergeCells count="10">
    <mergeCell ref="D3:F3"/>
    <mergeCell ref="G3:I3"/>
    <mergeCell ref="J3:L3"/>
    <mergeCell ref="M3:O3"/>
    <mergeCell ref="P3:R3"/>
    <mergeCell ref="D2:F2"/>
    <mergeCell ref="G2:I2"/>
    <mergeCell ref="J2:L2"/>
    <mergeCell ref="M2:O2"/>
    <mergeCell ref="P2:R2"/>
  </mergeCells>
  <conditionalFormatting sqref="G5:G13 G15:G23 D5:D13 D15:D23 J5:J13 J15:J23 M5:M13 M15:M23">
    <cfRule type="cellIs" dxfId="255" priority="3" stopIfTrue="1" operator="equal">
      <formula>$C5</formula>
    </cfRule>
    <cfRule type="cellIs" dxfId="254" priority="4" stopIfTrue="1" operator="equal">
      <formula>$C5-1</formula>
    </cfRule>
  </conditionalFormatting>
  <conditionalFormatting sqref="P5:P13 P15:P23">
    <cfRule type="cellIs" dxfId="253" priority="1" stopIfTrue="1" operator="equal">
      <formula>$C5</formula>
    </cfRule>
    <cfRule type="cellIs" dxfId="252"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H50"/>
  <sheetViews>
    <sheetView workbookViewId="0">
      <selection activeCell="C51" sqref="C51"/>
    </sheetView>
  </sheetViews>
  <sheetFormatPr defaultColWidth="8.85546875" defaultRowHeight="12.75" x14ac:dyDescent="0.2"/>
  <cols>
    <col min="2" max="2" width="32.140625" customWidth="1"/>
    <col min="3" max="3" width="30.42578125" customWidth="1"/>
    <col min="4" max="4" width="26" customWidth="1"/>
    <col min="5" max="5" width="25.5703125" customWidth="1"/>
    <col min="7" max="7" width="21" customWidth="1"/>
    <col min="8" max="8" width="10.140625" customWidth="1"/>
    <col min="9" max="9" width="10.5703125" customWidth="1"/>
    <col min="10" max="10" width="16.42578125" customWidth="1"/>
  </cols>
  <sheetData>
    <row r="1" spans="1:8" x14ac:dyDescent="0.2">
      <c r="A1" s="19" t="s">
        <v>190</v>
      </c>
      <c r="B1" s="20"/>
      <c r="C1" s="20"/>
      <c r="D1" s="20"/>
      <c r="E1" s="20"/>
    </row>
    <row r="2" spans="1:8" x14ac:dyDescent="0.2">
      <c r="C2" s="21" t="s">
        <v>720</v>
      </c>
      <c r="D2" s="21" t="s">
        <v>511</v>
      </c>
      <c r="E2" s="21" t="s">
        <v>721</v>
      </c>
    </row>
    <row r="3" spans="1:8" x14ac:dyDescent="0.2">
      <c r="A3" t="s">
        <v>615</v>
      </c>
      <c r="B3" t="s">
        <v>469</v>
      </c>
      <c r="C3" s="324">
        <v>7.8</v>
      </c>
      <c r="D3" s="301" t="s">
        <v>192</v>
      </c>
      <c r="E3" s="231" t="s">
        <v>210</v>
      </c>
    </row>
    <row r="4" spans="1:8" x14ac:dyDescent="0.2">
      <c r="A4" t="s">
        <v>474</v>
      </c>
      <c r="B4" t="s">
        <v>475</v>
      </c>
      <c r="C4" s="324">
        <v>15.9</v>
      </c>
      <c r="D4" s="21" t="s">
        <v>722</v>
      </c>
      <c r="E4" t="s">
        <v>303</v>
      </c>
    </row>
    <row r="5" spans="1:8" x14ac:dyDescent="0.2">
      <c r="A5" t="s">
        <v>470</v>
      </c>
      <c r="B5" t="s">
        <v>340</v>
      </c>
      <c r="C5" s="324">
        <v>18.5</v>
      </c>
      <c r="D5" s="301" t="s">
        <v>300</v>
      </c>
      <c r="E5" t="s">
        <v>302</v>
      </c>
    </row>
    <row r="6" spans="1:8" x14ac:dyDescent="0.2">
      <c r="A6" t="s">
        <v>473</v>
      </c>
      <c r="B6" t="s">
        <v>352</v>
      </c>
      <c r="C6" s="324">
        <v>22.1</v>
      </c>
      <c r="D6" s="301" t="s">
        <v>193</v>
      </c>
      <c r="E6" s="231" t="s">
        <v>210</v>
      </c>
    </row>
    <row r="7" spans="1:8" x14ac:dyDescent="0.2">
      <c r="A7" t="s">
        <v>471</v>
      </c>
      <c r="B7" t="s">
        <v>472</v>
      </c>
      <c r="C7" s="324">
        <v>23.6</v>
      </c>
      <c r="D7" s="301" t="s">
        <v>191</v>
      </c>
      <c r="E7" s="231" t="s">
        <v>210</v>
      </c>
    </row>
    <row r="8" spans="1:8" x14ac:dyDescent="0.2">
      <c r="A8" s="102"/>
      <c r="B8" s="231"/>
      <c r="C8" s="101"/>
      <c r="D8" s="21"/>
    </row>
    <row r="9" spans="1:8" x14ac:dyDescent="0.2">
      <c r="A9" s="19" t="s">
        <v>189</v>
      </c>
      <c r="B9" s="20"/>
      <c r="C9" s="20"/>
      <c r="D9" s="20"/>
      <c r="E9" s="20"/>
    </row>
    <row r="10" spans="1:8" x14ac:dyDescent="0.2">
      <c r="C10" t="s">
        <v>479</v>
      </c>
      <c r="D10" t="s">
        <v>481</v>
      </c>
      <c r="E10" t="s">
        <v>483</v>
      </c>
    </row>
    <row r="11" spans="1:8" x14ac:dyDescent="0.2">
      <c r="A11" s="187">
        <v>1</v>
      </c>
      <c r="B11" t="s">
        <v>271</v>
      </c>
      <c r="C11" t="s">
        <v>205</v>
      </c>
      <c r="D11" s="85" t="s">
        <v>469</v>
      </c>
      <c r="E11" t="s">
        <v>320</v>
      </c>
    </row>
    <row r="12" spans="1:8" x14ac:dyDescent="0.2">
      <c r="A12" s="187">
        <v>2</v>
      </c>
      <c r="B12" t="s">
        <v>188</v>
      </c>
      <c r="C12" t="s">
        <v>206</v>
      </c>
      <c r="D12" t="s">
        <v>352</v>
      </c>
      <c r="E12" t="s">
        <v>601</v>
      </c>
      <c r="F12" s="151"/>
      <c r="G12" s="2"/>
      <c r="H12" s="103"/>
    </row>
    <row r="13" spans="1:8" x14ac:dyDescent="0.2">
      <c r="A13" s="187">
        <v>3</v>
      </c>
      <c r="B13" t="s">
        <v>227</v>
      </c>
      <c r="C13" t="s">
        <v>194</v>
      </c>
      <c r="D13" t="s">
        <v>340</v>
      </c>
      <c r="E13" s="231" t="s">
        <v>209</v>
      </c>
    </row>
    <row r="14" spans="1:8" x14ac:dyDescent="0.2">
      <c r="A14" s="187">
        <v>4</v>
      </c>
      <c r="B14" t="s">
        <v>99</v>
      </c>
      <c r="C14" s="231" t="s">
        <v>195</v>
      </c>
      <c r="D14" t="s">
        <v>472</v>
      </c>
      <c r="E14" s="231" t="s">
        <v>221</v>
      </c>
    </row>
    <row r="15" spans="1:8" x14ac:dyDescent="0.2">
      <c r="A15" s="21">
        <v>5</v>
      </c>
      <c r="B15" t="s">
        <v>203</v>
      </c>
      <c r="C15" s="171" t="s">
        <v>207</v>
      </c>
      <c r="D15" t="s">
        <v>475</v>
      </c>
      <c r="E15" t="s">
        <v>204</v>
      </c>
    </row>
    <row r="17" spans="1:7" x14ac:dyDescent="0.2">
      <c r="A17" s="3" t="s">
        <v>482</v>
      </c>
      <c r="B17" s="1"/>
      <c r="C17" s="1"/>
      <c r="D17" s="1"/>
      <c r="E17" s="1"/>
    </row>
    <row r="19" spans="1:7" x14ac:dyDescent="0.2">
      <c r="A19" s="19" t="s">
        <v>356</v>
      </c>
      <c r="B19" s="20"/>
      <c r="C19" s="20"/>
      <c r="D19" s="20"/>
      <c r="E19" s="20"/>
    </row>
    <row r="21" spans="1:7" x14ac:dyDescent="0.2">
      <c r="A21" s="4">
        <v>1</v>
      </c>
      <c r="B21" s="1" t="s">
        <v>357</v>
      </c>
      <c r="C21" s="1"/>
      <c r="D21" s="1"/>
      <c r="E21" s="1"/>
    </row>
    <row r="22" spans="1:7" x14ac:dyDescent="0.2">
      <c r="A22" s="21">
        <v>2</v>
      </c>
      <c r="B22" t="s">
        <v>358</v>
      </c>
    </row>
    <row r="23" spans="1:7" x14ac:dyDescent="0.2">
      <c r="A23" s="4">
        <v>3</v>
      </c>
      <c r="B23" s="1" t="s">
        <v>359</v>
      </c>
      <c r="C23" s="1"/>
      <c r="D23" s="1"/>
      <c r="E23" s="1"/>
    </row>
    <row r="24" spans="1:7" x14ac:dyDescent="0.2">
      <c r="A24" s="21">
        <v>4</v>
      </c>
      <c r="B24" t="s">
        <v>360</v>
      </c>
    </row>
    <row r="25" spans="1:7" x14ac:dyDescent="0.2">
      <c r="A25" s="4">
        <v>5</v>
      </c>
      <c r="B25" s="1" t="s">
        <v>386</v>
      </c>
      <c r="C25" s="1"/>
      <c r="D25" s="1"/>
      <c r="E25" s="1"/>
    </row>
    <row r="26" spans="1:7" x14ac:dyDescent="0.2">
      <c r="A26" s="21">
        <v>6</v>
      </c>
      <c r="B26" t="s">
        <v>510</v>
      </c>
      <c r="G26" t="s">
        <v>801</v>
      </c>
    </row>
    <row r="27" spans="1:7" x14ac:dyDescent="0.2">
      <c r="A27" s="4">
        <v>7</v>
      </c>
      <c r="B27" s="1" t="s">
        <v>547</v>
      </c>
      <c r="C27" s="1"/>
      <c r="D27" s="1"/>
      <c r="E27" s="1"/>
    </row>
    <row r="28" spans="1:7" x14ac:dyDescent="0.2">
      <c r="A28" s="21">
        <v>8</v>
      </c>
      <c r="B28" s="102" t="s">
        <v>913</v>
      </c>
    </row>
    <row r="29" spans="1:7" x14ac:dyDescent="0.2">
      <c r="A29" s="4">
        <v>9</v>
      </c>
      <c r="B29" s="1" t="s">
        <v>892</v>
      </c>
      <c r="C29" s="1"/>
      <c r="D29" s="1"/>
      <c r="E29" s="1"/>
    </row>
    <row r="30" spans="1:7" x14ac:dyDescent="0.2">
      <c r="A30" s="21">
        <v>10</v>
      </c>
      <c r="B30" s="102" t="s">
        <v>900</v>
      </c>
      <c r="C30" s="103"/>
    </row>
    <row r="31" spans="1:7" x14ac:dyDescent="0.2">
      <c r="A31" s="292">
        <v>11</v>
      </c>
      <c r="B31" s="1" t="s">
        <v>165</v>
      </c>
      <c r="C31" s="293"/>
      <c r="D31" s="294"/>
      <c r="E31" s="294"/>
    </row>
    <row r="32" spans="1:7" x14ac:dyDescent="0.2">
      <c r="A32" s="21">
        <v>12</v>
      </c>
      <c r="B32" t="s">
        <v>297</v>
      </c>
    </row>
    <row r="33" spans="1:5" x14ac:dyDescent="0.2">
      <c r="A33" s="292">
        <v>13</v>
      </c>
      <c r="B33" s="299" t="s">
        <v>166</v>
      </c>
      <c r="C33" s="294"/>
      <c r="D33" s="294"/>
      <c r="E33" s="294"/>
    </row>
    <row r="34" spans="1:5" x14ac:dyDescent="0.2">
      <c r="A34" s="21"/>
      <c r="C34" s="103"/>
    </row>
    <row r="35" spans="1:5" x14ac:dyDescent="0.2">
      <c r="A35" s="21"/>
      <c r="B35" s="87" t="s">
        <v>736</v>
      </c>
      <c r="C35" s="86"/>
      <c r="D35" s="87"/>
      <c r="E35" s="87" t="s">
        <v>909</v>
      </c>
    </row>
    <row r="36" spans="1:5" x14ac:dyDescent="0.2">
      <c r="A36" s="21"/>
      <c r="B36" s="161" t="s">
        <v>737</v>
      </c>
      <c r="C36" s="103" t="s">
        <v>743</v>
      </c>
      <c r="D36" t="s">
        <v>745</v>
      </c>
    </row>
    <row r="37" spans="1:5" x14ac:dyDescent="0.2">
      <c r="A37" s="21"/>
      <c r="B37" s="161" t="s">
        <v>738</v>
      </c>
      <c r="C37" s="103" t="s">
        <v>663</v>
      </c>
      <c r="D37" t="s">
        <v>440</v>
      </c>
    </row>
    <row r="38" spans="1:5" x14ac:dyDescent="0.2">
      <c r="A38" s="21"/>
      <c r="B38" s="161" t="s">
        <v>739</v>
      </c>
      <c r="C38" s="103" t="s">
        <v>741</v>
      </c>
      <c r="D38" t="s">
        <v>616</v>
      </c>
    </row>
    <row r="39" spans="1:5" x14ac:dyDescent="0.2">
      <c r="A39" s="21"/>
      <c r="B39" s="161" t="s">
        <v>740</v>
      </c>
      <c r="C39" s="103" t="s">
        <v>663</v>
      </c>
      <c r="D39" t="s">
        <v>698</v>
      </c>
    </row>
    <row r="40" spans="1:5" x14ac:dyDescent="0.2">
      <c r="B40" s="21">
        <v>2004</v>
      </c>
      <c r="C40" t="s">
        <v>742</v>
      </c>
      <c r="D40" t="s">
        <v>424</v>
      </c>
      <c r="E40" s="102" t="s">
        <v>663</v>
      </c>
    </row>
    <row r="41" spans="1:5" x14ac:dyDescent="0.2">
      <c r="B41" s="21">
        <v>2005</v>
      </c>
      <c r="C41" t="s">
        <v>741</v>
      </c>
      <c r="D41" t="s">
        <v>616</v>
      </c>
      <c r="E41" t="s">
        <v>742</v>
      </c>
    </row>
    <row r="42" spans="1:5" x14ac:dyDescent="0.2">
      <c r="B42" s="21">
        <v>2006</v>
      </c>
      <c r="C42" t="s">
        <v>741</v>
      </c>
      <c r="D42" t="s">
        <v>747</v>
      </c>
      <c r="E42" t="s">
        <v>741</v>
      </c>
    </row>
    <row r="43" spans="1:5" x14ac:dyDescent="0.2">
      <c r="B43" s="21">
        <v>2007</v>
      </c>
      <c r="C43" s="103" t="s">
        <v>743</v>
      </c>
      <c r="D43" t="s">
        <v>746</v>
      </c>
      <c r="E43" s="231" t="s">
        <v>743</v>
      </c>
    </row>
    <row r="44" spans="1:5" x14ac:dyDescent="0.2">
      <c r="B44" s="21">
        <v>2008</v>
      </c>
      <c r="C44" t="s">
        <v>663</v>
      </c>
      <c r="D44" t="s">
        <v>857</v>
      </c>
      <c r="E44" t="s">
        <v>663</v>
      </c>
    </row>
    <row r="45" spans="1:5" x14ac:dyDescent="0.2">
      <c r="B45" s="21">
        <v>2009</v>
      </c>
      <c r="C45" t="s">
        <v>743</v>
      </c>
      <c r="D45" t="s">
        <v>284</v>
      </c>
      <c r="E45" t="s">
        <v>663</v>
      </c>
    </row>
    <row r="46" spans="1:5" x14ac:dyDescent="0.2">
      <c r="B46" s="21">
        <v>2010</v>
      </c>
      <c r="C46" s="102" t="s">
        <v>868</v>
      </c>
      <c r="D46" s="102" t="s">
        <v>869</v>
      </c>
      <c r="E46" t="s">
        <v>663</v>
      </c>
    </row>
    <row r="47" spans="1:5" x14ac:dyDescent="0.2">
      <c r="B47" s="21">
        <v>2011</v>
      </c>
      <c r="C47" t="s">
        <v>663</v>
      </c>
      <c r="D47" t="s">
        <v>283</v>
      </c>
      <c r="E47" t="s">
        <v>663</v>
      </c>
    </row>
    <row r="48" spans="1:5" x14ac:dyDescent="0.2">
      <c r="B48" s="21">
        <v>2012</v>
      </c>
      <c r="C48" s="231" t="s">
        <v>868</v>
      </c>
      <c r="D48" t="s">
        <v>284</v>
      </c>
      <c r="E48" t="s">
        <v>663</v>
      </c>
    </row>
    <row r="49" spans="2:5" x14ac:dyDescent="0.2">
      <c r="B49" s="21">
        <v>2013</v>
      </c>
      <c r="C49" s="231" t="s">
        <v>741</v>
      </c>
      <c r="D49" t="s">
        <v>153</v>
      </c>
      <c r="E49" t="s">
        <v>742</v>
      </c>
    </row>
    <row r="50" spans="2:5" x14ac:dyDescent="0.2">
      <c r="B50" s="21">
        <v>2014</v>
      </c>
      <c r="C50" s="231" t="s">
        <v>741</v>
      </c>
      <c r="D50" s="231" t="s">
        <v>204</v>
      </c>
      <c r="E50" t="s">
        <v>663</v>
      </c>
    </row>
  </sheetData>
  <pageMargins left="0.75" right="0.75" top="1" bottom="1" header="0" footer="0"/>
  <pageSetup paperSize="9" scale="57" orientation="portrait" r:id="rId1"/>
  <headerFooter alignWithMargins="0"/>
  <extLst>
    <ext xmlns:mx="http://schemas.microsoft.com/office/mac/excel/2008/main" uri="http://schemas.microsoft.com/office/mac/excel/2008/main">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J32"/>
  <sheetViews>
    <sheetView workbookViewId="0">
      <selection activeCell="C4" sqref="C4"/>
    </sheetView>
  </sheetViews>
  <sheetFormatPr defaultColWidth="8.85546875" defaultRowHeight="12.75" x14ac:dyDescent="0.2"/>
  <cols>
    <col min="1" max="1" width="15.5703125" customWidth="1"/>
    <col min="2" max="4" width="20.5703125" customWidth="1"/>
    <col min="5" max="5" width="22.140625" customWidth="1"/>
    <col min="6" max="6" width="33.5703125" customWidth="1"/>
  </cols>
  <sheetData>
    <row r="1" spans="1:6" ht="13.5" thickBot="1" x14ac:dyDescent="0.25"/>
    <row r="2" spans="1:6" ht="13.5" thickBot="1" x14ac:dyDescent="0.25">
      <c r="A2" s="22" t="s">
        <v>202</v>
      </c>
      <c r="B2" s="23"/>
      <c r="C2" s="23"/>
      <c r="D2" s="24"/>
      <c r="E2" s="24"/>
    </row>
    <row r="3" spans="1:6" x14ac:dyDescent="0.2">
      <c r="A3" s="325" t="s">
        <v>211</v>
      </c>
      <c r="B3" s="6"/>
      <c r="C3" s="6" t="s">
        <v>363</v>
      </c>
      <c r="D3" s="6" t="s">
        <v>364</v>
      </c>
      <c r="E3" s="346" t="s">
        <v>109</v>
      </c>
    </row>
    <row r="4" spans="1:6" x14ac:dyDescent="0.2">
      <c r="A4" s="17">
        <v>3</v>
      </c>
      <c r="B4" s="185" t="s">
        <v>475</v>
      </c>
      <c r="C4" s="302">
        <f>'Køge 12. april'!L27+'Kalundborg 04-05-2014'!L27+11+'Korsør 31. august 2014'!J34</f>
        <v>39</v>
      </c>
      <c r="D4" s="302">
        <v>4</v>
      </c>
      <c r="E4" s="345">
        <v>2</v>
      </c>
    </row>
    <row r="5" spans="1:6" x14ac:dyDescent="0.2">
      <c r="A5" s="17">
        <v>1</v>
      </c>
      <c r="B5" s="185" t="s">
        <v>469</v>
      </c>
      <c r="C5" s="302">
        <f>'Kalundborg 04-05-2014'!F27+'Køge 12. april'!F27+22+'Korsør 31. august 2014'!D34</f>
        <v>42</v>
      </c>
      <c r="D5" s="302">
        <v>4</v>
      </c>
      <c r="E5" s="302">
        <v>1</v>
      </c>
      <c r="F5" s="85"/>
    </row>
    <row r="6" spans="1:6" x14ac:dyDescent="0.2">
      <c r="A6" s="17">
        <v>2</v>
      </c>
      <c r="B6" s="185" t="s">
        <v>352</v>
      </c>
      <c r="C6" s="302">
        <f>'Kalundborg 04-05-2014'!O27+'Køge 12. april'!O27+16+'Korsør 31. august 2014'!M34</f>
        <v>34</v>
      </c>
      <c r="D6" s="302">
        <v>4</v>
      </c>
      <c r="E6" s="302">
        <v>3</v>
      </c>
    </row>
    <row r="7" spans="1:6" x14ac:dyDescent="0.2">
      <c r="A7" s="4">
        <v>4</v>
      </c>
      <c r="B7" s="185" t="s">
        <v>472</v>
      </c>
      <c r="C7" s="302">
        <f>'Kalundborg 04-05-2014'!R27+'Køge 12. april'!R27+7+'Korsør 31. august 2014'!P34</f>
        <v>24</v>
      </c>
      <c r="D7" s="302">
        <v>4</v>
      </c>
      <c r="E7" s="302">
        <v>4</v>
      </c>
    </row>
    <row r="8" spans="1:6" x14ac:dyDescent="0.2">
      <c r="A8" s="291">
        <v>5</v>
      </c>
      <c r="B8" s="297" t="s">
        <v>340</v>
      </c>
      <c r="C8" s="302">
        <f>'Kalundborg 04-05-2014'!I27+'Køge 12. april'!I27+'Korsør 31. august 2014'!G34</f>
        <v>7</v>
      </c>
      <c r="D8" s="302">
        <v>3</v>
      </c>
      <c r="E8" s="302">
        <v>5</v>
      </c>
    </row>
    <row r="11" spans="1:6" ht="13.5" thickBot="1" x14ac:dyDescent="0.25">
      <c r="A11" s="19" t="s">
        <v>467</v>
      </c>
      <c r="B11" s="20"/>
      <c r="C11" s="20"/>
      <c r="D11" s="20"/>
      <c r="E11" s="20"/>
    </row>
    <row r="12" spans="1:6" ht="13.5" thickBot="1" x14ac:dyDescent="0.25">
      <c r="A12" s="5" t="s">
        <v>350</v>
      </c>
      <c r="B12" s="211" t="s">
        <v>901</v>
      </c>
      <c r="C12" s="211" t="s">
        <v>902</v>
      </c>
      <c r="D12" s="211" t="s">
        <v>903</v>
      </c>
      <c r="E12" s="212" t="s">
        <v>904</v>
      </c>
    </row>
    <row r="13" spans="1:6" x14ac:dyDescent="0.2">
      <c r="A13" s="17">
        <v>1</v>
      </c>
      <c r="B13" s="316">
        <v>11</v>
      </c>
      <c r="C13" s="317">
        <v>16</v>
      </c>
      <c r="D13" s="318">
        <v>22</v>
      </c>
      <c r="E13" s="343">
        <v>29</v>
      </c>
    </row>
    <row r="14" spans="1:6" x14ac:dyDescent="0.2">
      <c r="A14" s="17">
        <v>2</v>
      </c>
      <c r="B14" s="319">
        <v>7</v>
      </c>
      <c r="C14" s="320">
        <v>11</v>
      </c>
      <c r="D14" s="302">
        <v>16</v>
      </c>
      <c r="E14" s="328">
        <v>22</v>
      </c>
    </row>
    <row r="15" spans="1:6" x14ac:dyDescent="0.2">
      <c r="A15" s="17">
        <v>3</v>
      </c>
      <c r="B15" s="319">
        <v>4</v>
      </c>
      <c r="C15" s="320">
        <v>7</v>
      </c>
      <c r="D15" s="302">
        <v>11</v>
      </c>
      <c r="E15" s="328">
        <v>16</v>
      </c>
    </row>
    <row r="16" spans="1:6" x14ac:dyDescent="0.2">
      <c r="A16" s="17">
        <v>4</v>
      </c>
      <c r="B16" s="319">
        <v>2</v>
      </c>
      <c r="C16" s="320">
        <v>4</v>
      </c>
      <c r="D16" s="302">
        <v>7</v>
      </c>
      <c r="E16" s="328">
        <v>11</v>
      </c>
    </row>
    <row r="17" spans="1:10" ht="13.5" thickBot="1" x14ac:dyDescent="0.25">
      <c r="A17" s="17">
        <v>5</v>
      </c>
      <c r="B17" s="321">
        <v>1</v>
      </c>
      <c r="C17" s="322">
        <v>2</v>
      </c>
      <c r="D17" s="323">
        <v>4</v>
      </c>
      <c r="E17" s="344">
        <v>7</v>
      </c>
    </row>
    <row r="19" spans="1:10" x14ac:dyDescent="0.2">
      <c r="A19" t="s">
        <v>477</v>
      </c>
    </row>
    <row r="20" spans="1:10" x14ac:dyDescent="0.2">
      <c r="A20" t="s">
        <v>349</v>
      </c>
    </row>
    <row r="23" spans="1:10" x14ac:dyDescent="0.2">
      <c r="A23" s="3" t="s">
        <v>503</v>
      </c>
      <c r="B23" s="3" t="s">
        <v>169</v>
      </c>
      <c r="G23" s="102"/>
      <c r="H23" s="102"/>
    </row>
    <row r="24" spans="1:10" x14ac:dyDescent="0.2">
      <c r="B24" t="s">
        <v>352</v>
      </c>
      <c r="C24" s="21">
        <v>5</v>
      </c>
      <c r="D24" s="231" t="s">
        <v>143</v>
      </c>
      <c r="F24" s="231"/>
      <c r="G24" s="231"/>
      <c r="J24" s="231"/>
    </row>
    <row r="25" spans="1:10" x14ac:dyDescent="0.2">
      <c r="B25" t="s">
        <v>472</v>
      </c>
      <c r="C25" s="21">
        <v>13</v>
      </c>
      <c r="D25" s="231" t="s">
        <v>144</v>
      </c>
      <c r="J25" s="231"/>
    </row>
    <row r="26" spans="1:10" x14ac:dyDescent="0.2">
      <c r="B26" t="s">
        <v>469</v>
      </c>
      <c r="C26" s="21">
        <v>0</v>
      </c>
    </row>
    <row r="27" spans="1:10" x14ac:dyDescent="0.2">
      <c r="B27" t="s">
        <v>475</v>
      </c>
      <c r="C27" s="21">
        <v>3</v>
      </c>
      <c r="D27" s="231" t="s">
        <v>145</v>
      </c>
    </row>
    <row r="28" spans="1:10" x14ac:dyDescent="0.2">
      <c r="B28" t="s">
        <v>340</v>
      </c>
      <c r="C28" s="21">
        <v>2</v>
      </c>
      <c r="D28" s="231" t="s">
        <v>136</v>
      </c>
    </row>
    <row r="29" spans="1:10" x14ac:dyDescent="0.2">
      <c r="B29" s="104" t="s">
        <v>505</v>
      </c>
      <c r="C29" s="326">
        <f>SUM(C24:C28)</f>
        <v>23</v>
      </c>
    </row>
    <row r="32" spans="1:10" x14ac:dyDescent="0.2">
      <c r="B32" s="85"/>
    </row>
  </sheetData>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F306"/>
  <sheetViews>
    <sheetView topLeftCell="A217" workbookViewId="0">
      <selection activeCell="U19" sqref="U19"/>
    </sheetView>
  </sheetViews>
  <sheetFormatPr defaultColWidth="8.85546875" defaultRowHeight="12.75" x14ac:dyDescent="0.2"/>
  <cols>
    <col min="1" max="13" width="7.5703125" customWidth="1"/>
    <col min="14" max="14" width="7.42578125" customWidth="1"/>
    <col min="15" max="17" width="7.5703125" customWidth="1"/>
    <col min="18" max="25" width="7.42578125" customWidth="1"/>
  </cols>
  <sheetData>
    <row r="1" spans="1:23" ht="13.5" thickBot="1" x14ac:dyDescent="0.25"/>
    <row r="2" spans="1:23" ht="13.5" thickBot="1" x14ac:dyDescent="0.25">
      <c r="A2" s="162" t="s">
        <v>112</v>
      </c>
      <c r="B2" s="163"/>
      <c r="C2" s="204"/>
      <c r="D2" s="164"/>
      <c r="E2" s="164"/>
      <c r="F2" s="164"/>
      <c r="G2" s="164"/>
      <c r="H2" s="164"/>
      <c r="I2" s="164"/>
      <c r="J2" s="164"/>
      <c r="K2" s="164"/>
      <c r="L2" s="164"/>
      <c r="M2" s="164"/>
      <c r="N2" s="164"/>
      <c r="O2" s="164"/>
      <c r="P2" s="165"/>
      <c r="Q2" s="165"/>
      <c r="R2" s="166"/>
      <c r="V2" t="s">
        <v>467</v>
      </c>
    </row>
    <row r="3" spans="1:23" x14ac:dyDescent="0.2">
      <c r="A3" s="42"/>
      <c r="B3" s="149"/>
      <c r="C3" s="205"/>
      <c r="D3" s="501" t="s">
        <v>475</v>
      </c>
      <c r="E3" s="475"/>
      <c r="F3" s="502"/>
      <c r="G3" s="503" t="s">
        <v>469</v>
      </c>
      <c r="H3" s="478"/>
      <c r="I3" s="504"/>
      <c r="J3" s="501" t="s">
        <v>352</v>
      </c>
      <c r="K3" s="475"/>
      <c r="L3" s="502"/>
      <c r="M3" s="503" t="s">
        <v>340</v>
      </c>
      <c r="N3" s="478"/>
      <c r="O3" s="504"/>
      <c r="P3" s="475" t="s">
        <v>472</v>
      </c>
      <c r="Q3" s="475"/>
      <c r="R3" s="502"/>
      <c r="V3" t="s">
        <v>350</v>
      </c>
      <c r="W3" t="s">
        <v>348</v>
      </c>
    </row>
    <row r="4" spans="1:23" ht="13.5" thickBot="1" x14ac:dyDescent="0.25">
      <c r="A4" s="167"/>
      <c r="B4" s="37"/>
      <c r="C4" s="44"/>
      <c r="D4" s="206" t="s">
        <v>409</v>
      </c>
      <c r="E4" s="35" t="s">
        <v>410</v>
      </c>
      <c r="F4" s="43" t="s">
        <v>363</v>
      </c>
      <c r="G4" s="207" t="s">
        <v>409</v>
      </c>
      <c r="H4" s="36" t="s">
        <v>410</v>
      </c>
      <c r="I4" s="123" t="s">
        <v>363</v>
      </c>
      <c r="J4" s="206" t="s">
        <v>409</v>
      </c>
      <c r="K4" s="35" t="s">
        <v>410</v>
      </c>
      <c r="L4" s="43" t="s">
        <v>363</v>
      </c>
      <c r="M4" s="207" t="s">
        <v>409</v>
      </c>
      <c r="N4" s="36" t="s">
        <v>410</v>
      </c>
      <c r="O4" s="123" t="s">
        <v>363</v>
      </c>
      <c r="P4" s="202" t="s">
        <v>409</v>
      </c>
      <c r="Q4" s="35" t="s">
        <v>410</v>
      </c>
      <c r="R4" s="43" t="s">
        <v>363</v>
      </c>
      <c r="V4">
        <v>1</v>
      </c>
      <c r="W4">
        <v>29</v>
      </c>
    </row>
    <row r="5" spans="1:23" ht="13.5" thickBot="1" x14ac:dyDescent="0.25">
      <c r="A5" s="272" t="s">
        <v>116</v>
      </c>
      <c r="B5" s="37"/>
      <c r="C5" s="44"/>
      <c r="D5" s="353">
        <v>101</v>
      </c>
      <c r="E5" s="353">
        <v>34</v>
      </c>
      <c r="F5" s="353">
        <v>25</v>
      </c>
      <c r="G5" s="354">
        <v>90</v>
      </c>
      <c r="H5" s="354">
        <v>35</v>
      </c>
      <c r="I5" s="354">
        <v>27</v>
      </c>
      <c r="J5" s="353">
        <v>114</v>
      </c>
      <c r="K5" s="353">
        <v>32</v>
      </c>
      <c r="L5" s="353">
        <v>23</v>
      </c>
      <c r="M5" s="354">
        <v>113</v>
      </c>
      <c r="N5" s="354">
        <v>37</v>
      </c>
      <c r="O5" s="354">
        <v>22</v>
      </c>
      <c r="P5" s="353">
        <v>114</v>
      </c>
      <c r="Q5" s="353">
        <v>36</v>
      </c>
      <c r="R5" s="355">
        <v>24</v>
      </c>
      <c r="V5">
        <v>2</v>
      </c>
      <c r="W5">
        <v>22</v>
      </c>
    </row>
    <row r="6" spans="1:23" ht="13.5" thickBot="1" x14ac:dyDescent="0.25">
      <c r="A6" s="272" t="s">
        <v>117</v>
      </c>
      <c r="B6" s="37"/>
      <c r="C6" s="44"/>
      <c r="D6" s="353">
        <v>92</v>
      </c>
      <c r="E6" s="353">
        <v>32</v>
      </c>
      <c r="F6" s="353">
        <v>32</v>
      </c>
      <c r="G6" s="354">
        <v>82</v>
      </c>
      <c r="H6" s="354">
        <v>33</v>
      </c>
      <c r="I6" s="354">
        <v>31</v>
      </c>
      <c r="J6" s="353">
        <v>99</v>
      </c>
      <c r="K6" s="353">
        <v>32</v>
      </c>
      <c r="L6" s="353">
        <v>32</v>
      </c>
      <c r="M6" s="354">
        <v>115</v>
      </c>
      <c r="N6" s="354">
        <v>36</v>
      </c>
      <c r="O6" s="354">
        <v>18</v>
      </c>
      <c r="P6" s="353">
        <v>126</v>
      </c>
      <c r="Q6" s="353">
        <v>33</v>
      </c>
      <c r="R6" s="355">
        <v>15</v>
      </c>
      <c r="V6">
        <v>3</v>
      </c>
      <c r="W6">
        <v>16</v>
      </c>
    </row>
    <row r="7" spans="1:23" x14ac:dyDescent="0.2">
      <c r="A7" s="272" t="s">
        <v>117</v>
      </c>
      <c r="B7" s="37"/>
      <c r="C7" s="44"/>
      <c r="D7" s="206">
        <v>105</v>
      </c>
      <c r="E7" s="206">
        <v>30</v>
      </c>
      <c r="F7" s="206">
        <v>25</v>
      </c>
      <c r="G7" s="207">
        <v>92</v>
      </c>
      <c r="H7" s="207">
        <v>32</v>
      </c>
      <c r="I7" s="207">
        <v>30</v>
      </c>
      <c r="J7" s="206">
        <v>116</v>
      </c>
      <c r="K7" s="206">
        <v>36</v>
      </c>
      <c r="L7" s="206">
        <v>22</v>
      </c>
      <c r="M7" s="207">
        <v>96</v>
      </c>
      <c r="N7" s="207">
        <v>34</v>
      </c>
      <c r="O7" s="207">
        <v>33</v>
      </c>
      <c r="P7" s="206">
        <v>119</v>
      </c>
      <c r="Q7" s="206">
        <v>30</v>
      </c>
      <c r="R7" s="206">
        <v>23</v>
      </c>
      <c r="V7">
        <v>4</v>
      </c>
      <c r="W7">
        <v>11</v>
      </c>
    </row>
    <row r="8" spans="1:23" x14ac:dyDescent="0.2">
      <c r="A8" s="272" t="s">
        <v>116</v>
      </c>
      <c r="B8" s="37"/>
      <c r="C8" s="44"/>
      <c r="D8" s="206">
        <v>76</v>
      </c>
      <c r="E8" s="206">
        <v>26</v>
      </c>
      <c r="F8" s="206">
        <v>31</v>
      </c>
      <c r="G8" s="207">
        <v>68</v>
      </c>
      <c r="H8" s="207">
        <v>23</v>
      </c>
      <c r="I8" s="207">
        <v>28</v>
      </c>
      <c r="J8" s="206">
        <v>104</v>
      </c>
      <c r="K8" s="206">
        <v>24</v>
      </c>
      <c r="L8" s="206">
        <v>17</v>
      </c>
      <c r="M8" s="207">
        <v>98</v>
      </c>
      <c r="N8" s="207">
        <v>30</v>
      </c>
      <c r="O8" s="207">
        <v>17</v>
      </c>
      <c r="P8" s="206">
        <v>102</v>
      </c>
      <c r="Q8" s="206">
        <v>22</v>
      </c>
      <c r="R8" s="206">
        <v>15</v>
      </c>
      <c r="V8">
        <v>5</v>
      </c>
      <c r="W8">
        <v>7</v>
      </c>
    </row>
    <row r="9" spans="1:23" x14ac:dyDescent="0.2">
      <c r="A9" s="168" t="s">
        <v>562</v>
      </c>
      <c r="B9" s="150"/>
      <c r="C9" s="44"/>
      <c r="D9" s="168">
        <f t="shared" ref="D9:R9" si="0">SUM(D5:D8)</f>
        <v>374</v>
      </c>
      <c r="E9" s="150">
        <f t="shared" si="0"/>
        <v>122</v>
      </c>
      <c r="F9" s="169">
        <f t="shared" si="0"/>
        <v>113</v>
      </c>
      <c r="G9" s="208">
        <f t="shared" si="0"/>
        <v>332</v>
      </c>
      <c r="H9" s="170">
        <f t="shared" si="0"/>
        <v>123</v>
      </c>
      <c r="I9" s="209">
        <f t="shared" si="0"/>
        <v>116</v>
      </c>
      <c r="J9" s="168">
        <f t="shared" si="0"/>
        <v>433</v>
      </c>
      <c r="K9" s="150">
        <f t="shared" si="0"/>
        <v>124</v>
      </c>
      <c r="L9" s="169">
        <f t="shared" si="0"/>
        <v>94</v>
      </c>
      <c r="M9" s="208">
        <f t="shared" si="0"/>
        <v>422</v>
      </c>
      <c r="N9" s="170">
        <f t="shared" si="0"/>
        <v>137</v>
      </c>
      <c r="O9" s="209">
        <f t="shared" si="0"/>
        <v>90</v>
      </c>
      <c r="P9" s="203">
        <f t="shared" si="0"/>
        <v>461</v>
      </c>
      <c r="Q9" s="150">
        <f t="shared" si="0"/>
        <v>121</v>
      </c>
      <c r="R9" s="169">
        <f t="shared" si="0"/>
        <v>77</v>
      </c>
    </row>
    <row r="10" spans="1:23" x14ac:dyDescent="0.2">
      <c r="A10" s="167" t="s">
        <v>350</v>
      </c>
      <c r="B10" s="37"/>
      <c r="C10" s="44"/>
      <c r="D10" s="509">
        <v>2</v>
      </c>
      <c r="E10" s="510"/>
      <c r="F10" s="511"/>
      <c r="G10" s="512">
        <v>1</v>
      </c>
      <c r="H10" s="513"/>
      <c r="I10" s="514"/>
      <c r="J10" s="509">
        <v>3</v>
      </c>
      <c r="K10" s="510"/>
      <c r="L10" s="511"/>
      <c r="M10" s="512">
        <v>4</v>
      </c>
      <c r="N10" s="513"/>
      <c r="O10" s="514"/>
      <c r="P10" s="524">
        <v>5</v>
      </c>
      <c r="Q10" s="510"/>
      <c r="R10" s="511"/>
    </row>
    <row r="11" spans="1:23" ht="13.5" thickBot="1" x14ac:dyDescent="0.25">
      <c r="A11" s="49" t="s">
        <v>415</v>
      </c>
      <c r="B11" s="46"/>
      <c r="C11" s="48"/>
      <c r="D11" s="505">
        <v>22</v>
      </c>
      <c r="E11" s="493"/>
      <c r="F11" s="506"/>
      <c r="G11" s="507">
        <v>29</v>
      </c>
      <c r="H11" s="496"/>
      <c r="I11" s="508"/>
      <c r="J11" s="505">
        <v>16</v>
      </c>
      <c r="K11" s="493"/>
      <c r="L11" s="506"/>
      <c r="M11" s="507">
        <v>11</v>
      </c>
      <c r="N11" s="496"/>
      <c r="O11" s="508"/>
      <c r="P11" s="493">
        <v>7</v>
      </c>
      <c r="Q11" s="493"/>
      <c r="R11" s="506"/>
    </row>
    <row r="12" spans="1:23" ht="13.5" thickBot="1" x14ac:dyDescent="0.25">
      <c r="A12" s="172"/>
      <c r="B12" s="172"/>
      <c r="C12" s="172"/>
      <c r="D12" s="172"/>
      <c r="E12" s="172"/>
      <c r="F12" s="172"/>
      <c r="G12" s="172"/>
      <c r="H12" s="172"/>
      <c r="I12" s="172"/>
      <c r="J12" s="172"/>
      <c r="K12" s="172"/>
      <c r="L12" s="172"/>
      <c r="M12" s="172"/>
      <c r="N12" s="172"/>
      <c r="O12" s="172"/>
      <c r="P12" s="173"/>
      <c r="Q12" s="173"/>
      <c r="R12" s="173"/>
    </row>
    <row r="13" spans="1:23" ht="13.5" thickBot="1" x14ac:dyDescent="0.25">
      <c r="A13" s="162" t="s">
        <v>113</v>
      </c>
      <c r="B13" s="163"/>
      <c r="C13" s="163"/>
      <c r="D13" s="164"/>
      <c r="E13" s="164"/>
      <c r="F13" s="164"/>
      <c r="G13" s="164"/>
      <c r="H13" s="164"/>
      <c r="I13" s="164"/>
      <c r="J13" s="164"/>
      <c r="K13" s="164"/>
      <c r="L13" s="164"/>
      <c r="M13" s="164"/>
      <c r="N13" s="164"/>
      <c r="O13" s="164"/>
      <c r="P13" s="165"/>
      <c r="Q13" s="165"/>
      <c r="R13" s="166"/>
    </row>
    <row r="14" spans="1:23" x14ac:dyDescent="0.2">
      <c r="A14" s="42"/>
      <c r="B14" s="149"/>
      <c r="C14" s="149"/>
      <c r="D14" s="474" t="s">
        <v>475</v>
      </c>
      <c r="E14" s="475"/>
      <c r="F14" s="476"/>
      <c r="G14" s="477" t="s">
        <v>469</v>
      </c>
      <c r="H14" s="478"/>
      <c r="I14" s="479"/>
      <c r="J14" s="474" t="s">
        <v>352</v>
      </c>
      <c r="K14" s="475"/>
      <c r="L14" s="476"/>
      <c r="M14" s="477" t="s">
        <v>340</v>
      </c>
      <c r="N14" s="478"/>
      <c r="O14" s="479"/>
      <c r="P14" s="474" t="s">
        <v>472</v>
      </c>
      <c r="Q14" s="475"/>
      <c r="R14" s="502"/>
    </row>
    <row r="15" spans="1:23" x14ac:dyDescent="0.2">
      <c r="A15" s="167"/>
      <c r="B15" s="37"/>
      <c r="C15" s="37"/>
      <c r="D15" s="35" t="s">
        <v>409</v>
      </c>
      <c r="E15" s="35" t="s">
        <v>410</v>
      </c>
      <c r="F15" s="35" t="s">
        <v>363</v>
      </c>
      <c r="G15" s="36" t="s">
        <v>409</v>
      </c>
      <c r="H15" s="36" t="s">
        <v>410</v>
      </c>
      <c r="I15" s="36" t="s">
        <v>363</v>
      </c>
      <c r="J15" s="35" t="s">
        <v>409</v>
      </c>
      <c r="K15" s="35" t="s">
        <v>410</v>
      </c>
      <c r="L15" s="35" t="s">
        <v>363</v>
      </c>
      <c r="M15" s="36" t="s">
        <v>409</v>
      </c>
      <c r="N15" s="36" t="s">
        <v>410</v>
      </c>
      <c r="O15" s="36" t="s">
        <v>363</v>
      </c>
      <c r="P15" s="35" t="s">
        <v>409</v>
      </c>
      <c r="Q15" s="35" t="s">
        <v>410</v>
      </c>
      <c r="R15" s="43" t="s">
        <v>363</v>
      </c>
    </row>
    <row r="16" spans="1:23" x14ac:dyDescent="0.2">
      <c r="A16" s="272" t="s">
        <v>116</v>
      </c>
      <c r="B16" s="37"/>
      <c r="C16" s="37"/>
      <c r="D16" s="35">
        <v>103</v>
      </c>
      <c r="E16" s="35">
        <v>35</v>
      </c>
      <c r="F16" s="35">
        <v>26</v>
      </c>
      <c r="G16" s="36">
        <v>99</v>
      </c>
      <c r="H16" s="36">
        <v>28</v>
      </c>
      <c r="I16" s="36">
        <v>27</v>
      </c>
      <c r="J16" s="35">
        <v>108</v>
      </c>
      <c r="K16" s="35">
        <v>33</v>
      </c>
      <c r="L16" s="35">
        <v>30</v>
      </c>
      <c r="M16" s="36">
        <v>114</v>
      </c>
      <c r="N16" s="36">
        <v>30</v>
      </c>
      <c r="O16" s="36">
        <v>22</v>
      </c>
      <c r="P16" s="35">
        <v>112</v>
      </c>
      <c r="Q16" s="35">
        <v>32</v>
      </c>
      <c r="R16" s="35">
        <v>28</v>
      </c>
    </row>
    <row r="17" spans="1:32" x14ac:dyDescent="0.2">
      <c r="A17" s="272" t="s">
        <v>117</v>
      </c>
      <c r="B17" s="37"/>
      <c r="C17" s="37"/>
      <c r="D17" s="35">
        <v>94</v>
      </c>
      <c r="E17" s="35">
        <v>34</v>
      </c>
      <c r="F17" s="35">
        <v>34</v>
      </c>
      <c r="G17" s="36">
        <v>87</v>
      </c>
      <c r="H17" s="36">
        <v>32</v>
      </c>
      <c r="I17" s="36">
        <v>28</v>
      </c>
      <c r="J17" s="35">
        <v>116</v>
      </c>
      <c r="K17" s="35">
        <v>35</v>
      </c>
      <c r="L17" s="35">
        <v>23</v>
      </c>
      <c r="M17" s="36">
        <v>97</v>
      </c>
      <c r="N17" s="36">
        <v>34</v>
      </c>
      <c r="O17" s="36">
        <v>30</v>
      </c>
      <c r="P17" s="35">
        <v>125</v>
      </c>
      <c r="Q17" s="35">
        <v>36</v>
      </c>
      <c r="R17" s="35">
        <v>15</v>
      </c>
    </row>
    <row r="18" spans="1:32" x14ac:dyDescent="0.2">
      <c r="A18" s="168" t="s">
        <v>562</v>
      </c>
      <c r="B18" s="150"/>
      <c r="C18" s="37"/>
      <c r="D18" s="150">
        <f t="shared" ref="D18:R18" si="1">SUM(D16:D17)</f>
        <v>197</v>
      </c>
      <c r="E18" s="150">
        <f>SUM(E16:E17)</f>
        <v>69</v>
      </c>
      <c r="F18" s="150">
        <f t="shared" si="1"/>
        <v>60</v>
      </c>
      <c r="G18" s="170">
        <f t="shared" si="1"/>
        <v>186</v>
      </c>
      <c r="H18" s="170">
        <f t="shared" si="1"/>
        <v>60</v>
      </c>
      <c r="I18" s="170">
        <f t="shared" si="1"/>
        <v>55</v>
      </c>
      <c r="J18" s="150">
        <f t="shared" si="1"/>
        <v>224</v>
      </c>
      <c r="K18" s="150">
        <f t="shared" si="1"/>
        <v>68</v>
      </c>
      <c r="L18" s="150">
        <f t="shared" si="1"/>
        <v>53</v>
      </c>
      <c r="M18" s="170">
        <f t="shared" si="1"/>
        <v>211</v>
      </c>
      <c r="N18" s="170">
        <f t="shared" si="1"/>
        <v>64</v>
      </c>
      <c r="O18" s="170">
        <f t="shared" si="1"/>
        <v>52</v>
      </c>
      <c r="P18" s="150">
        <f t="shared" si="1"/>
        <v>237</v>
      </c>
      <c r="Q18" s="150">
        <f t="shared" si="1"/>
        <v>68</v>
      </c>
      <c r="R18" s="169">
        <f t="shared" si="1"/>
        <v>43</v>
      </c>
    </row>
    <row r="19" spans="1:32" ht="13.5" thickBot="1" x14ac:dyDescent="0.25">
      <c r="A19" s="49" t="s">
        <v>350</v>
      </c>
      <c r="B19" s="46"/>
      <c r="C19" s="46"/>
      <c r="D19" s="526">
        <v>1</v>
      </c>
      <c r="E19" s="526"/>
      <c r="F19" s="526"/>
      <c r="G19" s="527">
        <v>2</v>
      </c>
      <c r="H19" s="527"/>
      <c r="I19" s="527"/>
      <c r="J19" s="526">
        <v>3</v>
      </c>
      <c r="K19" s="526"/>
      <c r="L19" s="526"/>
      <c r="M19" s="527">
        <v>4</v>
      </c>
      <c r="N19" s="527"/>
      <c r="O19" s="527"/>
      <c r="P19" s="526">
        <v>5</v>
      </c>
      <c r="Q19" s="526"/>
      <c r="R19" s="528"/>
    </row>
    <row r="20" spans="1:32" ht="13.5" thickBot="1" x14ac:dyDescent="0.25">
      <c r="A20" s="30"/>
      <c r="B20" s="30"/>
      <c r="C20" s="30"/>
      <c r="D20" s="30"/>
      <c r="E20" s="30"/>
      <c r="F20" s="30"/>
      <c r="G20" s="30"/>
      <c r="H20" s="30"/>
      <c r="I20" s="30"/>
      <c r="J20" s="30"/>
      <c r="K20" s="30"/>
      <c r="L20" s="30"/>
      <c r="M20" s="30"/>
      <c r="N20" s="30"/>
      <c r="O20" s="30"/>
    </row>
    <row r="21" spans="1:32" x14ac:dyDescent="0.2">
      <c r="A21" s="162" t="s">
        <v>114</v>
      </c>
      <c r="B21" s="163"/>
      <c r="C21" s="163"/>
      <c r="D21" s="474" t="s">
        <v>475</v>
      </c>
      <c r="E21" s="475"/>
      <c r="F21" s="476"/>
      <c r="G21" s="477" t="s">
        <v>469</v>
      </c>
      <c r="H21" s="478"/>
      <c r="I21" s="479"/>
      <c r="J21" s="474" t="s">
        <v>352</v>
      </c>
      <c r="K21" s="475"/>
      <c r="L21" s="476"/>
      <c r="M21" s="477" t="s">
        <v>340</v>
      </c>
      <c r="N21" s="478"/>
      <c r="O21" s="479"/>
      <c r="P21" s="474" t="s">
        <v>472</v>
      </c>
      <c r="Q21" s="475"/>
      <c r="R21" s="502"/>
    </row>
    <row r="22" spans="1:32" x14ac:dyDescent="0.2">
      <c r="A22" s="539" t="s">
        <v>118</v>
      </c>
      <c r="B22" s="540"/>
      <c r="C22" s="540"/>
      <c r="D22" s="510">
        <v>38</v>
      </c>
      <c r="E22" s="510"/>
      <c r="F22" s="510"/>
      <c r="G22" s="513">
        <v>40</v>
      </c>
      <c r="H22" s="513"/>
      <c r="I22" s="513"/>
      <c r="J22" s="510">
        <v>30</v>
      </c>
      <c r="K22" s="510"/>
      <c r="L22" s="510"/>
      <c r="M22" s="513">
        <v>7</v>
      </c>
      <c r="N22" s="513"/>
      <c r="O22" s="513"/>
      <c r="P22" s="510">
        <v>22</v>
      </c>
      <c r="Q22" s="510"/>
      <c r="R22" s="511"/>
    </row>
    <row r="23" spans="1:32" x14ac:dyDescent="0.2">
      <c r="A23" s="539" t="s">
        <v>119</v>
      </c>
      <c r="B23" s="540"/>
      <c r="C23" s="540"/>
      <c r="D23" s="510">
        <f>D11</f>
        <v>22</v>
      </c>
      <c r="E23" s="510"/>
      <c r="F23" s="510"/>
      <c r="G23" s="513">
        <f>G11</f>
        <v>29</v>
      </c>
      <c r="H23" s="513"/>
      <c r="I23" s="513"/>
      <c r="J23" s="510">
        <f>J11</f>
        <v>16</v>
      </c>
      <c r="K23" s="510"/>
      <c r="L23" s="510"/>
      <c r="M23" s="513">
        <f>M11</f>
        <v>11</v>
      </c>
      <c r="N23" s="513"/>
      <c r="O23" s="513"/>
      <c r="P23" s="510">
        <f>P11</f>
        <v>7</v>
      </c>
      <c r="Q23" s="510"/>
      <c r="R23" s="511"/>
    </row>
    <row r="24" spans="1:32" x14ac:dyDescent="0.2">
      <c r="A24" s="541" t="s">
        <v>505</v>
      </c>
      <c r="B24" s="542"/>
      <c r="C24" s="542"/>
      <c r="D24" s="543">
        <f>SUM(D22:F23)</f>
        <v>60</v>
      </c>
      <c r="E24" s="543"/>
      <c r="F24" s="543"/>
      <c r="G24" s="544">
        <f>SUM(G22:I23)</f>
        <v>69</v>
      </c>
      <c r="H24" s="544"/>
      <c r="I24" s="544"/>
      <c r="J24" s="543">
        <f>SUM(J22:L23)</f>
        <v>46</v>
      </c>
      <c r="K24" s="543"/>
      <c r="L24" s="543"/>
      <c r="M24" s="544">
        <f>SUM(M22:O23)</f>
        <v>18</v>
      </c>
      <c r="N24" s="544"/>
      <c r="O24" s="544"/>
      <c r="P24" s="543">
        <f>SUM(P22:R23)</f>
        <v>29</v>
      </c>
      <c r="Q24" s="543"/>
      <c r="R24" s="545"/>
    </row>
    <row r="25" spans="1:32" ht="13.5" thickBot="1" x14ac:dyDescent="0.25">
      <c r="A25" s="550" t="s">
        <v>350</v>
      </c>
      <c r="B25" s="551"/>
      <c r="C25" s="551"/>
      <c r="D25" s="526">
        <v>2</v>
      </c>
      <c r="E25" s="526"/>
      <c r="F25" s="526"/>
      <c r="G25" s="527">
        <v>1</v>
      </c>
      <c r="H25" s="527"/>
      <c r="I25" s="527"/>
      <c r="J25" s="526">
        <v>3</v>
      </c>
      <c r="K25" s="526"/>
      <c r="L25" s="526"/>
      <c r="M25" s="527">
        <v>5</v>
      </c>
      <c r="N25" s="527"/>
      <c r="O25" s="527"/>
      <c r="P25" s="526">
        <v>4</v>
      </c>
      <c r="Q25" s="526"/>
      <c r="R25" s="528"/>
    </row>
    <row r="26" spans="1:32" ht="13.5" thickBot="1" x14ac:dyDescent="0.25"/>
    <row r="27" spans="1:32" x14ac:dyDescent="0.2">
      <c r="A27" s="198" t="s">
        <v>115</v>
      </c>
      <c r="B27" s="198"/>
      <c r="C27" s="198"/>
      <c r="D27" s="198"/>
      <c r="E27" s="546" t="s">
        <v>130</v>
      </c>
      <c r="F27" s="547"/>
      <c r="G27" s="547"/>
      <c r="H27" s="547"/>
      <c r="I27" s="547"/>
      <c r="J27" s="547"/>
      <c r="K27" s="547"/>
      <c r="L27" s="547"/>
      <c r="M27" s="547"/>
      <c r="N27" s="547"/>
      <c r="O27" s="547"/>
      <c r="P27" s="547"/>
      <c r="Q27" s="547"/>
      <c r="R27" s="547"/>
      <c r="S27" s="547"/>
      <c r="T27" s="547"/>
      <c r="U27" s="548"/>
      <c r="V27" s="165"/>
      <c r="W27" s="165"/>
      <c r="X27" s="165"/>
      <c r="Y27" s="165"/>
      <c r="Z27" s="165"/>
      <c r="AA27" s="165"/>
      <c r="AB27" s="165"/>
      <c r="AC27" s="165"/>
      <c r="AD27" s="165"/>
      <c r="AE27" s="166"/>
    </row>
    <row r="28" spans="1:32" x14ac:dyDescent="0.2">
      <c r="A28" s="12"/>
      <c r="B28" s="8"/>
      <c r="D28" s="513" t="s">
        <v>121</v>
      </c>
      <c r="E28" s="513"/>
      <c r="F28" s="513"/>
      <c r="G28" s="513"/>
      <c r="H28" s="549" t="s">
        <v>126</v>
      </c>
      <c r="I28" s="549"/>
      <c r="J28" s="549"/>
      <c r="K28" s="549"/>
      <c r="L28" s="513" t="s">
        <v>127</v>
      </c>
      <c r="M28" s="513"/>
      <c r="N28" s="513"/>
      <c r="O28" s="513"/>
      <c r="P28" s="549" t="s">
        <v>128</v>
      </c>
      <c r="Q28" s="549"/>
      <c r="R28" s="549"/>
      <c r="S28" s="549"/>
      <c r="T28" s="513" t="s">
        <v>129</v>
      </c>
      <c r="U28" s="513"/>
      <c r="V28" s="513"/>
      <c r="W28" s="513"/>
      <c r="X28" s="549" t="s">
        <v>148</v>
      </c>
      <c r="Y28" s="549"/>
      <c r="Z28" s="549"/>
      <c r="AA28" s="549"/>
      <c r="AB28" s="513" t="s">
        <v>149</v>
      </c>
      <c r="AC28" s="513"/>
      <c r="AD28" s="513"/>
      <c r="AE28" s="514"/>
    </row>
    <row r="29" spans="1:32" x14ac:dyDescent="0.2">
      <c r="A29" s="12"/>
      <c r="B29" s="8"/>
      <c r="C29" s="196" t="s">
        <v>688</v>
      </c>
      <c r="D29" s="197">
        <v>4</v>
      </c>
      <c r="E29" s="197">
        <v>7</v>
      </c>
      <c r="F29" s="197">
        <v>12</v>
      </c>
      <c r="G29" s="197">
        <v>17</v>
      </c>
      <c r="H29" s="197">
        <v>3</v>
      </c>
      <c r="I29" s="197">
        <v>7</v>
      </c>
      <c r="J29" s="197">
        <v>13</v>
      </c>
      <c r="K29" s="197">
        <v>16</v>
      </c>
      <c r="L29" s="197">
        <v>4</v>
      </c>
      <c r="M29" s="197">
        <v>7</v>
      </c>
      <c r="N29" s="197">
        <v>12</v>
      </c>
      <c r="O29" s="197">
        <v>17</v>
      </c>
      <c r="P29" s="197">
        <v>3</v>
      </c>
      <c r="Q29" s="197">
        <v>7</v>
      </c>
      <c r="R29" s="197">
        <v>13</v>
      </c>
      <c r="S29" s="197">
        <v>16</v>
      </c>
      <c r="T29" s="197">
        <v>4</v>
      </c>
      <c r="U29" s="197">
        <v>7</v>
      </c>
      <c r="V29" s="197">
        <v>12</v>
      </c>
      <c r="W29" s="197">
        <v>17</v>
      </c>
      <c r="X29" s="197">
        <v>4</v>
      </c>
      <c r="Y29" s="197">
        <v>7</v>
      </c>
      <c r="Z29" s="197">
        <v>12</v>
      </c>
      <c r="AA29" s="197">
        <v>17</v>
      </c>
      <c r="AB29" s="197">
        <v>3</v>
      </c>
      <c r="AC29" s="197">
        <v>7</v>
      </c>
      <c r="AD29" s="197">
        <v>13</v>
      </c>
      <c r="AE29" s="197">
        <v>16</v>
      </c>
    </row>
    <row r="30" spans="1:32" x14ac:dyDescent="0.2">
      <c r="A30" s="200" t="s">
        <v>788</v>
      </c>
      <c r="B30" s="8"/>
      <c r="C30" s="8">
        <f>SUM(D30:AE30)</f>
        <v>48</v>
      </c>
      <c r="D30" s="8">
        <v>2.5</v>
      </c>
      <c r="E30" s="8">
        <v>2.5</v>
      </c>
      <c r="F30" s="8">
        <v>1.5</v>
      </c>
      <c r="G30" s="8">
        <v>1.5</v>
      </c>
      <c r="H30" s="8">
        <v>2</v>
      </c>
      <c r="I30" s="8">
        <v>1.5</v>
      </c>
      <c r="J30" s="8">
        <v>2</v>
      </c>
      <c r="K30" s="8">
        <v>1.5</v>
      </c>
      <c r="L30" s="8">
        <v>2.5</v>
      </c>
      <c r="M30" s="8">
        <v>1.5</v>
      </c>
      <c r="N30" s="8">
        <v>3.5</v>
      </c>
      <c r="O30" s="8">
        <v>0</v>
      </c>
      <c r="P30" s="8">
        <v>2.5</v>
      </c>
      <c r="Q30" s="8">
        <v>2</v>
      </c>
      <c r="R30" s="8">
        <v>1.5</v>
      </c>
      <c r="S30" s="8">
        <v>2</v>
      </c>
      <c r="T30" s="8">
        <v>0.5</v>
      </c>
      <c r="U30" s="8">
        <v>1.5</v>
      </c>
      <c r="V30" s="8">
        <v>2.5</v>
      </c>
      <c r="W30" s="8">
        <v>1.5</v>
      </c>
      <c r="X30" s="8">
        <v>0.5</v>
      </c>
      <c r="Y30" s="8">
        <v>2</v>
      </c>
      <c r="Z30" s="8">
        <v>0.5</v>
      </c>
      <c r="AA30" s="8">
        <v>1.5</v>
      </c>
      <c r="AB30" s="8">
        <v>2.5</v>
      </c>
      <c r="AC30" s="8">
        <v>2.5</v>
      </c>
      <c r="AD30" s="8">
        <v>2</v>
      </c>
      <c r="AE30" s="13"/>
      <c r="AF30" s="362">
        <v>1</v>
      </c>
    </row>
    <row r="31" spans="1:32" x14ac:dyDescent="0.2">
      <c r="A31" s="200" t="s">
        <v>789</v>
      </c>
      <c r="B31" s="8"/>
      <c r="C31" s="8">
        <f>SUM(D31:AE31)</f>
        <v>50</v>
      </c>
      <c r="D31" s="8">
        <v>2.5</v>
      </c>
      <c r="E31" s="8">
        <v>2</v>
      </c>
      <c r="F31" s="8">
        <v>2</v>
      </c>
      <c r="G31" s="8">
        <v>1.5</v>
      </c>
      <c r="H31" s="8">
        <v>2</v>
      </c>
      <c r="I31" s="8">
        <v>1.5</v>
      </c>
      <c r="J31" s="8">
        <v>1.5</v>
      </c>
      <c r="K31" s="8">
        <v>1.5</v>
      </c>
      <c r="L31" s="8">
        <v>1</v>
      </c>
      <c r="M31" s="8">
        <v>3</v>
      </c>
      <c r="N31" s="8">
        <v>1.5</v>
      </c>
      <c r="O31" s="8">
        <v>2</v>
      </c>
      <c r="P31" s="8">
        <v>1.5</v>
      </c>
      <c r="Q31" s="8">
        <v>3</v>
      </c>
      <c r="R31" s="8">
        <v>1</v>
      </c>
      <c r="S31" s="8">
        <v>2.5</v>
      </c>
      <c r="T31" s="8">
        <v>1.5</v>
      </c>
      <c r="U31" s="8">
        <v>2.5</v>
      </c>
      <c r="V31" s="8">
        <v>2.5</v>
      </c>
      <c r="W31" s="8">
        <v>0.5</v>
      </c>
      <c r="X31" s="8">
        <v>1.5</v>
      </c>
      <c r="Y31" s="8">
        <v>3.5</v>
      </c>
      <c r="Z31" s="8">
        <v>1.5</v>
      </c>
      <c r="AA31" s="8">
        <v>2</v>
      </c>
      <c r="AB31" s="8">
        <v>2.5</v>
      </c>
      <c r="AC31" s="8">
        <v>1.5</v>
      </c>
      <c r="AD31" s="8">
        <v>0.5</v>
      </c>
      <c r="AE31" s="13"/>
      <c r="AF31" s="362">
        <v>2</v>
      </c>
    </row>
    <row r="32" spans="1:32" ht="13.5" thickBot="1" x14ac:dyDescent="0.25">
      <c r="A32" s="201" t="s">
        <v>340</v>
      </c>
      <c r="B32" s="15"/>
      <c r="C32" s="15">
        <f>SUM(D32:AE32)</f>
        <v>49</v>
      </c>
      <c r="D32" s="15">
        <v>3</v>
      </c>
      <c r="E32" s="15">
        <v>2</v>
      </c>
      <c r="F32" s="15">
        <v>1</v>
      </c>
      <c r="G32" s="15">
        <v>2</v>
      </c>
      <c r="H32" s="15">
        <v>1</v>
      </c>
      <c r="I32" s="15">
        <v>3</v>
      </c>
      <c r="J32" s="15">
        <v>2</v>
      </c>
      <c r="K32" s="15">
        <v>1</v>
      </c>
      <c r="L32" s="15">
        <v>3</v>
      </c>
      <c r="M32" s="15">
        <v>0</v>
      </c>
      <c r="N32" s="15">
        <v>2</v>
      </c>
      <c r="O32" s="15">
        <v>1</v>
      </c>
      <c r="P32" s="15">
        <v>2</v>
      </c>
      <c r="Q32" s="15">
        <v>1</v>
      </c>
      <c r="R32" s="15">
        <v>1</v>
      </c>
      <c r="S32" s="15">
        <v>1</v>
      </c>
      <c r="T32" s="15">
        <v>1</v>
      </c>
      <c r="U32" s="15">
        <v>1</v>
      </c>
      <c r="V32" s="15">
        <v>3</v>
      </c>
      <c r="W32" s="15">
        <v>3</v>
      </c>
      <c r="X32" s="15">
        <v>4</v>
      </c>
      <c r="Y32" s="15">
        <v>2</v>
      </c>
      <c r="Z32" s="15">
        <v>1</v>
      </c>
      <c r="AA32" s="15">
        <v>2</v>
      </c>
      <c r="AB32" s="15">
        <v>2</v>
      </c>
      <c r="AC32" s="15">
        <v>3</v>
      </c>
      <c r="AD32" s="15">
        <v>1</v>
      </c>
      <c r="AE32" s="16"/>
      <c r="AF32" s="362">
        <v>2</v>
      </c>
    </row>
    <row r="33" spans="1:18" ht="13.5" thickBot="1" x14ac:dyDescent="0.25"/>
    <row r="34" spans="1:18" ht="13.5" thickBot="1" x14ac:dyDescent="0.25">
      <c r="A34" s="192" t="s">
        <v>122</v>
      </c>
      <c r="B34" s="190"/>
      <c r="C34" s="190"/>
      <c r="D34" s="190"/>
      <c r="E34" s="190"/>
      <c r="F34" s="190"/>
      <c r="G34" s="190"/>
      <c r="H34" s="190"/>
      <c r="I34" s="190"/>
      <c r="J34" s="190"/>
      <c r="K34" s="190"/>
      <c r="L34" s="190"/>
      <c r="M34" s="190"/>
      <c r="N34" s="190"/>
      <c r="O34" s="190"/>
      <c r="P34" s="190"/>
      <c r="Q34" s="190"/>
      <c r="R34" s="193"/>
    </row>
    <row r="35" spans="1:18" x14ac:dyDescent="0.2">
      <c r="A35" s="40"/>
      <c r="B35" s="41"/>
      <c r="C35" s="41"/>
      <c r="D35" s="474" t="s">
        <v>475</v>
      </c>
      <c r="E35" s="475"/>
      <c r="F35" s="476"/>
      <c r="G35" s="477" t="s">
        <v>469</v>
      </c>
      <c r="H35" s="478"/>
      <c r="I35" s="479"/>
      <c r="J35" s="474" t="s">
        <v>352</v>
      </c>
      <c r="K35" s="475"/>
      <c r="L35" s="476"/>
      <c r="M35" s="477" t="s">
        <v>340</v>
      </c>
      <c r="N35" s="478"/>
      <c r="O35" s="479"/>
      <c r="P35" s="474" t="s">
        <v>472</v>
      </c>
      <c r="Q35" s="475"/>
      <c r="R35" s="502"/>
    </row>
    <row r="36" spans="1:18" x14ac:dyDescent="0.2">
      <c r="A36" s="57"/>
      <c r="B36" s="69"/>
      <c r="C36" s="69" t="s">
        <v>538</v>
      </c>
      <c r="D36" s="480">
        <v>9</v>
      </c>
      <c r="E36" s="481"/>
      <c r="F36" s="482"/>
      <c r="G36" s="483">
        <v>5</v>
      </c>
      <c r="H36" s="484"/>
      <c r="I36" s="485"/>
      <c r="J36" s="480">
        <v>13</v>
      </c>
      <c r="K36" s="481"/>
      <c r="L36" s="482"/>
      <c r="M36" s="483">
        <v>11</v>
      </c>
      <c r="N36" s="484"/>
      <c r="O36" s="485"/>
      <c r="P36" s="480">
        <v>14</v>
      </c>
      <c r="Q36" s="481"/>
      <c r="R36" s="537"/>
    </row>
    <row r="37" spans="1:18" x14ac:dyDescent="0.2">
      <c r="A37" s="42"/>
      <c r="B37" s="34" t="s">
        <v>355</v>
      </c>
      <c r="C37" s="34" t="s">
        <v>408</v>
      </c>
      <c r="D37" s="35" t="s">
        <v>409</v>
      </c>
      <c r="E37" s="35" t="s">
        <v>410</v>
      </c>
      <c r="F37" s="35" t="s">
        <v>363</v>
      </c>
      <c r="G37" s="36" t="s">
        <v>409</v>
      </c>
      <c r="H37" s="36" t="s">
        <v>410</v>
      </c>
      <c r="I37" s="36" t="s">
        <v>363</v>
      </c>
      <c r="J37" s="35" t="s">
        <v>409</v>
      </c>
      <c r="K37" s="35" t="s">
        <v>410</v>
      </c>
      <c r="L37" s="35" t="s">
        <v>363</v>
      </c>
      <c r="M37" s="36" t="s">
        <v>409</v>
      </c>
      <c r="N37" s="36" t="s">
        <v>410</v>
      </c>
      <c r="O37" s="36" t="s">
        <v>363</v>
      </c>
      <c r="P37" s="35" t="s">
        <v>409</v>
      </c>
      <c r="Q37" s="35" t="s">
        <v>410</v>
      </c>
      <c r="R37" s="43" t="s">
        <v>363</v>
      </c>
    </row>
    <row r="38" spans="1:18" x14ac:dyDescent="0.2">
      <c r="A38" s="42" t="s">
        <v>390</v>
      </c>
      <c r="B38" s="50">
        <v>15</v>
      </c>
      <c r="C38" s="50">
        <v>5</v>
      </c>
      <c r="D38" s="37">
        <v>6</v>
      </c>
      <c r="E38" s="37">
        <v>1</v>
      </c>
      <c r="F38" s="37">
        <f t="shared" ref="F38:F46" si="2">IF(($C38+INT(D$81/18)+IF(((D$81-INT(D$81/18)*18)-$B38)&gt;=0,1,0)-D38+2)&lt;0, 0, $C38+INT(D$81/18)+IF(((D$81-INT(D$81/18)*18)-$B38)&gt;=0,1,0)-D38+2)</f>
        <v>2</v>
      </c>
      <c r="G38" s="38">
        <v>6</v>
      </c>
      <c r="H38" s="38">
        <v>2</v>
      </c>
      <c r="I38" s="78">
        <f t="shared" ref="I38:I46" si="3">IF(($C38+INT(G$81/18)+IF(((G$81-INT(G$81/18)*18)-$B38)&gt;=0,1,0)-G38+2)&lt;0, 0, $C38+INT(G$81/18)+IF(((G$81-INT(G$81/18)*18)-$B38)&gt;=0,1,0)-G38+2)</f>
        <v>1</v>
      </c>
      <c r="J38" s="37">
        <v>7</v>
      </c>
      <c r="K38" s="37">
        <v>2</v>
      </c>
      <c r="L38" s="37">
        <f t="shared" ref="L38:L46" si="4">IF(($C38+INT(J$81/18)+IF(((J$81-INT(J$81/18)*18)-$B38)&gt;=0,1,0)-J38+2)&lt;0, 0, $C38+INT(J$81/18)+IF(((J$81-INT(J$81/18)*18)-$B38)&gt;=0,1,0)-J38+2)</f>
        <v>1</v>
      </c>
      <c r="M38" s="38">
        <v>7</v>
      </c>
      <c r="N38" s="38">
        <v>2</v>
      </c>
      <c r="O38" s="78">
        <f t="shared" ref="O38:O46" si="5">IF(($C38+INT(M$81/18)+IF(((M$81-INT(M$81/18)*18)-$B38)&gt;=0,1,0)-M38+2)&lt;0, 0, $C38+INT(M$81/18)+IF(((M$81-INT(M$81/18)*18)-$B38)&gt;=0,1,0)-M38+2)</f>
        <v>1</v>
      </c>
      <c r="P38" s="37">
        <v>7</v>
      </c>
      <c r="Q38" s="37">
        <v>2</v>
      </c>
      <c r="R38" s="44">
        <f t="shared" ref="R38:R46" si="6">IF(($C38+INT(P$81/18)+IF(((P$81-INT(P$81/18)*18)-$B38)&gt;=0,1,0)-P38+2)&lt;0, 0, $C38+INT(P$81/18)+IF(((P$81-INT(P$81/18)*18)-$B38)&gt;=0,1,0)-P38+2)</f>
        <v>1</v>
      </c>
    </row>
    <row r="39" spans="1:18" x14ac:dyDescent="0.2">
      <c r="A39" s="42" t="s">
        <v>391</v>
      </c>
      <c r="B39" s="50">
        <v>9</v>
      </c>
      <c r="C39" s="50">
        <v>4</v>
      </c>
      <c r="D39" s="37">
        <v>4</v>
      </c>
      <c r="E39" s="37">
        <v>1</v>
      </c>
      <c r="F39" s="37">
        <f t="shared" si="2"/>
        <v>3</v>
      </c>
      <c r="G39" s="38">
        <v>4</v>
      </c>
      <c r="H39" s="38">
        <v>2</v>
      </c>
      <c r="I39" s="78">
        <f t="shared" si="3"/>
        <v>3</v>
      </c>
      <c r="J39" s="37">
        <v>6</v>
      </c>
      <c r="K39" s="37">
        <v>1</v>
      </c>
      <c r="L39" s="37">
        <f t="shared" si="4"/>
        <v>1</v>
      </c>
      <c r="M39" s="38">
        <v>6</v>
      </c>
      <c r="N39" s="38">
        <v>3</v>
      </c>
      <c r="O39" s="78">
        <f t="shared" si="5"/>
        <v>1</v>
      </c>
      <c r="P39" s="37">
        <v>6</v>
      </c>
      <c r="Q39" s="37">
        <v>2</v>
      </c>
      <c r="R39" s="44">
        <f t="shared" si="6"/>
        <v>2</v>
      </c>
    </row>
    <row r="40" spans="1:18" x14ac:dyDescent="0.2">
      <c r="A40" s="42" t="s">
        <v>392</v>
      </c>
      <c r="B40" s="50">
        <v>17</v>
      </c>
      <c r="C40" s="50">
        <v>3</v>
      </c>
      <c r="D40" s="37">
        <v>4</v>
      </c>
      <c r="E40" s="37">
        <v>2</v>
      </c>
      <c r="F40" s="37">
        <f t="shared" si="2"/>
        <v>2</v>
      </c>
      <c r="G40" s="38">
        <v>3</v>
      </c>
      <c r="H40" s="38">
        <v>2</v>
      </c>
      <c r="I40" s="78">
        <f t="shared" si="3"/>
        <v>2</v>
      </c>
      <c r="J40" s="37">
        <v>10</v>
      </c>
      <c r="K40" s="37">
        <v>2</v>
      </c>
      <c r="L40" s="37">
        <f t="shared" si="4"/>
        <v>0</v>
      </c>
      <c r="M40" s="38">
        <v>4</v>
      </c>
      <c r="N40" s="38">
        <v>2</v>
      </c>
      <c r="O40" s="78">
        <f t="shared" si="5"/>
        <v>2</v>
      </c>
      <c r="P40" s="37">
        <v>3</v>
      </c>
      <c r="Q40" s="37">
        <v>1</v>
      </c>
      <c r="R40" s="44">
        <f t="shared" si="6"/>
        <v>3</v>
      </c>
    </row>
    <row r="41" spans="1:18" x14ac:dyDescent="0.2">
      <c r="A41" s="42" t="s">
        <v>393</v>
      </c>
      <c r="B41" s="50">
        <v>11</v>
      </c>
      <c r="C41" s="50">
        <v>4</v>
      </c>
      <c r="D41" s="37">
        <v>6</v>
      </c>
      <c r="E41" s="37">
        <v>2</v>
      </c>
      <c r="F41" s="37">
        <f t="shared" si="2"/>
        <v>1</v>
      </c>
      <c r="G41" s="38">
        <v>5</v>
      </c>
      <c r="H41" s="38">
        <v>2</v>
      </c>
      <c r="I41" s="78">
        <f t="shared" si="3"/>
        <v>1</v>
      </c>
      <c r="J41" s="37">
        <v>6</v>
      </c>
      <c r="K41" s="37">
        <v>3</v>
      </c>
      <c r="L41" s="37">
        <f t="shared" si="4"/>
        <v>1</v>
      </c>
      <c r="M41" s="38">
        <v>5</v>
      </c>
      <c r="N41" s="38">
        <v>1</v>
      </c>
      <c r="O41" s="78">
        <f t="shared" si="5"/>
        <v>2</v>
      </c>
      <c r="P41" s="37">
        <v>9</v>
      </c>
      <c r="Q41" s="37">
        <v>2</v>
      </c>
      <c r="R41" s="44">
        <f t="shared" si="6"/>
        <v>0</v>
      </c>
    </row>
    <row r="42" spans="1:18" x14ac:dyDescent="0.2">
      <c r="A42" s="42" t="s">
        <v>394</v>
      </c>
      <c r="B42" s="50">
        <v>7</v>
      </c>
      <c r="C42" s="50">
        <v>4</v>
      </c>
      <c r="D42" s="37">
        <v>4</v>
      </c>
      <c r="E42" s="37">
        <v>1</v>
      </c>
      <c r="F42" s="37">
        <f t="shared" si="2"/>
        <v>3</v>
      </c>
      <c r="G42" s="38">
        <v>4</v>
      </c>
      <c r="H42" s="38">
        <v>1</v>
      </c>
      <c r="I42" s="78">
        <f t="shared" si="3"/>
        <v>3</v>
      </c>
      <c r="J42" s="37">
        <v>6</v>
      </c>
      <c r="K42" s="37">
        <v>2</v>
      </c>
      <c r="L42" s="37">
        <f t="shared" si="4"/>
        <v>2</v>
      </c>
      <c r="M42" s="38">
        <v>5</v>
      </c>
      <c r="N42" s="38">
        <v>2</v>
      </c>
      <c r="O42" s="78">
        <f t="shared" si="5"/>
        <v>2</v>
      </c>
      <c r="P42" s="37">
        <v>7</v>
      </c>
      <c r="Q42" s="37">
        <v>2</v>
      </c>
      <c r="R42" s="44">
        <f t="shared" si="6"/>
        <v>1</v>
      </c>
    </row>
    <row r="43" spans="1:18" x14ac:dyDescent="0.2">
      <c r="A43" s="42" t="s">
        <v>395</v>
      </c>
      <c r="B43" s="50">
        <v>13</v>
      </c>
      <c r="C43" s="50">
        <v>4</v>
      </c>
      <c r="D43" s="37">
        <v>4</v>
      </c>
      <c r="E43" s="37">
        <v>2</v>
      </c>
      <c r="F43" s="37">
        <f t="shared" si="2"/>
        <v>3</v>
      </c>
      <c r="G43" s="38">
        <v>5</v>
      </c>
      <c r="H43" s="38">
        <v>2</v>
      </c>
      <c r="I43" s="78">
        <f t="shared" si="3"/>
        <v>1</v>
      </c>
      <c r="J43" s="37">
        <v>5</v>
      </c>
      <c r="K43" s="37">
        <v>2</v>
      </c>
      <c r="L43" s="37">
        <f t="shared" si="4"/>
        <v>2</v>
      </c>
      <c r="M43" s="38">
        <v>5</v>
      </c>
      <c r="N43" s="38">
        <v>2</v>
      </c>
      <c r="O43" s="78">
        <f t="shared" si="5"/>
        <v>2</v>
      </c>
      <c r="P43" s="37">
        <v>6</v>
      </c>
      <c r="Q43" s="37">
        <v>2</v>
      </c>
      <c r="R43" s="44">
        <f t="shared" si="6"/>
        <v>1</v>
      </c>
    </row>
    <row r="44" spans="1:18" x14ac:dyDescent="0.2">
      <c r="A44" s="42" t="s">
        <v>396</v>
      </c>
      <c r="B44" s="50">
        <v>3</v>
      </c>
      <c r="C44" s="50">
        <v>3</v>
      </c>
      <c r="D44" s="37">
        <v>6</v>
      </c>
      <c r="E44" s="37">
        <v>2</v>
      </c>
      <c r="F44" s="37">
        <f t="shared" si="2"/>
        <v>0</v>
      </c>
      <c r="G44" s="38">
        <v>5</v>
      </c>
      <c r="H44" s="38">
        <v>2</v>
      </c>
      <c r="I44" s="78">
        <f t="shared" si="3"/>
        <v>1</v>
      </c>
      <c r="J44" s="37">
        <v>3</v>
      </c>
      <c r="K44" s="37">
        <v>1</v>
      </c>
      <c r="L44" s="37">
        <f t="shared" si="4"/>
        <v>4</v>
      </c>
      <c r="M44" s="38">
        <v>5</v>
      </c>
      <c r="N44" s="38">
        <v>2</v>
      </c>
      <c r="O44" s="78">
        <f t="shared" si="5"/>
        <v>2</v>
      </c>
      <c r="P44" s="37">
        <v>4</v>
      </c>
      <c r="Q44" s="37">
        <v>2</v>
      </c>
      <c r="R44" s="44">
        <f t="shared" si="6"/>
        <v>3</v>
      </c>
    </row>
    <row r="45" spans="1:18" x14ac:dyDescent="0.2">
      <c r="A45" s="42" t="s">
        <v>397</v>
      </c>
      <c r="B45" s="50">
        <v>5</v>
      </c>
      <c r="C45" s="50">
        <v>5</v>
      </c>
      <c r="D45" s="37">
        <v>6</v>
      </c>
      <c r="E45" s="37">
        <v>2</v>
      </c>
      <c r="F45" s="37">
        <f t="shared" si="2"/>
        <v>2</v>
      </c>
      <c r="G45" s="38">
        <v>7</v>
      </c>
      <c r="H45" s="38">
        <v>3</v>
      </c>
      <c r="I45" s="78">
        <f t="shared" si="3"/>
        <v>1</v>
      </c>
      <c r="J45" s="37">
        <v>8</v>
      </c>
      <c r="K45" s="37">
        <v>2</v>
      </c>
      <c r="L45" s="37">
        <f t="shared" si="4"/>
        <v>1</v>
      </c>
      <c r="M45" s="38">
        <v>10</v>
      </c>
      <c r="N45" s="38">
        <v>2</v>
      </c>
      <c r="O45" s="78">
        <f t="shared" si="5"/>
        <v>0</v>
      </c>
      <c r="P45" s="37">
        <v>10</v>
      </c>
      <c r="Q45" s="37">
        <v>2</v>
      </c>
      <c r="R45" s="44">
        <f t="shared" si="6"/>
        <v>0</v>
      </c>
    </row>
    <row r="46" spans="1:18" ht="13.5" thickBot="1" x14ac:dyDescent="0.25">
      <c r="A46" s="52" t="s">
        <v>398</v>
      </c>
      <c r="B46" s="53">
        <v>1</v>
      </c>
      <c r="C46" s="53">
        <v>4</v>
      </c>
      <c r="D46" s="37">
        <v>6</v>
      </c>
      <c r="E46" s="54">
        <v>2</v>
      </c>
      <c r="F46" s="37">
        <f t="shared" si="2"/>
        <v>1</v>
      </c>
      <c r="G46" s="38">
        <v>5</v>
      </c>
      <c r="H46" s="55">
        <v>2</v>
      </c>
      <c r="I46" s="77">
        <f t="shared" si="3"/>
        <v>2</v>
      </c>
      <c r="J46" s="37">
        <v>6</v>
      </c>
      <c r="K46" s="54">
        <v>2</v>
      </c>
      <c r="L46" s="37">
        <f t="shared" si="4"/>
        <v>2</v>
      </c>
      <c r="M46" s="38">
        <v>5</v>
      </c>
      <c r="N46" s="55">
        <v>2</v>
      </c>
      <c r="O46" s="77">
        <f t="shared" si="5"/>
        <v>3</v>
      </c>
      <c r="P46" s="37">
        <v>8</v>
      </c>
      <c r="Q46" s="54">
        <v>2</v>
      </c>
      <c r="R46" s="44">
        <f t="shared" si="6"/>
        <v>0</v>
      </c>
    </row>
    <row r="47" spans="1:18" ht="13.5" thickBot="1" x14ac:dyDescent="0.25">
      <c r="A47" s="61" t="s">
        <v>412</v>
      </c>
      <c r="B47" s="62"/>
      <c r="C47" s="74">
        <f>SUM(C38:C46)</f>
        <v>36</v>
      </c>
      <c r="D47" s="63">
        <f>SUM(D38:D46)</f>
        <v>46</v>
      </c>
      <c r="E47" s="63">
        <f>SUM(E38:E46)</f>
        <v>15</v>
      </c>
      <c r="F47" s="88">
        <f>SUM(F38:F46)</f>
        <v>17</v>
      </c>
      <c r="G47" s="64">
        <f t="shared" ref="G47:P47" si="7">SUM(G38:G46)</f>
        <v>44</v>
      </c>
      <c r="H47" s="64">
        <f t="shared" si="7"/>
        <v>18</v>
      </c>
      <c r="I47" s="89">
        <f t="shared" si="7"/>
        <v>15</v>
      </c>
      <c r="J47" s="63">
        <f t="shared" si="7"/>
        <v>57</v>
      </c>
      <c r="K47" s="63">
        <f t="shared" si="7"/>
        <v>17</v>
      </c>
      <c r="L47" s="88">
        <f t="shared" si="7"/>
        <v>14</v>
      </c>
      <c r="M47" s="64">
        <f t="shared" si="7"/>
        <v>52</v>
      </c>
      <c r="N47" s="64">
        <f t="shared" si="7"/>
        <v>18</v>
      </c>
      <c r="O47" s="89">
        <f t="shared" si="7"/>
        <v>15</v>
      </c>
      <c r="P47" s="63">
        <f t="shared" si="7"/>
        <v>60</v>
      </c>
      <c r="Q47" s="63">
        <f>SUM(Q38:Q46)</f>
        <v>17</v>
      </c>
      <c r="R47" s="194">
        <f t="shared" ref="R47" si="8">SUM(R38:R46)</f>
        <v>11</v>
      </c>
    </row>
    <row r="48" spans="1:18" ht="13.5" thickBot="1" x14ac:dyDescent="0.25">
      <c r="R48" s="210"/>
    </row>
    <row r="49" spans="1:25" ht="13.5" thickBot="1" x14ac:dyDescent="0.25"/>
    <row r="50" spans="1:25" s="191" customFormat="1" ht="13.5" thickBot="1" x14ac:dyDescent="0.25">
      <c r="A50" s="192" t="s">
        <v>120</v>
      </c>
      <c r="B50" s="190"/>
      <c r="C50" s="190"/>
      <c r="D50" s="190"/>
      <c r="E50" s="190"/>
      <c r="F50" s="190"/>
      <c r="G50" s="190"/>
      <c r="H50" s="190"/>
      <c r="I50" s="190"/>
      <c r="J50" s="190"/>
      <c r="K50" s="190"/>
      <c r="L50" s="190"/>
      <c r="M50" s="190"/>
      <c r="N50" s="190"/>
      <c r="O50" s="190"/>
      <c r="P50" s="190"/>
      <c r="Q50" s="190"/>
      <c r="R50" s="193"/>
      <c r="S50" t="s">
        <v>794</v>
      </c>
      <c r="T50"/>
      <c r="U50"/>
      <c r="V50"/>
      <c r="W50"/>
      <c r="X50"/>
      <c r="Y50"/>
    </row>
    <row r="51" spans="1:25" x14ac:dyDescent="0.2">
      <c r="A51" s="40"/>
      <c r="B51" s="41"/>
      <c r="C51" s="41"/>
      <c r="D51" s="474" t="s">
        <v>475</v>
      </c>
      <c r="E51" s="475"/>
      <c r="F51" s="476"/>
      <c r="G51" s="477" t="s">
        <v>469</v>
      </c>
      <c r="H51" s="478"/>
      <c r="I51" s="479"/>
      <c r="J51" s="474" t="s">
        <v>352</v>
      </c>
      <c r="K51" s="475"/>
      <c r="L51" s="476"/>
      <c r="M51" s="477" t="s">
        <v>340</v>
      </c>
      <c r="N51" s="478"/>
      <c r="O51" s="479"/>
      <c r="P51" s="474" t="s">
        <v>472</v>
      </c>
      <c r="Q51" s="475"/>
      <c r="R51" s="502"/>
    </row>
    <row r="52" spans="1:25" x14ac:dyDescent="0.2">
      <c r="A52" s="57"/>
      <c r="B52" s="69"/>
      <c r="C52" s="69" t="s">
        <v>538</v>
      </c>
      <c r="D52" s="480">
        <v>18</v>
      </c>
      <c r="E52" s="481"/>
      <c r="F52" s="482"/>
      <c r="G52" s="483">
        <v>8</v>
      </c>
      <c r="H52" s="484"/>
      <c r="I52" s="485"/>
      <c r="J52" s="480">
        <v>25</v>
      </c>
      <c r="K52" s="481"/>
      <c r="L52" s="482"/>
      <c r="M52" s="483">
        <v>21</v>
      </c>
      <c r="N52" s="484"/>
      <c r="O52" s="485"/>
      <c r="P52" s="480">
        <v>27</v>
      </c>
      <c r="Q52" s="481"/>
      <c r="R52" s="537"/>
    </row>
    <row r="53" spans="1:25" x14ac:dyDescent="0.2">
      <c r="A53" s="42"/>
      <c r="B53" s="34" t="s">
        <v>355</v>
      </c>
      <c r="C53" s="34" t="s">
        <v>408</v>
      </c>
      <c r="D53" s="35" t="s">
        <v>409</v>
      </c>
      <c r="E53" s="35" t="s">
        <v>410</v>
      </c>
      <c r="F53" s="35" t="s">
        <v>363</v>
      </c>
      <c r="G53" s="36" t="s">
        <v>409</v>
      </c>
      <c r="H53" s="36" t="s">
        <v>410</v>
      </c>
      <c r="I53" s="36" t="s">
        <v>363</v>
      </c>
      <c r="J53" s="35" t="s">
        <v>409</v>
      </c>
      <c r="K53" s="35" t="s">
        <v>410</v>
      </c>
      <c r="L53" s="35" t="s">
        <v>363</v>
      </c>
      <c r="M53" s="36" t="s">
        <v>409</v>
      </c>
      <c r="N53" s="36" t="s">
        <v>410</v>
      </c>
      <c r="O53" s="36" t="s">
        <v>363</v>
      </c>
      <c r="P53" s="35" t="s">
        <v>409</v>
      </c>
      <c r="Q53" s="35" t="s">
        <v>410</v>
      </c>
      <c r="R53" s="43" t="s">
        <v>363</v>
      </c>
    </row>
    <row r="54" spans="1:25" x14ac:dyDescent="0.2">
      <c r="A54" s="42" t="s">
        <v>390</v>
      </c>
      <c r="B54" s="50">
        <v>10</v>
      </c>
      <c r="C54" s="50">
        <v>4</v>
      </c>
      <c r="D54" s="37">
        <v>8</v>
      </c>
      <c r="E54" s="37">
        <v>3</v>
      </c>
      <c r="F54" s="37">
        <f t="shared" ref="F54:F62" si="9">IF(($C54+INT(D$52/18)+IF(((D$52-INT(D$52/18)*18)-$B54)&gt;=0,1,0)-D54+2)&lt;0, 0, $C54+INT(D$52/18)+IF(((D$52-INT(D$52/18)*18)-$B54)&gt;=0,1,0)-D54+2)</f>
        <v>0</v>
      </c>
      <c r="G54" s="38">
        <v>5</v>
      </c>
      <c r="H54" s="38">
        <v>2</v>
      </c>
      <c r="I54" s="78">
        <f t="shared" ref="I54:I62" si="10">IF(($C54+INT(G$52/18)+IF(((G$52-INT(G$52/18)*18)-$B54)&gt;=0,1,0)-G54+2)&lt;0, 0, $C54+INT(G$52/18)+IF(((G$52-INT(G$52/18)*18)-$B54)&gt;=0,1,0)-G54+2)</f>
        <v>1</v>
      </c>
      <c r="J54" s="37">
        <v>4</v>
      </c>
      <c r="K54" s="37">
        <v>2</v>
      </c>
      <c r="L54" s="37">
        <f t="shared" ref="L54:L62" si="11">IF(($C54+INT(J$52/18)+IF(((J$52-INT(J$52/18)*18)-$B54)&gt;=0,1,0)-J54+2)&lt;0, 0, $C54+INT(J$52/18)+IF(((J$52-INT(J$52/18)*18)-$B54)&gt;=0,1,0)-J54+2)</f>
        <v>3</v>
      </c>
      <c r="M54" s="38">
        <v>10</v>
      </c>
      <c r="N54" s="38">
        <v>2</v>
      </c>
      <c r="O54" s="78">
        <f t="shared" ref="O54:O62" si="12">IF(($C54+INT(M$52/18)+IF(((M$52-INT(M$52/18)*18)-$B54)&gt;=0,1,0)-M54+2)&lt;0, 0, $C54+INT(M$52/18)+IF(((M$52-INT(M$52/18)*18)-$B54)&gt;=0,1,0)-M54+2)</f>
        <v>0</v>
      </c>
      <c r="P54" s="37">
        <v>10</v>
      </c>
      <c r="Q54" s="37">
        <v>2</v>
      </c>
      <c r="R54" s="44">
        <f t="shared" ref="R54:R62" si="13">IF(($C54+INT(P$52/18)+IF(((P$52-INT(P$52/18)*18)-$B54)&gt;=0,1,0)-P54+2)&lt;0, 0, $C54+INT(P$52/18)+IF(((P$52-INT(P$52/18)*18)-$B54)&gt;=0,1,0)-P54+2)</f>
        <v>0</v>
      </c>
    </row>
    <row r="55" spans="1:25" x14ac:dyDescent="0.2">
      <c r="A55" s="42" t="s">
        <v>391</v>
      </c>
      <c r="B55" s="50">
        <v>15</v>
      </c>
      <c r="C55" s="50">
        <v>4</v>
      </c>
      <c r="D55" s="37">
        <v>6</v>
      </c>
      <c r="E55" s="37">
        <v>2</v>
      </c>
      <c r="F55" s="37">
        <f t="shared" si="9"/>
        <v>1</v>
      </c>
      <c r="G55" s="38">
        <v>6</v>
      </c>
      <c r="H55" s="38">
        <v>2</v>
      </c>
      <c r="I55" s="78">
        <f t="shared" si="10"/>
        <v>0</v>
      </c>
      <c r="J55" s="37">
        <v>8</v>
      </c>
      <c r="K55" s="37">
        <v>3</v>
      </c>
      <c r="L55" s="37">
        <f t="shared" si="11"/>
        <v>0</v>
      </c>
      <c r="M55" s="38">
        <v>4</v>
      </c>
      <c r="N55" s="38">
        <v>1</v>
      </c>
      <c r="O55" s="78">
        <f t="shared" si="12"/>
        <v>3</v>
      </c>
      <c r="P55" s="37">
        <v>7</v>
      </c>
      <c r="Q55" s="37">
        <v>2</v>
      </c>
      <c r="R55" s="44">
        <f t="shared" si="13"/>
        <v>0</v>
      </c>
    </row>
    <row r="56" spans="1:25" x14ac:dyDescent="0.2">
      <c r="A56" s="42" t="s">
        <v>392</v>
      </c>
      <c r="B56" s="50">
        <v>6</v>
      </c>
      <c r="C56" s="50">
        <v>4</v>
      </c>
      <c r="D56" s="37">
        <v>5</v>
      </c>
      <c r="E56" s="37">
        <v>1</v>
      </c>
      <c r="F56" s="37">
        <f t="shared" si="9"/>
        <v>2</v>
      </c>
      <c r="G56" s="38">
        <v>5</v>
      </c>
      <c r="H56" s="38">
        <v>1</v>
      </c>
      <c r="I56" s="78">
        <f t="shared" si="10"/>
        <v>2</v>
      </c>
      <c r="J56" s="37">
        <v>6</v>
      </c>
      <c r="K56" s="37">
        <v>2</v>
      </c>
      <c r="L56" s="37">
        <f t="shared" si="11"/>
        <v>2</v>
      </c>
      <c r="M56" s="38">
        <v>4</v>
      </c>
      <c r="N56" s="38">
        <v>1</v>
      </c>
      <c r="O56" s="78">
        <f t="shared" si="12"/>
        <v>3</v>
      </c>
      <c r="P56" s="37">
        <v>5</v>
      </c>
      <c r="Q56" s="37">
        <v>1</v>
      </c>
      <c r="R56" s="44">
        <f t="shared" si="13"/>
        <v>3</v>
      </c>
    </row>
    <row r="57" spans="1:25" x14ac:dyDescent="0.2">
      <c r="A57" s="42" t="s">
        <v>393</v>
      </c>
      <c r="B57" s="50">
        <v>18</v>
      </c>
      <c r="C57" s="50">
        <v>3</v>
      </c>
      <c r="D57" s="37">
        <v>3</v>
      </c>
      <c r="E57" s="37">
        <v>1</v>
      </c>
      <c r="F57" s="37">
        <f t="shared" si="9"/>
        <v>3</v>
      </c>
      <c r="G57" s="38">
        <v>3</v>
      </c>
      <c r="H57" s="38">
        <v>2</v>
      </c>
      <c r="I57" s="78">
        <f t="shared" si="10"/>
        <v>2</v>
      </c>
      <c r="J57" s="37">
        <v>4</v>
      </c>
      <c r="K57" s="37">
        <v>1</v>
      </c>
      <c r="L57" s="37">
        <f t="shared" si="11"/>
        <v>2</v>
      </c>
      <c r="M57" s="38">
        <v>3</v>
      </c>
      <c r="N57" s="38">
        <v>2</v>
      </c>
      <c r="O57" s="78">
        <f t="shared" si="12"/>
        <v>3</v>
      </c>
      <c r="P57" s="37">
        <v>3</v>
      </c>
      <c r="Q57" s="37">
        <v>2</v>
      </c>
      <c r="R57" s="44">
        <f t="shared" si="13"/>
        <v>3</v>
      </c>
    </row>
    <row r="58" spans="1:25" x14ac:dyDescent="0.2">
      <c r="A58" s="42" t="s">
        <v>394</v>
      </c>
      <c r="B58" s="50">
        <v>2</v>
      </c>
      <c r="C58" s="50">
        <v>4</v>
      </c>
      <c r="D58" s="37">
        <v>5</v>
      </c>
      <c r="E58" s="37">
        <v>2</v>
      </c>
      <c r="F58" s="37">
        <f t="shared" si="9"/>
        <v>2</v>
      </c>
      <c r="G58" s="38">
        <v>7</v>
      </c>
      <c r="H58" s="38">
        <v>2</v>
      </c>
      <c r="I58" s="78">
        <f t="shared" si="10"/>
        <v>0</v>
      </c>
      <c r="J58" s="37">
        <v>5</v>
      </c>
      <c r="K58" s="37">
        <v>1</v>
      </c>
      <c r="L58" s="37">
        <f t="shared" si="11"/>
        <v>3</v>
      </c>
      <c r="M58" s="38">
        <v>5</v>
      </c>
      <c r="N58" s="38">
        <v>2</v>
      </c>
      <c r="O58" s="78">
        <f t="shared" si="12"/>
        <v>3</v>
      </c>
      <c r="P58" s="37">
        <v>6</v>
      </c>
      <c r="Q58" s="37">
        <v>2</v>
      </c>
      <c r="R58" s="44">
        <f t="shared" si="13"/>
        <v>2</v>
      </c>
    </row>
    <row r="59" spans="1:25" x14ac:dyDescent="0.2">
      <c r="A59" s="42" t="s">
        <v>395</v>
      </c>
      <c r="B59" s="50">
        <v>8</v>
      </c>
      <c r="C59" s="50">
        <v>4</v>
      </c>
      <c r="D59" s="37">
        <v>6</v>
      </c>
      <c r="E59" s="37">
        <v>2</v>
      </c>
      <c r="F59" s="37">
        <f t="shared" si="9"/>
        <v>1</v>
      </c>
      <c r="G59" s="38">
        <v>4</v>
      </c>
      <c r="H59" s="38">
        <v>2</v>
      </c>
      <c r="I59" s="78">
        <f t="shared" si="10"/>
        <v>3</v>
      </c>
      <c r="J59" s="37">
        <v>5</v>
      </c>
      <c r="K59" s="37">
        <v>2</v>
      </c>
      <c r="L59" s="37">
        <f t="shared" si="11"/>
        <v>2</v>
      </c>
      <c r="M59" s="38">
        <v>6</v>
      </c>
      <c r="N59" s="38">
        <v>2</v>
      </c>
      <c r="O59" s="78">
        <f t="shared" si="12"/>
        <v>1</v>
      </c>
      <c r="P59" s="37">
        <v>6</v>
      </c>
      <c r="Q59" s="37">
        <v>2</v>
      </c>
      <c r="R59" s="44">
        <f t="shared" si="13"/>
        <v>2</v>
      </c>
    </row>
    <row r="60" spans="1:25" x14ac:dyDescent="0.2">
      <c r="A60" s="42" t="s">
        <v>396</v>
      </c>
      <c r="B60" s="50">
        <v>4</v>
      </c>
      <c r="C60" s="50">
        <v>3</v>
      </c>
      <c r="D60" s="37">
        <v>3</v>
      </c>
      <c r="E60" s="37">
        <v>2</v>
      </c>
      <c r="F60" s="37">
        <f t="shared" si="9"/>
        <v>3</v>
      </c>
      <c r="G60" s="38">
        <v>4</v>
      </c>
      <c r="H60" s="38">
        <v>2</v>
      </c>
      <c r="I60" s="78">
        <f t="shared" si="10"/>
        <v>2</v>
      </c>
      <c r="J60" s="37">
        <v>5</v>
      </c>
      <c r="K60" s="37">
        <v>1</v>
      </c>
      <c r="L60" s="37">
        <f t="shared" si="11"/>
        <v>2</v>
      </c>
      <c r="M60" s="38">
        <v>4</v>
      </c>
      <c r="N60" s="38">
        <v>2</v>
      </c>
      <c r="O60" s="78">
        <f t="shared" si="12"/>
        <v>2</v>
      </c>
      <c r="P60" s="37">
        <v>5</v>
      </c>
      <c r="Q60" s="37">
        <v>3</v>
      </c>
      <c r="R60" s="44">
        <f t="shared" si="13"/>
        <v>2</v>
      </c>
    </row>
    <row r="61" spans="1:25" x14ac:dyDescent="0.2">
      <c r="A61" s="42" t="s">
        <v>397</v>
      </c>
      <c r="B61" s="50">
        <v>1</v>
      </c>
      <c r="C61" s="50">
        <v>4</v>
      </c>
      <c r="D61" s="37">
        <v>5</v>
      </c>
      <c r="E61" s="37">
        <v>2</v>
      </c>
      <c r="F61" s="37">
        <f t="shared" si="9"/>
        <v>2</v>
      </c>
      <c r="G61" s="38">
        <v>6</v>
      </c>
      <c r="H61" s="38">
        <v>2</v>
      </c>
      <c r="I61" s="78">
        <f t="shared" si="10"/>
        <v>1</v>
      </c>
      <c r="J61" s="37">
        <v>7</v>
      </c>
      <c r="K61" s="37">
        <v>2</v>
      </c>
      <c r="L61" s="37">
        <f t="shared" si="11"/>
        <v>1</v>
      </c>
      <c r="M61" s="38">
        <v>7</v>
      </c>
      <c r="N61" s="38">
        <v>2</v>
      </c>
      <c r="O61" s="78">
        <f t="shared" si="12"/>
        <v>1</v>
      </c>
      <c r="P61" s="37">
        <v>7</v>
      </c>
      <c r="Q61" s="37">
        <v>2</v>
      </c>
      <c r="R61" s="44">
        <f t="shared" si="13"/>
        <v>1</v>
      </c>
    </row>
    <row r="62" spans="1:25" ht="13.5" thickBot="1" x14ac:dyDescent="0.25">
      <c r="A62" s="52" t="s">
        <v>398</v>
      </c>
      <c r="B62" s="53">
        <v>14</v>
      </c>
      <c r="C62" s="53">
        <v>4</v>
      </c>
      <c r="D62" s="37">
        <v>6</v>
      </c>
      <c r="E62" s="54">
        <v>2</v>
      </c>
      <c r="F62" s="37">
        <f t="shared" si="9"/>
        <v>1</v>
      </c>
      <c r="G62" s="38">
        <v>4</v>
      </c>
      <c r="H62" s="55">
        <v>2</v>
      </c>
      <c r="I62" s="77">
        <f t="shared" si="10"/>
        <v>2</v>
      </c>
      <c r="J62" s="37">
        <v>5</v>
      </c>
      <c r="K62" s="54">
        <v>2</v>
      </c>
      <c r="L62" s="37">
        <f t="shared" si="11"/>
        <v>2</v>
      </c>
      <c r="M62" s="38">
        <v>7</v>
      </c>
      <c r="N62" s="55">
        <v>2</v>
      </c>
      <c r="O62" s="77">
        <f t="shared" si="12"/>
        <v>0</v>
      </c>
      <c r="P62" s="37">
        <v>7</v>
      </c>
      <c r="Q62" s="54">
        <v>2</v>
      </c>
      <c r="R62" s="44">
        <f t="shared" si="13"/>
        <v>0</v>
      </c>
    </row>
    <row r="63" spans="1:25" ht="13.5" thickBot="1" x14ac:dyDescent="0.25">
      <c r="A63" s="61" t="s">
        <v>412</v>
      </c>
      <c r="B63" s="62"/>
      <c r="C63" s="74">
        <f t="shared" ref="C63:R63" si="14">SUM(C54:C62)</f>
        <v>34</v>
      </c>
      <c r="D63" s="63">
        <f>SUM(D54:D62)</f>
        <v>47</v>
      </c>
      <c r="E63" s="63">
        <f>SUM(E54:E62)</f>
        <v>17</v>
      </c>
      <c r="F63" s="88">
        <f>SUM(F54:F62)</f>
        <v>15</v>
      </c>
      <c r="G63" s="64">
        <f t="shared" si="14"/>
        <v>44</v>
      </c>
      <c r="H63" s="64">
        <f t="shared" si="14"/>
        <v>17</v>
      </c>
      <c r="I63" s="89">
        <f t="shared" si="14"/>
        <v>13</v>
      </c>
      <c r="J63" s="63">
        <f t="shared" si="14"/>
        <v>49</v>
      </c>
      <c r="K63" s="63">
        <f t="shared" si="14"/>
        <v>16</v>
      </c>
      <c r="L63" s="88">
        <f t="shared" si="14"/>
        <v>17</v>
      </c>
      <c r="M63" s="64">
        <f t="shared" si="14"/>
        <v>50</v>
      </c>
      <c r="N63" s="64">
        <f t="shared" si="14"/>
        <v>16</v>
      </c>
      <c r="O63" s="89">
        <f t="shared" si="14"/>
        <v>16</v>
      </c>
      <c r="P63" s="63">
        <f t="shared" si="14"/>
        <v>56</v>
      </c>
      <c r="Q63" s="63">
        <f t="shared" si="14"/>
        <v>18</v>
      </c>
      <c r="R63" s="194">
        <f t="shared" si="14"/>
        <v>13</v>
      </c>
    </row>
    <row r="64" spans="1:25" x14ac:dyDescent="0.2">
      <c r="A64" s="57" t="s">
        <v>399</v>
      </c>
      <c r="B64" s="58">
        <v>9</v>
      </c>
      <c r="C64" s="58">
        <v>4</v>
      </c>
      <c r="D64" s="37">
        <v>5</v>
      </c>
      <c r="E64" s="39">
        <v>2</v>
      </c>
      <c r="F64" s="37">
        <f t="shared" ref="F64:F72" si="15">IF(($C64+INT(D$52/18)+IF(((D$52-INT(D$52/18)*18)-$B64)&gt;=0,1,0)-D64+2)&lt;0, 0, $C64+INT(D$52/18)+IF(((D$52-INT(D$52/18)*18)-$B64)&gt;=0,1,0)-D64+2)</f>
        <v>2</v>
      </c>
      <c r="G64" s="38">
        <v>8</v>
      </c>
      <c r="H64" s="59">
        <v>3</v>
      </c>
      <c r="I64" s="82">
        <f t="shared" ref="I64:I72" si="16">IF(($C64+INT(G$52/18)+IF(((G$52-INT(G$52/18)*18)-$B64)&gt;=0,1,0)-G64+2)&lt;0, 0, $C64+INT(G$52/18)+IF(((G$52-INT(G$52/18)*18)-$B64)&gt;=0,1,0)-G64+2)</f>
        <v>0</v>
      </c>
      <c r="J64" s="37">
        <v>7</v>
      </c>
      <c r="K64" s="39">
        <v>2</v>
      </c>
      <c r="L64" s="37">
        <f t="shared" ref="L64:L72" si="17">IF(($C64+INT(J$52/18)+IF(((J$52-INT(J$52/18)*18)-$B64)&gt;=0,1,0)-J64+2)&lt;0, 0, $C64+INT(J$52/18)+IF(((J$52-INT(J$52/18)*18)-$B64)&gt;=0,1,0)-J64+2)</f>
        <v>0</v>
      </c>
      <c r="M64" s="38">
        <v>5</v>
      </c>
      <c r="N64" s="59">
        <v>2</v>
      </c>
      <c r="O64" s="82">
        <f t="shared" ref="O64:O72" si="18">IF(($C64+INT(M$52/18)+IF(((M$52-INT(M$52/18)*18)-$B64)&gt;=0,1,0)-M64+2)&lt;0, 0, $C64+INT(M$52/18)+IF(((M$52-INT(M$52/18)*18)-$B64)&gt;=0,1,0)-M64+2)</f>
        <v>2</v>
      </c>
      <c r="P64" s="37">
        <v>7</v>
      </c>
      <c r="Q64" s="39">
        <v>2</v>
      </c>
      <c r="R64" s="44">
        <f t="shared" ref="R64:R72" si="19">IF(($C64+INT(P$52/18)+IF(((P$52-INT(P$52/18)*18)-$B64)&gt;=0,1,0)-P64+2)&lt;0, 0, $C64+INT(P$52/18)+IF(((P$52-INT(P$52/18)*18)-$B64)&gt;=0,1,0)-P64+2)</f>
        <v>1</v>
      </c>
    </row>
    <row r="65" spans="1:20" x14ac:dyDescent="0.2">
      <c r="A65" s="42" t="s">
        <v>400</v>
      </c>
      <c r="B65" s="50">
        <v>16</v>
      </c>
      <c r="C65" s="50">
        <v>4</v>
      </c>
      <c r="D65" s="37">
        <v>4</v>
      </c>
      <c r="E65" s="37">
        <v>1</v>
      </c>
      <c r="F65" s="37">
        <f t="shared" si="15"/>
        <v>3</v>
      </c>
      <c r="G65" s="38">
        <v>3</v>
      </c>
      <c r="H65" s="38">
        <v>1</v>
      </c>
      <c r="I65" s="78">
        <f t="shared" si="16"/>
        <v>3</v>
      </c>
      <c r="J65" s="37">
        <v>4</v>
      </c>
      <c r="K65" s="37">
        <v>1</v>
      </c>
      <c r="L65" s="37">
        <f t="shared" si="17"/>
        <v>3</v>
      </c>
      <c r="M65" s="38">
        <v>5</v>
      </c>
      <c r="N65" s="38">
        <v>3</v>
      </c>
      <c r="O65" s="78">
        <f t="shared" si="18"/>
        <v>2</v>
      </c>
      <c r="P65" s="37">
        <v>6</v>
      </c>
      <c r="Q65" s="37">
        <v>1</v>
      </c>
      <c r="R65" s="44">
        <f t="shared" si="19"/>
        <v>1</v>
      </c>
    </row>
    <row r="66" spans="1:20" x14ac:dyDescent="0.2">
      <c r="A66" s="42" t="s">
        <v>401</v>
      </c>
      <c r="B66" s="50">
        <v>5</v>
      </c>
      <c r="C66" s="50">
        <v>3</v>
      </c>
      <c r="D66" s="37">
        <v>4</v>
      </c>
      <c r="E66" s="37">
        <v>2</v>
      </c>
      <c r="F66" s="37">
        <f t="shared" si="15"/>
        <v>2</v>
      </c>
      <c r="G66" s="38">
        <v>4</v>
      </c>
      <c r="H66" s="38">
        <v>2</v>
      </c>
      <c r="I66" s="78">
        <f t="shared" si="16"/>
        <v>2</v>
      </c>
      <c r="J66" s="37">
        <v>6</v>
      </c>
      <c r="K66" s="37">
        <v>3</v>
      </c>
      <c r="L66" s="37">
        <f t="shared" si="17"/>
        <v>1</v>
      </c>
      <c r="M66" s="38">
        <v>5</v>
      </c>
      <c r="N66" s="38">
        <v>2</v>
      </c>
      <c r="O66" s="78">
        <f t="shared" si="18"/>
        <v>1</v>
      </c>
      <c r="P66" s="37">
        <v>5</v>
      </c>
      <c r="Q66" s="37">
        <v>2</v>
      </c>
      <c r="R66" s="44">
        <f t="shared" si="19"/>
        <v>2</v>
      </c>
    </row>
    <row r="67" spans="1:20" x14ac:dyDescent="0.2">
      <c r="A67" s="42" t="s">
        <v>402</v>
      </c>
      <c r="B67" s="50">
        <v>3</v>
      </c>
      <c r="C67" s="50">
        <v>5</v>
      </c>
      <c r="D67" s="37">
        <v>6</v>
      </c>
      <c r="E67" s="37">
        <v>2</v>
      </c>
      <c r="F67" s="37">
        <f t="shared" si="15"/>
        <v>2</v>
      </c>
      <c r="G67" s="38">
        <v>9</v>
      </c>
      <c r="H67" s="38">
        <v>2</v>
      </c>
      <c r="I67" s="78">
        <f t="shared" si="16"/>
        <v>0</v>
      </c>
      <c r="J67" s="37">
        <v>6</v>
      </c>
      <c r="K67" s="37">
        <v>2</v>
      </c>
      <c r="L67" s="37">
        <f t="shared" si="17"/>
        <v>3</v>
      </c>
      <c r="M67" s="38">
        <v>7</v>
      </c>
      <c r="N67" s="38">
        <v>1</v>
      </c>
      <c r="O67" s="78">
        <f t="shared" si="18"/>
        <v>2</v>
      </c>
      <c r="P67" s="37">
        <v>8</v>
      </c>
      <c r="Q67" s="37">
        <v>2</v>
      </c>
      <c r="R67" s="44">
        <f t="shared" si="19"/>
        <v>1</v>
      </c>
    </row>
    <row r="68" spans="1:20" x14ac:dyDescent="0.2">
      <c r="A68" s="42" t="s">
        <v>403</v>
      </c>
      <c r="B68" s="50">
        <v>7</v>
      </c>
      <c r="C68" s="50">
        <v>4</v>
      </c>
      <c r="D68" s="37">
        <v>8</v>
      </c>
      <c r="E68" s="37">
        <v>3</v>
      </c>
      <c r="F68" s="37">
        <f t="shared" si="15"/>
        <v>0</v>
      </c>
      <c r="G68" s="38">
        <v>5</v>
      </c>
      <c r="H68" s="38">
        <v>2</v>
      </c>
      <c r="I68" s="78">
        <f t="shared" si="16"/>
        <v>2</v>
      </c>
      <c r="J68" s="37">
        <v>7</v>
      </c>
      <c r="K68" s="37">
        <v>3</v>
      </c>
      <c r="L68" s="37">
        <f t="shared" si="17"/>
        <v>1</v>
      </c>
      <c r="M68" s="38">
        <v>7</v>
      </c>
      <c r="N68" s="38">
        <v>2</v>
      </c>
      <c r="O68" s="78">
        <f t="shared" si="18"/>
        <v>0</v>
      </c>
      <c r="P68" s="37">
        <v>10</v>
      </c>
      <c r="Q68" s="37">
        <v>2</v>
      </c>
      <c r="R68" s="44">
        <f t="shared" si="19"/>
        <v>0</v>
      </c>
    </row>
    <row r="69" spans="1:20" x14ac:dyDescent="0.2">
      <c r="A69" s="42" t="s">
        <v>404</v>
      </c>
      <c r="B69" s="50">
        <v>13</v>
      </c>
      <c r="C69" s="50">
        <v>4</v>
      </c>
      <c r="D69" s="37">
        <v>5</v>
      </c>
      <c r="E69" s="37">
        <v>2</v>
      </c>
      <c r="F69" s="37">
        <f t="shared" si="15"/>
        <v>2</v>
      </c>
      <c r="G69" s="38">
        <v>5</v>
      </c>
      <c r="H69" s="38">
        <v>2</v>
      </c>
      <c r="I69" s="78">
        <f t="shared" si="16"/>
        <v>1</v>
      </c>
      <c r="J69" s="37">
        <v>7</v>
      </c>
      <c r="K69" s="37">
        <v>2</v>
      </c>
      <c r="L69" s="37">
        <f t="shared" si="17"/>
        <v>0</v>
      </c>
      <c r="M69" s="38">
        <v>5</v>
      </c>
      <c r="N69" s="38">
        <v>2</v>
      </c>
      <c r="O69" s="78">
        <f t="shared" si="18"/>
        <v>2</v>
      </c>
      <c r="P69" s="37">
        <v>6</v>
      </c>
      <c r="Q69" s="37">
        <v>2</v>
      </c>
      <c r="R69" s="44">
        <f t="shared" si="19"/>
        <v>1</v>
      </c>
    </row>
    <row r="70" spans="1:20" x14ac:dyDescent="0.2">
      <c r="A70" s="42" t="s">
        <v>405</v>
      </c>
      <c r="B70" s="50">
        <v>17</v>
      </c>
      <c r="C70" s="50">
        <v>4</v>
      </c>
      <c r="D70" s="37">
        <v>5</v>
      </c>
      <c r="E70" s="37">
        <v>2</v>
      </c>
      <c r="F70" s="37">
        <f t="shared" si="15"/>
        <v>2</v>
      </c>
      <c r="G70" s="38">
        <v>4</v>
      </c>
      <c r="H70" s="38">
        <v>2</v>
      </c>
      <c r="I70" s="78">
        <f t="shared" si="16"/>
        <v>2</v>
      </c>
      <c r="J70" s="37">
        <v>5</v>
      </c>
      <c r="K70" s="37">
        <v>2</v>
      </c>
      <c r="L70" s="37">
        <f t="shared" si="17"/>
        <v>2</v>
      </c>
      <c r="M70" s="38">
        <v>5</v>
      </c>
      <c r="N70" s="38">
        <v>1</v>
      </c>
      <c r="O70" s="78">
        <f t="shared" si="18"/>
        <v>2</v>
      </c>
      <c r="P70" s="37">
        <v>5</v>
      </c>
      <c r="Q70" s="37">
        <v>2</v>
      </c>
      <c r="R70" s="44">
        <f t="shared" si="19"/>
        <v>2</v>
      </c>
    </row>
    <row r="71" spans="1:20" x14ac:dyDescent="0.2">
      <c r="A71" s="42" t="s">
        <v>406</v>
      </c>
      <c r="B71" s="50">
        <v>11</v>
      </c>
      <c r="C71" s="50">
        <v>3</v>
      </c>
      <c r="D71" s="37">
        <v>5</v>
      </c>
      <c r="E71" s="37">
        <v>2</v>
      </c>
      <c r="F71" s="37">
        <f t="shared" si="15"/>
        <v>1</v>
      </c>
      <c r="G71" s="38">
        <v>3</v>
      </c>
      <c r="H71" s="38">
        <v>1</v>
      </c>
      <c r="I71" s="78">
        <f t="shared" si="16"/>
        <v>2</v>
      </c>
      <c r="J71" s="37">
        <v>4</v>
      </c>
      <c r="K71" s="37">
        <v>1</v>
      </c>
      <c r="L71" s="37">
        <f t="shared" si="17"/>
        <v>2</v>
      </c>
      <c r="M71" s="38">
        <v>4</v>
      </c>
      <c r="N71" s="38">
        <v>2</v>
      </c>
      <c r="O71" s="78">
        <f t="shared" si="18"/>
        <v>2</v>
      </c>
      <c r="P71" s="37">
        <v>5</v>
      </c>
      <c r="Q71" s="37">
        <v>1</v>
      </c>
      <c r="R71" s="44">
        <f t="shared" si="19"/>
        <v>1</v>
      </c>
    </row>
    <row r="72" spans="1:20" ht="13.5" thickBot="1" x14ac:dyDescent="0.25">
      <c r="A72" s="45" t="s">
        <v>407</v>
      </c>
      <c r="B72" s="51">
        <v>12</v>
      </c>
      <c r="C72" s="51">
        <v>4</v>
      </c>
      <c r="D72" s="37">
        <v>6</v>
      </c>
      <c r="E72" s="46">
        <v>3</v>
      </c>
      <c r="F72" s="37">
        <f t="shared" si="15"/>
        <v>1</v>
      </c>
      <c r="G72" s="38">
        <v>5</v>
      </c>
      <c r="H72" s="47">
        <v>2</v>
      </c>
      <c r="I72" s="84">
        <f t="shared" si="16"/>
        <v>1</v>
      </c>
      <c r="J72" s="37">
        <v>5</v>
      </c>
      <c r="K72" s="46">
        <v>1</v>
      </c>
      <c r="L72" s="37">
        <f t="shared" si="17"/>
        <v>2</v>
      </c>
      <c r="M72" s="38">
        <v>7</v>
      </c>
      <c r="N72" s="47">
        <v>2</v>
      </c>
      <c r="O72" s="84">
        <f t="shared" si="18"/>
        <v>0</v>
      </c>
      <c r="P72" s="37">
        <v>7</v>
      </c>
      <c r="Q72" s="46">
        <v>2</v>
      </c>
      <c r="R72" s="44">
        <f t="shared" si="19"/>
        <v>0</v>
      </c>
    </row>
    <row r="73" spans="1:20" ht="13.5" thickBot="1" x14ac:dyDescent="0.25">
      <c r="A73" s="66" t="s">
        <v>413</v>
      </c>
      <c r="B73" s="63"/>
      <c r="C73" s="63">
        <f t="shared" ref="C73:R73" si="20">SUM(C64:C72)</f>
        <v>35</v>
      </c>
      <c r="D73" s="63">
        <f>SUM(D64:D72)</f>
        <v>48</v>
      </c>
      <c r="E73" s="63">
        <f>SUM(E64:E72)</f>
        <v>19</v>
      </c>
      <c r="F73" s="63">
        <f>SUM(F64:F72)</f>
        <v>15</v>
      </c>
      <c r="G73" s="64">
        <f t="shared" si="20"/>
        <v>46</v>
      </c>
      <c r="H73" s="64">
        <f t="shared" si="20"/>
        <v>17</v>
      </c>
      <c r="I73" s="64">
        <f t="shared" si="20"/>
        <v>13</v>
      </c>
      <c r="J73" s="63">
        <f t="shared" si="20"/>
        <v>51</v>
      </c>
      <c r="K73" s="63">
        <f t="shared" si="20"/>
        <v>17</v>
      </c>
      <c r="L73" s="63">
        <f t="shared" si="20"/>
        <v>14</v>
      </c>
      <c r="M73" s="64">
        <f>SUM(M64:M72)</f>
        <v>50</v>
      </c>
      <c r="N73" s="64">
        <f t="shared" si="20"/>
        <v>17</v>
      </c>
      <c r="O73" s="64">
        <f t="shared" si="20"/>
        <v>13</v>
      </c>
      <c r="P73" s="63">
        <f t="shared" si="20"/>
        <v>59</v>
      </c>
      <c r="Q73" s="63">
        <f t="shared" si="20"/>
        <v>16</v>
      </c>
      <c r="R73" s="65">
        <f t="shared" si="20"/>
        <v>9</v>
      </c>
    </row>
    <row r="74" spans="1:20" ht="13.5" thickBot="1" x14ac:dyDescent="0.25">
      <c r="A74" s="70" t="s">
        <v>414</v>
      </c>
      <c r="B74" s="71"/>
      <c r="C74" s="71">
        <f t="shared" ref="C74:R74" si="21">C73+C63</f>
        <v>69</v>
      </c>
      <c r="D74" s="71">
        <f>D73+D63</f>
        <v>95</v>
      </c>
      <c r="E74" s="71">
        <f>E73+E63</f>
        <v>36</v>
      </c>
      <c r="F74" s="71">
        <f>F73+F63</f>
        <v>30</v>
      </c>
      <c r="G74" s="72">
        <f t="shared" si="21"/>
        <v>90</v>
      </c>
      <c r="H74" s="72">
        <f t="shared" si="21"/>
        <v>34</v>
      </c>
      <c r="I74" s="72">
        <f t="shared" si="21"/>
        <v>26</v>
      </c>
      <c r="J74" s="71">
        <f t="shared" si="21"/>
        <v>100</v>
      </c>
      <c r="K74" s="71">
        <f t="shared" si="21"/>
        <v>33</v>
      </c>
      <c r="L74" s="71">
        <f t="shared" si="21"/>
        <v>31</v>
      </c>
      <c r="M74" s="72">
        <f t="shared" si="21"/>
        <v>100</v>
      </c>
      <c r="N74" s="72">
        <f t="shared" si="21"/>
        <v>33</v>
      </c>
      <c r="O74" s="72">
        <f t="shared" si="21"/>
        <v>29</v>
      </c>
      <c r="P74" s="71">
        <f t="shared" si="21"/>
        <v>115</v>
      </c>
      <c r="Q74" s="71">
        <f t="shared" si="21"/>
        <v>34</v>
      </c>
      <c r="R74" s="73">
        <f t="shared" si="21"/>
        <v>22</v>
      </c>
    </row>
    <row r="75" spans="1:20" x14ac:dyDescent="0.2">
      <c r="A75" s="30"/>
      <c r="B75" s="30"/>
      <c r="C75" s="30"/>
      <c r="D75" s="107"/>
      <c r="E75" s="107"/>
      <c r="F75" s="107"/>
      <c r="G75" s="30"/>
      <c r="H75" s="30"/>
      <c r="I75" s="30"/>
      <c r="J75" s="30"/>
      <c r="K75" s="30"/>
      <c r="L75" s="30"/>
      <c r="M75" s="30"/>
      <c r="N75" s="30"/>
      <c r="O75" s="30"/>
      <c r="P75" s="107"/>
      <c r="Q75" s="107"/>
      <c r="R75" s="107"/>
      <c r="S75" s="107"/>
    </row>
    <row r="76" spans="1:20" x14ac:dyDescent="0.2">
      <c r="A76" s="30"/>
      <c r="B76" s="30"/>
      <c r="C76" s="30"/>
      <c r="D76" s="107"/>
      <c r="E76" s="107"/>
      <c r="F76" s="107"/>
      <c r="G76" s="30"/>
      <c r="H76" s="30"/>
      <c r="I76" s="30"/>
      <c r="J76" s="30"/>
      <c r="K76" s="30"/>
      <c r="L76" s="30"/>
      <c r="M76" s="30"/>
      <c r="N76" s="30"/>
      <c r="O76" s="30"/>
      <c r="P76" s="107"/>
      <c r="Q76" s="107"/>
      <c r="R76" s="107"/>
      <c r="S76" s="107"/>
    </row>
    <row r="77" spans="1:20" x14ac:dyDescent="0.2">
      <c r="A77" s="30"/>
      <c r="B77" s="30"/>
      <c r="C77" s="349" t="s">
        <v>123</v>
      </c>
      <c r="D77" s="350"/>
      <c r="E77" s="350"/>
      <c r="F77" s="350"/>
      <c r="G77" s="349"/>
      <c r="H77" s="349"/>
      <c r="I77" s="349"/>
      <c r="J77" s="349"/>
      <c r="K77" s="349"/>
      <c r="L77" s="349"/>
      <c r="M77" s="351"/>
      <c r="N77" s="351"/>
      <c r="O77" s="351"/>
      <c r="P77" s="352"/>
      <c r="Q77" s="352"/>
      <c r="R77" s="352"/>
      <c r="S77" s="352"/>
      <c r="T77" s="352"/>
    </row>
    <row r="78" spans="1:20" ht="13.5" thickBot="1" x14ac:dyDescent="0.25">
      <c r="A78" s="30"/>
      <c r="B78" s="30"/>
      <c r="C78" s="30"/>
      <c r="D78" s="107"/>
      <c r="E78" s="107"/>
      <c r="F78" s="107"/>
      <c r="G78" s="30"/>
      <c r="H78" s="30"/>
      <c r="I78" s="30"/>
      <c r="J78" s="30"/>
      <c r="K78" s="30"/>
      <c r="L78" s="30"/>
      <c r="M78" s="30"/>
      <c r="N78" s="30"/>
      <c r="O78" s="30"/>
      <c r="P78" s="107"/>
      <c r="Q78" s="107"/>
      <c r="R78" s="107"/>
    </row>
    <row r="79" spans="1:20" ht="13.5" thickBot="1" x14ac:dyDescent="0.25">
      <c r="A79" s="273" t="s">
        <v>124</v>
      </c>
      <c r="B79" s="190"/>
      <c r="C79" s="190"/>
      <c r="D79" s="190"/>
      <c r="E79" s="190"/>
      <c r="F79" s="190"/>
      <c r="G79" s="190"/>
      <c r="H79" s="190"/>
      <c r="I79" s="190"/>
      <c r="J79" s="190"/>
      <c r="K79" s="190"/>
      <c r="L79" s="190"/>
      <c r="M79" s="190"/>
      <c r="N79" s="190"/>
      <c r="O79" s="190"/>
      <c r="P79" s="190"/>
      <c r="Q79" s="190"/>
      <c r="R79" s="193"/>
    </row>
    <row r="80" spans="1:20" x14ac:dyDescent="0.2">
      <c r="A80" s="40"/>
      <c r="B80" s="41"/>
      <c r="C80" s="41"/>
      <c r="D80" s="474" t="s">
        <v>475</v>
      </c>
      <c r="E80" s="475"/>
      <c r="F80" s="476"/>
      <c r="G80" s="477" t="s">
        <v>469</v>
      </c>
      <c r="H80" s="478"/>
      <c r="I80" s="479"/>
      <c r="J80" s="474" t="s">
        <v>352</v>
      </c>
      <c r="K80" s="475"/>
      <c r="L80" s="476"/>
      <c r="M80" s="477" t="s">
        <v>340</v>
      </c>
      <c r="N80" s="478"/>
      <c r="O80" s="479"/>
      <c r="P80" s="474" t="s">
        <v>472</v>
      </c>
      <c r="Q80" s="475"/>
      <c r="R80" s="502"/>
    </row>
    <row r="81" spans="1:25" x14ac:dyDescent="0.2">
      <c r="A81" s="57"/>
      <c r="B81" s="69"/>
      <c r="C81" s="69" t="s">
        <v>538</v>
      </c>
      <c r="D81" s="480">
        <v>18</v>
      </c>
      <c r="E81" s="481"/>
      <c r="F81" s="482"/>
      <c r="G81" s="483">
        <v>9</v>
      </c>
      <c r="H81" s="484"/>
      <c r="I81" s="485"/>
      <c r="J81" s="480">
        <v>26</v>
      </c>
      <c r="K81" s="481"/>
      <c r="L81" s="482"/>
      <c r="M81" s="483">
        <v>22</v>
      </c>
      <c r="N81" s="484"/>
      <c r="O81" s="485"/>
      <c r="P81" s="480">
        <v>28</v>
      </c>
      <c r="Q81" s="481"/>
      <c r="R81" s="537"/>
    </row>
    <row r="82" spans="1:25" x14ac:dyDescent="0.2">
      <c r="A82" s="42"/>
      <c r="B82" s="34" t="s">
        <v>355</v>
      </c>
      <c r="C82" s="34" t="s">
        <v>408</v>
      </c>
      <c r="D82" s="35" t="s">
        <v>409</v>
      </c>
      <c r="E82" s="35" t="s">
        <v>410</v>
      </c>
      <c r="F82" s="35" t="s">
        <v>363</v>
      </c>
      <c r="G82" s="36" t="s">
        <v>409</v>
      </c>
      <c r="H82" s="36" t="s">
        <v>410</v>
      </c>
      <c r="I82" s="36" t="s">
        <v>363</v>
      </c>
      <c r="J82" s="35" t="s">
        <v>409</v>
      </c>
      <c r="K82" s="35" t="s">
        <v>410</v>
      </c>
      <c r="L82" s="35" t="s">
        <v>363</v>
      </c>
      <c r="M82" s="36" t="s">
        <v>409</v>
      </c>
      <c r="N82" s="36" t="s">
        <v>410</v>
      </c>
      <c r="O82" s="36" t="s">
        <v>363</v>
      </c>
      <c r="P82" s="35" t="s">
        <v>409</v>
      </c>
      <c r="Q82" s="35" t="s">
        <v>410</v>
      </c>
      <c r="R82" s="43" t="s">
        <v>363</v>
      </c>
    </row>
    <row r="83" spans="1:25" x14ac:dyDescent="0.2">
      <c r="A83" s="42" t="s">
        <v>390</v>
      </c>
      <c r="B83" s="50">
        <v>15</v>
      </c>
      <c r="C83" s="50">
        <v>5</v>
      </c>
      <c r="D83" s="37">
        <v>8</v>
      </c>
      <c r="E83" s="37">
        <v>2</v>
      </c>
      <c r="F83" s="37">
        <f t="shared" ref="F83:F91" si="22">IF(($C83+INT(D$81/18)+IF(((D$81-INT(D$81/18)*18)-$B83)&gt;=0,1,0)-D83+2)&lt;0, 0, $C83+INT(D$81/18)+IF(((D$81-INT(D$81/18)*18)-$B83)&gt;=0,1,0)-D83+2)</f>
        <v>0</v>
      </c>
      <c r="G83" s="38">
        <v>6</v>
      </c>
      <c r="H83" s="38">
        <v>2</v>
      </c>
      <c r="I83" s="78">
        <f t="shared" ref="I83:I91" si="23">IF(($C83+INT(G$81/18)+IF(((G$81-INT(G$81/18)*18)-$B83)&gt;=0,1,0)-G83+2)&lt;0, 0, $C83+INT(G$81/18)+IF(((G$81-INT(G$81/18)*18)-$B83)&gt;=0,1,0)-G83+2)</f>
        <v>1</v>
      </c>
      <c r="J83" s="37">
        <v>6</v>
      </c>
      <c r="K83" s="37">
        <v>2</v>
      </c>
      <c r="L83" s="37">
        <f t="shared" ref="L83:L91" si="24">IF(($C83+INT(J$81/18)+IF(((J$81-INT(J$81/18)*18)-$B83)&gt;=0,1,0)-J83+2)&lt;0, 0, $C83+INT(J$81/18)+IF(((J$81-INT(J$81/18)*18)-$B83)&gt;=0,1,0)-J83+2)</f>
        <v>2</v>
      </c>
      <c r="M83" s="38">
        <v>6</v>
      </c>
      <c r="N83" s="38">
        <v>1</v>
      </c>
      <c r="O83" s="78">
        <f t="shared" ref="O83:O91" si="25">IF(($C83+INT(M$81/18)+IF(((M$81-INT(M$81/18)*18)-$B83)&gt;=0,1,0)-M83+2)&lt;0, 0, $C83+INT(M$81/18)+IF(((M$81-INT(M$81/18)*18)-$B83)&gt;=0,1,0)-M83+2)</f>
        <v>2</v>
      </c>
      <c r="P83" s="37">
        <v>7</v>
      </c>
      <c r="Q83" s="37">
        <v>2</v>
      </c>
      <c r="R83" s="44">
        <f t="shared" ref="R83:R91" si="26">IF(($C83+INT(P$81/18)+IF(((P$81-INT(P$81/18)*18)-$B83)&gt;=0,1,0)-P83+2)&lt;0, 0, $C83+INT(P$81/18)+IF(((P$81-INT(P$81/18)*18)-$B83)&gt;=0,1,0)-P83+2)</f>
        <v>1</v>
      </c>
    </row>
    <row r="84" spans="1:25" x14ac:dyDescent="0.2">
      <c r="A84" s="42" t="s">
        <v>391</v>
      </c>
      <c r="B84" s="50">
        <v>9</v>
      </c>
      <c r="C84" s="50">
        <v>4</v>
      </c>
      <c r="D84" s="37">
        <v>6</v>
      </c>
      <c r="E84" s="37">
        <v>2</v>
      </c>
      <c r="F84" s="37">
        <f t="shared" si="22"/>
        <v>1</v>
      </c>
      <c r="G84" s="38">
        <v>5</v>
      </c>
      <c r="H84" s="38">
        <v>2</v>
      </c>
      <c r="I84" s="78">
        <f t="shared" si="23"/>
        <v>2</v>
      </c>
      <c r="J84" s="37">
        <v>10</v>
      </c>
      <c r="K84" s="37">
        <v>2</v>
      </c>
      <c r="L84" s="37">
        <f t="shared" si="24"/>
        <v>0</v>
      </c>
      <c r="M84" s="38">
        <v>6</v>
      </c>
      <c r="N84" s="38">
        <v>2</v>
      </c>
      <c r="O84" s="78">
        <f t="shared" si="25"/>
        <v>1</v>
      </c>
      <c r="P84" s="37">
        <v>6</v>
      </c>
      <c r="Q84" s="37">
        <v>1</v>
      </c>
      <c r="R84" s="44">
        <f t="shared" si="26"/>
        <v>2</v>
      </c>
    </row>
    <row r="85" spans="1:25" x14ac:dyDescent="0.2">
      <c r="A85" s="42" t="s">
        <v>392</v>
      </c>
      <c r="B85" s="50">
        <v>17</v>
      </c>
      <c r="C85" s="50">
        <v>3</v>
      </c>
      <c r="D85" s="37">
        <v>4</v>
      </c>
      <c r="E85" s="37">
        <v>2</v>
      </c>
      <c r="F85" s="37">
        <f t="shared" si="22"/>
        <v>2</v>
      </c>
      <c r="G85" s="38">
        <v>3</v>
      </c>
      <c r="H85" s="38">
        <v>2</v>
      </c>
      <c r="I85" s="78">
        <f t="shared" si="23"/>
        <v>2</v>
      </c>
      <c r="J85" s="37">
        <v>4</v>
      </c>
      <c r="K85" s="37">
        <v>2</v>
      </c>
      <c r="L85" s="37">
        <f t="shared" si="24"/>
        <v>2</v>
      </c>
      <c r="M85" s="38">
        <v>5</v>
      </c>
      <c r="N85" s="38">
        <v>2</v>
      </c>
      <c r="O85" s="78">
        <f t="shared" si="25"/>
        <v>1</v>
      </c>
      <c r="P85" s="37">
        <v>4</v>
      </c>
      <c r="Q85" s="37">
        <v>2</v>
      </c>
      <c r="R85" s="44">
        <f t="shared" si="26"/>
        <v>2</v>
      </c>
    </row>
    <row r="86" spans="1:25" x14ac:dyDescent="0.2">
      <c r="A86" s="42" t="s">
        <v>393</v>
      </c>
      <c r="B86" s="50">
        <v>11</v>
      </c>
      <c r="C86" s="50">
        <v>4</v>
      </c>
      <c r="D86" s="37">
        <v>6</v>
      </c>
      <c r="E86" s="37">
        <v>2</v>
      </c>
      <c r="F86" s="37">
        <f t="shared" si="22"/>
        <v>1</v>
      </c>
      <c r="G86" s="38">
        <v>4</v>
      </c>
      <c r="H86" s="38">
        <v>2</v>
      </c>
      <c r="I86" s="78">
        <f t="shared" si="23"/>
        <v>2</v>
      </c>
      <c r="J86" s="37">
        <v>6</v>
      </c>
      <c r="K86" s="37">
        <v>2</v>
      </c>
      <c r="L86" s="37">
        <f t="shared" si="24"/>
        <v>1</v>
      </c>
      <c r="M86" s="38">
        <v>6</v>
      </c>
      <c r="N86" s="38">
        <v>3</v>
      </c>
      <c r="O86" s="78">
        <f t="shared" si="25"/>
        <v>1</v>
      </c>
      <c r="P86" s="37">
        <v>8</v>
      </c>
      <c r="Q86" s="37">
        <v>2</v>
      </c>
      <c r="R86" s="44">
        <f t="shared" si="26"/>
        <v>0</v>
      </c>
      <c r="T86" t="s">
        <v>139</v>
      </c>
    </row>
    <row r="87" spans="1:25" x14ac:dyDescent="0.2">
      <c r="A87" s="42" t="s">
        <v>394</v>
      </c>
      <c r="B87" s="50">
        <v>7</v>
      </c>
      <c r="C87" s="50">
        <v>4</v>
      </c>
      <c r="D87" s="37">
        <v>4</v>
      </c>
      <c r="E87" s="37">
        <v>2</v>
      </c>
      <c r="F87" s="37">
        <f t="shared" si="22"/>
        <v>3</v>
      </c>
      <c r="G87" s="38">
        <v>5</v>
      </c>
      <c r="H87" s="38">
        <v>2</v>
      </c>
      <c r="I87" s="78">
        <f t="shared" si="23"/>
        <v>2</v>
      </c>
      <c r="J87" s="37">
        <v>5</v>
      </c>
      <c r="K87" s="37">
        <v>2</v>
      </c>
      <c r="L87" s="37">
        <f t="shared" si="24"/>
        <v>3</v>
      </c>
      <c r="M87" s="38">
        <v>4</v>
      </c>
      <c r="N87" s="38">
        <v>1</v>
      </c>
      <c r="O87" s="78">
        <f t="shared" si="25"/>
        <v>3</v>
      </c>
      <c r="P87" s="37">
        <v>7</v>
      </c>
      <c r="Q87" s="37">
        <v>3</v>
      </c>
      <c r="R87" s="44">
        <f t="shared" si="26"/>
        <v>1</v>
      </c>
      <c r="U87" s="102"/>
      <c r="V87" s="102"/>
      <c r="W87" s="102"/>
      <c r="X87" s="102"/>
      <c r="Y87" s="102"/>
    </row>
    <row r="88" spans="1:25" x14ac:dyDescent="0.2">
      <c r="A88" s="42" t="s">
        <v>395</v>
      </c>
      <c r="B88" s="50">
        <v>13</v>
      </c>
      <c r="C88" s="50">
        <v>4</v>
      </c>
      <c r="D88" s="37">
        <v>6</v>
      </c>
      <c r="E88" s="37">
        <v>2</v>
      </c>
      <c r="F88" s="37">
        <f t="shared" si="22"/>
        <v>1</v>
      </c>
      <c r="G88" s="38">
        <v>5</v>
      </c>
      <c r="H88" s="38">
        <v>2</v>
      </c>
      <c r="I88" s="78">
        <f t="shared" si="23"/>
        <v>1</v>
      </c>
      <c r="J88" s="37">
        <v>8</v>
      </c>
      <c r="K88" s="37">
        <v>1</v>
      </c>
      <c r="L88" s="37">
        <f t="shared" si="24"/>
        <v>0</v>
      </c>
      <c r="M88" s="38">
        <v>6</v>
      </c>
      <c r="N88" s="38">
        <v>2</v>
      </c>
      <c r="O88" s="78">
        <f t="shared" si="25"/>
        <v>1</v>
      </c>
      <c r="P88" s="37">
        <v>8</v>
      </c>
      <c r="Q88" s="37">
        <v>3</v>
      </c>
      <c r="R88" s="44">
        <f t="shared" si="26"/>
        <v>0</v>
      </c>
    </row>
    <row r="89" spans="1:25" x14ac:dyDescent="0.2">
      <c r="A89" s="42" t="s">
        <v>396</v>
      </c>
      <c r="B89" s="50">
        <v>3</v>
      </c>
      <c r="C89" s="50">
        <v>3</v>
      </c>
      <c r="D89" s="37">
        <v>4</v>
      </c>
      <c r="E89" s="37">
        <v>1</v>
      </c>
      <c r="F89" s="37">
        <f t="shared" si="22"/>
        <v>2</v>
      </c>
      <c r="G89" s="38">
        <v>5</v>
      </c>
      <c r="H89" s="38">
        <v>2</v>
      </c>
      <c r="I89" s="78">
        <f t="shared" si="23"/>
        <v>1</v>
      </c>
      <c r="J89" s="37">
        <v>6</v>
      </c>
      <c r="K89" s="37">
        <v>1</v>
      </c>
      <c r="L89" s="37">
        <f t="shared" si="24"/>
        <v>1</v>
      </c>
      <c r="M89" s="38">
        <v>4</v>
      </c>
      <c r="N89" s="38">
        <v>2</v>
      </c>
      <c r="O89" s="78">
        <f t="shared" si="25"/>
        <v>3</v>
      </c>
      <c r="P89" s="37">
        <v>5</v>
      </c>
      <c r="Q89" s="37">
        <v>2</v>
      </c>
      <c r="R89" s="44">
        <f t="shared" si="26"/>
        <v>2</v>
      </c>
    </row>
    <row r="90" spans="1:25" x14ac:dyDescent="0.2">
      <c r="A90" s="42" t="s">
        <v>397</v>
      </c>
      <c r="B90" s="50">
        <v>5</v>
      </c>
      <c r="C90" s="50">
        <v>5</v>
      </c>
      <c r="D90" s="37">
        <v>7</v>
      </c>
      <c r="E90" s="37">
        <v>2</v>
      </c>
      <c r="F90" s="37">
        <f t="shared" si="22"/>
        <v>1</v>
      </c>
      <c r="G90" s="38">
        <v>6</v>
      </c>
      <c r="H90" s="38">
        <v>2</v>
      </c>
      <c r="I90" s="78">
        <f t="shared" si="23"/>
        <v>2</v>
      </c>
      <c r="J90" s="37">
        <v>8</v>
      </c>
      <c r="K90" s="37">
        <v>2</v>
      </c>
      <c r="L90" s="37">
        <f t="shared" si="24"/>
        <v>1</v>
      </c>
      <c r="M90" s="38">
        <v>10</v>
      </c>
      <c r="N90" s="38">
        <v>2</v>
      </c>
      <c r="O90" s="78">
        <f t="shared" si="25"/>
        <v>0</v>
      </c>
      <c r="P90" s="37">
        <v>6</v>
      </c>
      <c r="Q90" s="37">
        <v>1</v>
      </c>
      <c r="R90" s="44">
        <f t="shared" si="26"/>
        <v>3</v>
      </c>
    </row>
    <row r="91" spans="1:25" ht="13.5" thickBot="1" x14ac:dyDescent="0.25">
      <c r="A91" s="52" t="s">
        <v>398</v>
      </c>
      <c r="B91" s="53">
        <v>1</v>
      </c>
      <c r="C91" s="53">
        <v>4</v>
      </c>
      <c r="D91" s="37">
        <v>6</v>
      </c>
      <c r="E91" s="54">
        <v>3</v>
      </c>
      <c r="F91" s="37">
        <f t="shared" si="22"/>
        <v>1</v>
      </c>
      <c r="G91" s="38">
        <v>7</v>
      </c>
      <c r="H91" s="55">
        <v>2</v>
      </c>
      <c r="I91" s="77">
        <f t="shared" si="23"/>
        <v>0</v>
      </c>
      <c r="J91" s="37">
        <v>8</v>
      </c>
      <c r="K91" s="54">
        <v>2</v>
      </c>
      <c r="L91" s="37">
        <f t="shared" si="24"/>
        <v>0</v>
      </c>
      <c r="M91" s="38">
        <v>6</v>
      </c>
      <c r="N91" s="55">
        <v>1</v>
      </c>
      <c r="O91" s="77">
        <f t="shared" si="25"/>
        <v>2</v>
      </c>
      <c r="P91" s="37">
        <v>6</v>
      </c>
      <c r="Q91" s="54">
        <v>2</v>
      </c>
      <c r="R91" s="44">
        <f t="shared" si="26"/>
        <v>2</v>
      </c>
    </row>
    <row r="92" spans="1:25" ht="13.5" thickBot="1" x14ac:dyDescent="0.25">
      <c r="A92" s="61" t="s">
        <v>412</v>
      </c>
      <c r="B92" s="62"/>
      <c r="C92" s="74">
        <f>SUM(C83:C91)</f>
        <v>36</v>
      </c>
      <c r="D92" s="63">
        <f>SUM(D83:D91)</f>
        <v>51</v>
      </c>
      <c r="E92" s="63">
        <f>SUM(E83:E91)</f>
        <v>18</v>
      </c>
      <c r="F92" s="88">
        <f>SUM(F83:F91)</f>
        <v>12</v>
      </c>
      <c r="G92" s="64">
        <f t="shared" ref="G92:R92" si="27">SUM(G83:G91)</f>
        <v>46</v>
      </c>
      <c r="H92" s="64">
        <f t="shared" si="27"/>
        <v>18</v>
      </c>
      <c r="I92" s="89">
        <f t="shared" si="27"/>
        <v>13</v>
      </c>
      <c r="J92" s="63">
        <f t="shared" si="27"/>
        <v>61</v>
      </c>
      <c r="K92" s="63">
        <f t="shared" si="27"/>
        <v>16</v>
      </c>
      <c r="L92" s="88">
        <f t="shared" si="27"/>
        <v>10</v>
      </c>
      <c r="M92" s="64">
        <f t="shared" si="27"/>
        <v>53</v>
      </c>
      <c r="N92" s="64">
        <f t="shared" si="27"/>
        <v>16</v>
      </c>
      <c r="O92" s="89">
        <f t="shared" si="27"/>
        <v>14</v>
      </c>
      <c r="P92" s="63">
        <f t="shared" si="27"/>
        <v>57</v>
      </c>
      <c r="Q92" s="63">
        <f>SUM(Q83:Q91)</f>
        <v>18</v>
      </c>
      <c r="R92" s="194">
        <f t="shared" si="27"/>
        <v>13</v>
      </c>
    </row>
    <row r="93" spans="1:25" x14ac:dyDescent="0.2">
      <c r="A93" s="57" t="s">
        <v>399</v>
      </c>
      <c r="B93" s="58">
        <v>14</v>
      </c>
      <c r="C93" s="58">
        <v>4</v>
      </c>
      <c r="D93" s="37">
        <v>4</v>
      </c>
      <c r="E93" s="39">
        <v>2</v>
      </c>
      <c r="F93" s="37">
        <f t="shared" ref="F93:F101" si="28">IF(($C93+INT(D$81/18)+IF(((D$81-INT(D$81/18)*18)-$B93)&gt;=0,1,0)-D93+2)&lt;0, 0, $C93+INT(D$81/18)+IF(((D$81-INT(D$81/18)*18)-$B93)&gt;=0,1,0)-D93+2)</f>
        <v>3</v>
      </c>
      <c r="G93" s="38">
        <v>5</v>
      </c>
      <c r="H93" s="59">
        <v>2</v>
      </c>
      <c r="I93" s="82">
        <f t="shared" ref="I93:I101" si="29">IF(($C93+INT(G$81/18)+IF(((G$81-INT(G$81/18)*18)-$B93)&gt;=0,1,0)-G93+2)&lt;0, 0, $C93+INT(G$81/18)+IF(((G$81-INT(G$81/18)*18)-$B93)&gt;=0,1,0)-G93+2)</f>
        <v>1</v>
      </c>
      <c r="J93" s="37">
        <v>7</v>
      </c>
      <c r="K93" s="39">
        <v>2</v>
      </c>
      <c r="L93" s="37">
        <f t="shared" ref="L93:L101" si="30">IF(($C93+INT(J$81/18)+IF(((J$81-INT(J$81/18)*18)-$B93)&gt;=0,1,0)-J93+2)&lt;0, 0, $C93+INT(J$81/18)+IF(((J$81-INT(J$81/18)*18)-$B93)&gt;=0,1,0)-J93+2)</f>
        <v>0</v>
      </c>
      <c r="M93" s="38">
        <v>9</v>
      </c>
      <c r="N93" s="59">
        <v>2</v>
      </c>
      <c r="O93" s="82">
        <f t="shared" ref="O93:O101" si="31">IF(($C93+INT(M$81/18)+IF(((M$81-INT(M$81/18)*18)-$B93)&gt;=0,1,0)-M93+2)&lt;0, 0, $C93+INT(M$81/18)+IF(((M$81-INT(M$81/18)*18)-$B93)&gt;=0,1,0)-M93+2)</f>
        <v>0</v>
      </c>
      <c r="P93" s="37">
        <v>6</v>
      </c>
      <c r="Q93" s="39">
        <v>1</v>
      </c>
      <c r="R93" s="44">
        <f t="shared" ref="R93:R101" si="32">IF(($C93+INT(P$81/18)+IF(((P$81-INT(P$81/18)*18)-$B93)&gt;=0,1,0)-P93+2)&lt;0, 0, $C93+INT(P$81/18)+IF(((P$81-INT(P$81/18)*18)-$B93)&gt;=0,1,0)-P93+2)</f>
        <v>1</v>
      </c>
    </row>
    <row r="94" spans="1:25" x14ac:dyDescent="0.2">
      <c r="A94" s="42" t="s">
        <v>400</v>
      </c>
      <c r="B94" s="50">
        <v>16</v>
      </c>
      <c r="C94" s="50">
        <v>4</v>
      </c>
      <c r="D94" s="37">
        <v>6</v>
      </c>
      <c r="E94" s="37">
        <v>2</v>
      </c>
      <c r="F94" s="37">
        <f t="shared" si="28"/>
        <v>1</v>
      </c>
      <c r="G94" s="38">
        <v>4</v>
      </c>
      <c r="H94" s="38">
        <v>1</v>
      </c>
      <c r="I94" s="78">
        <f t="shared" si="29"/>
        <v>2</v>
      </c>
      <c r="J94" s="37">
        <v>6</v>
      </c>
      <c r="K94" s="37">
        <v>2</v>
      </c>
      <c r="L94" s="37">
        <f t="shared" si="30"/>
        <v>1</v>
      </c>
      <c r="M94" s="38">
        <v>6</v>
      </c>
      <c r="N94" s="38">
        <v>2</v>
      </c>
      <c r="O94" s="78">
        <f t="shared" si="31"/>
        <v>1</v>
      </c>
      <c r="P94" s="37">
        <v>6</v>
      </c>
      <c r="Q94" s="37">
        <v>2</v>
      </c>
      <c r="R94" s="44">
        <f t="shared" si="32"/>
        <v>1</v>
      </c>
    </row>
    <row r="95" spans="1:25" x14ac:dyDescent="0.2">
      <c r="A95" s="42" t="s">
        <v>401</v>
      </c>
      <c r="B95" s="50">
        <v>10</v>
      </c>
      <c r="C95" s="50">
        <v>4</v>
      </c>
      <c r="D95" s="37">
        <v>5</v>
      </c>
      <c r="E95" s="37">
        <v>2</v>
      </c>
      <c r="F95" s="37">
        <f t="shared" si="28"/>
        <v>2</v>
      </c>
      <c r="G95" s="38">
        <v>5</v>
      </c>
      <c r="H95" s="38">
        <v>2</v>
      </c>
      <c r="I95" s="78">
        <f t="shared" si="29"/>
        <v>1</v>
      </c>
      <c r="J95" s="37">
        <v>6</v>
      </c>
      <c r="K95" s="37">
        <v>2</v>
      </c>
      <c r="L95" s="37">
        <f t="shared" si="30"/>
        <v>1</v>
      </c>
      <c r="M95" s="38">
        <v>7</v>
      </c>
      <c r="N95" s="38">
        <v>3</v>
      </c>
      <c r="O95" s="78">
        <f t="shared" si="31"/>
        <v>0</v>
      </c>
      <c r="P95" s="37">
        <v>7</v>
      </c>
      <c r="Q95" s="37">
        <v>3</v>
      </c>
      <c r="R95" s="44">
        <f t="shared" si="32"/>
        <v>1</v>
      </c>
    </row>
    <row r="96" spans="1:25" x14ac:dyDescent="0.2">
      <c r="A96" s="42" t="s">
        <v>402</v>
      </c>
      <c r="B96" s="50">
        <v>12</v>
      </c>
      <c r="C96" s="50">
        <v>3</v>
      </c>
      <c r="D96" s="37">
        <v>4</v>
      </c>
      <c r="E96" s="37">
        <v>1</v>
      </c>
      <c r="F96" s="37">
        <f t="shared" si="28"/>
        <v>2</v>
      </c>
      <c r="G96" s="38">
        <v>3</v>
      </c>
      <c r="H96" s="38">
        <v>2</v>
      </c>
      <c r="I96" s="78">
        <f t="shared" si="29"/>
        <v>2</v>
      </c>
      <c r="J96" s="37">
        <v>4</v>
      </c>
      <c r="K96" s="37">
        <v>2</v>
      </c>
      <c r="L96" s="37">
        <f t="shared" si="30"/>
        <v>2</v>
      </c>
      <c r="M96" s="38">
        <v>4</v>
      </c>
      <c r="N96" s="38">
        <v>2</v>
      </c>
      <c r="O96" s="78">
        <f t="shared" si="31"/>
        <v>2</v>
      </c>
      <c r="P96" s="37">
        <v>5</v>
      </c>
      <c r="Q96" s="37">
        <v>1</v>
      </c>
      <c r="R96" s="44">
        <f t="shared" si="32"/>
        <v>1</v>
      </c>
    </row>
    <row r="97" spans="1:20" x14ac:dyDescent="0.2">
      <c r="A97" s="42" t="s">
        <v>403</v>
      </c>
      <c r="B97" s="50">
        <v>18</v>
      </c>
      <c r="C97" s="50">
        <v>4</v>
      </c>
      <c r="D97" s="37">
        <v>6</v>
      </c>
      <c r="E97" s="37">
        <v>2</v>
      </c>
      <c r="F97" s="37">
        <f t="shared" si="28"/>
        <v>1</v>
      </c>
      <c r="G97" s="38">
        <v>5</v>
      </c>
      <c r="H97" s="38">
        <v>2</v>
      </c>
      <c r="I97" s="78">
        <f t="shared" si="29"/>
        <v>1</v>
      </c>
      <c r="J97" s="37">
        <v>5</v>
      </c>
      <c r="K97" s="37">
        <v>1</v>
      </c>
      <c r="L97" s="37">
        <f t="shared" si="30"/>
        <v>2</v>
      </c>
      <c r="M97" s="38">
        <v>6</v>
      </c>
      <c r="N97" s="38">
        <v>2</v>
      </c>
      <c r="O97" s="78">
        <f t="shared" si="31"/>
        <v>1</v>
      </c>
      <c r="P97" s="37">
        <v>6</v>
      </c>
      <c r="Q97" s="37">
        <v>2</v>
      </c>
      <c r="R97" s="44">
        <f t="shared" si="32"/>
        <v>1</v>
      </c>
    </row>
    <row r="98" spans="1:20" x14ac:dyDescent="0.2">
      <c r="A98" s="42" t="s">
        <v>404</v>
      </c>
      <c r="B98" s="50">
        <v>4</v>
      </c>
      <c r="C98" s="50">
        <v>5</v>
      </c>
      <c r="D98" s="37">
        <v>8</v>
      </c>
      <c r="E98" s="37">
        <v>2</v>
      </c>
      <c r="F98" s="37">
        <f t="shared" si="28"/>
        <v>0</v>
      </c>
      <c r="G98" s="38">
        <v>6</v>
      </c>
      <c r="H98" s="38">
        <v>2</v>
      </c>
      <c r="I98" s="78">
        <f t="shared" si="29"/>
        <v>2</v>
      </c>
      <c r="J98" s="37">
        <v>6</v>
      </c>
      <c r="K98" s="37">
        <v>1</v>
      </c>
      <c r="L98" s="37">
        <f t="shared" si="30"/>
        <v>3</v>
      </c>
      <c r="M98" s="38">
        <v>8</v>
      </c>
      <c r="N98" s="38">
        <v>2</v>
      </c>
      <c r="O98" s="78">
        <f t="shared" si="31"/>
        <v>1</v>
      </c>
      <c r="P98" s="37">
        <v>8</v>
      </c>
      <c r="Q98" s="37">
        <v>1</v>
      </c>
      <c r="R98" s="44">
        <f t="shared" si="32"/>
        <v>1</v>
      </c>
    </row>
    <row r="99" spans="1:20" x14ac:dyDescent="0.2">
      <c r="A99" s="42" t="s">
        <v>405</v>
      </c>
      <c r="B99" s="50">
        <v>8</v>
      </c>
      <c r="C99" s="50">
        <v>3</v>
      </c>
      <c r="D99" s="37">
        <v>6</v>
      </c>
      <c r="E99" s="37">
        <v>1</v>
      </c>
      <c r="F99" s="37">
        <f t="shared" si="28"/>
        <v>0</v>
      </c>
      <c r="G99" s="38">
        <v>4</v>
      </c>
      <c r="H99" s="38">
        <v>2</v>
      </c>
      <c r="I99" s="78">
        <f t="shared" si="29"/>
        <v>2</v>
      </c>
      <c r="J99" s="37">
        <v>4</v>
      </c>
      <c r="K99" s="37">
        <v>2</v>
      </c>
      <c r="L99" s="37">
        <f t="shared" si="30"/>
        <v>3</v>
      </c>
      <c r="M99" s="38">
        <v>5</v>
      </c>
      <c r="N99" s="38">
        <v>3</v>
      </c>
      <c r="O99" s="78">
        <f t="shared" si="31"/>
        <v>1</v>
      </c>
      <c r="P99" s="37">
        <v>6</v>
      </c>
      <c r="Q99" s="37">
        <v>4</v>
      </c>
      <c r="R99" s="44">
        <f t="shared" si="32"/>
        <v>1</v>
      </c>
    </row>
    <row r="100" spans="1:20" x14ac:dyDescent="0.2">
      <c r="A100" s="42" t="s">
        <v>406</v>
      </c>
      <c r="B100" s="50">
        <v>6</v>
      </c>
      <c r="C100" s="50">
        <v>5</v>
      </c>
      <c r="D100" s="37">
        <v>6</v>
      </c>
      <c r="E100" s="37">
        <v>2</v>
      </c>
      <c r="F100" s="37">
        <f t="shared" si="28"/>
        <v>2</v>
      </c>
      <c r="G100" s="38">
        <v>6</v>
      </c>
      <c r="H100" s="38">
        <v>2</v>
      </c>
      <c r="I100" s="78">
        <f t="shared" si="29"/>
        <v>2</v>
      </c>
      <c r="J100" s="37">
        <v>9</v>
      </c>
      <c r="K100" s="37">
        <v>2</v>
      </c>
      <c r="L100" s="37">
        <f t="shared" si="30"/>
        <v>0</v>
      </c>
      <c r="M100" s="38">
        <v>9</v>
      </c>
      <c r="N100" s="38">
        <v>3</v>
      </c>
      <c r="O100" s="78">
        <f t="shared" si="31"/>
        <v>0</v>
      </c>
      <c r="P100" s="37">
        <v>7</v>
      </c>
      <c r="Q100" s="37">
        <v>2</v>
      </c>
      <c r="R100" s="44">
        <f t="shared" si="32"/>
        <v>2</v>
      </c>
    </row>
    <row r="101" spans="1:20" ht="13.5" thickBot="1" x14ac:dyDescent="0.25">
      <c r="A101" s="45" t="s">
        <v>407</v>
      </c>
      <c r="B101" s="51">
        <v>2</v>
      </c>
      <c r="C101" s="51">
        <v>4</v>
      </c>
      <c r="D101" s="37">
        <v>5</v>
      </c>
      <c r="E101" s="46">
        <v>2</v>
      </c>
      <c r="F101" s="37">
        <f t="shared" si="28"/>
        <v>2</v>
      </c>
      <c r="G101" s="38">
        <v>6</v>
      </c>
      <c r="H101" s="47">
        <v>2</v>
      </c>
      <c r="I101" s="84">
        <f t="shared" si="29"/>
        <v>1</v>
      </c>
      <c r="J101" s="37">
        <v>7</v>
      </c>
      <c r="K101" s="46">
        <v>2</v>
      </c>
      <c r="L101" s="37">
        <f t="shared" si="30"/>
        <v>1</v>
      </c>
      <c r="M101" s="38">
        <v>6</v>
      </c>
      <c r="N101" s="47">
        <v>2</v>
      </c>
      <c r="O101" s="84">
        <f t="shared" si="31"/>
        <v>2</v>
      </c>
      <c r="P101" s="37">
        <v>6</v>
      </c>
      <c r="Q101" s="46">
        <v>2</v>
      </c>
      <c r="R101" s="44">
        <f t="shared" si="32"/>
        <v>2</v>
      </c>
    </row>
    <row r="102" spans="1:20" ht="13.5" thickBot="1" x14ac:dyDescent="0.25">
      <c r="A102" s="66" t="s">
        <v>413</v>
      </c>
      <c r="B102" s="63"/>
      <c r="C102" s="63">
        <f>SUM(C93:C101)</f>
        <v>36</v>
      </c>
      <c r="D102" s="63">
        <f>SUM(D93:D101)</f>
        <v>50</v>
      </c>
      <c r="E102" s="63">
        <f>SUM(E93:E101)</f>
        <v>16</v>
      </c>
      <c r="F102" s="63">
        <f>SUM(F93:F101)</f>
        <v>13</v>
      </c>
      <c r="G102" s="64">
        <f t="shared" ref="G102:R102" si="33">SUM(G93:G101)</f>
        <v>44</v>
      </c>
      <c r="H102" s="64">
        <f t="shared" si="33"/>
        <v>17</v>
      </c>
      <c r="I102" s="64">
        <f t="shared" si="33"/>
        <v>14</v>
      </c>
      <c r="J102" s="63">
        <f t="shared" si="33"/>
        <v>54</v>
      </c>
      <c r="K102" s="63">
        <f t="shared" si="33"/>
        <v>16</v>
      </c>
      <c r="L102" s="63">
        <f t="shared" si="33"/>
        <v>13</v>
      </c>
      <c r="M102" s="64">
        <f t="shared" si="33"/>
        <v>60</v>
      </c>
      <c r="N102" s="64">
        <f t="shared" si="33"/>
        <v>21</v>
      </c>
      <c r="O102" s="64">
        <f t="shared" si="33"/>
        <v>8</v>
      </c>
      <c r="P102" s="63">
        <f t="shared" si="33"/>
        <v>57</v>
      </c>
      <c r="Q102" s="63">
        <f t="shared" si="33"/>
        <v>18</v>
      </c>
      <c r="R102" s="65">
        <f t="shared" si="33"/>
        <v>11</v>
      </c>
    </row>
    <row r="103" spans="1:20" ht="13.5" thickBot="1" x14ac:dyDescent="0.25">
      <c r="A103" s="70" t="s">
        <v>414</v>
      </c>
      <c r="B103" s="71"/>
      <c r="C103" s="71">
        <f t="shared" ref="C103:R103" si="34">C102+C92</f>
        <v>72</v>
      </c>
      <c r="D103" s="71">
        <f>D102+D92</f>
        <v>101</v>
      </c>
      <c r="E103" s="71">
        <f>E102+E92</f>
        <v>34</v>
      </c>
      <c r="F103" s="71">
        <f>F102+F92</f>
        <v>25</v>
      </c>
      <c r="G103" s="72">
        <f t="shared" si="34"/>
        <v>90</v>
      </c>
      <c r="H103" s="72">
        <f t="shared" si="34"/>
        <v>35</v>
      </c>
      <c r="I103" s="72">
        <f t="shared" si="34"/>
        <v>27</v>
      </c>
      <c r="J103" s="71">
        <f t="shared" si="34"/>
        <v>115</v>
      </c>
      <c r="K103" s="71">
        <f t="shared" si="34"/>
        <v>32</v>
      </c>
      <c r="L103" s="71">
        <f t="shared" si="34"/>
        <v>23</v>
      </c>
      <c r="M103" s="72">
        <f t="shared" si="34"/>
        <v>113</v>
      </c>
      <c r="N103" s="72">
        <f t="shared" si="34"/>
        <v>37</v>
      </c>
      <c r="O103" s="72">
        <f t="shared" si="34"/>
        <v>22</v>
      </c>
      <c r="P103" s="71">
        <f t="shared" si="34"/>
        <v>114</v>
      </c>
      <c r="Q103" s="71">
        <f t="shared" si="34"/>
        <v>36</v>
      </c>
      <c r="R103" s="73">
        <f t="shared" si="34"/>
        <v>24</v>
      </c>
    </row>
    <row r="104" spans="1:20" ht="13.5" thickBot="1" x14ac:dyDescent="0.25"/>
    <row r="105" spans="1:20" ht="13.5" thickBot="1" x14ac:dyDescent="0.25">
      <c r="A105" s="273" t="s">
        <v>125</v>
      </c>
      <c r="B105" s="190"/>
      <c r="C105" s="190"/>
      <c r="D105" s="190"/>
      <c r="E105" s="190"/>
      <c r="F105" s="190"/>
      <c r="G105" s="190"/>
      <c r="H105" s="190"/>
      <c r="I105" s="190"/>
      <c r="J105" s="190"/>
      <c r="K105" s="190"/>
      <c r="L105" s="190"/>
      <c r="M105" s="190"/>
      <c r="N105" s="190"/>
      <c r="O105" s="190"/>
      <c r="P105" s="190"/>
      <c r="Q105" s="190"/>
      <c r="R105" s="193"/>
    </row>
    <row r="106" spans="1:20" x14ac:dyDescent="0.2">
      <c r="A106" s="40"/>
      <c r="B106" s="41"/>
      <c r="C106" s="41"/>
      <c r="D106" s="474" t="s">
        <v>475</v>
      </c>
      <c r="E106" s="475"/>
      <c r="F106" s="476"/>
      <c r="G106" s="477" t="s">
        <v>469</v>
      </c>
      <c r="H106" s="478"/>
      <c r="I106" s="479"/>
      <c r="J106" s="474" t="s">
        <v>352</v>
      </c>
      <c r="K106" s="475"/>
      <c r="L106" s="476"/>
      <c r="M106" s="477" t="s">
        <v>340</v>
      </c>
      <c r="N106" s="478"/>
      <c r="O106" s="479"/>
      <c r="P106" s="474" t="s">
        <v>472</v>
      </c>
      <c r="Q106" s="475"/>
      <c r="R106" s="502"/>
    </row>
    <row r="107" spans="1:20" x14ac:dyDescent="0.2">
      <c r="A107" s="57"/>
      <c r="B107" s="69"/>
      <c r="C107" s="69" t="s">
        <v>538</v>
      </c>
      <c r="D107" s="480">
        <v>18</v>
      </c>
      <c r="E107" s="481"/>
      <c r="F107" s="482"/>
      <c r="G107" s="483">
        <v>8</v>
      </c>
      <c r="H107" s="484"/>
      <c r="I107" s="485"/>
      <c r="J107" s="480">
        <v>25</v>
      </c>
      <c r="K107" s="481"/>
      <c r="L107" s="482"/>
      <c r="M107" s="483">
        <v>21</v>
      </c>
      <c r="N107" s="484"/>
      <c r="O107" s="485"/>
      <c r="P107" s="480">
        <v>27</v>
      </c>
      <c r="Q107" s="481"/>
      <c r="R107" s="537"/>
    </row>
    <row r="108" spans="1:20" x14ac:dyDescent="0.2">
      <c r="A108" s="42"/>
      <c r="B108" s="34" t="s">
        <v>355</v>
      </c>
      <c r="C108" s="34" t="s">
        <v>408</v>
      </c>
      <c r="D108" s="35" t="s">
        <v>409</v>
      </c>
      <c r="E108" s="35" t="s">
        <v>410</v>
      </c>
      <c r="F108" s="35" t="s">
        <v>363</v>
      </c>
      <c r="G108" s="36" t="s">
        <v>409</v>
      </c>
      <c r="H108" s="36" t="s">
        <v>410</v>
      </c>
      <c r="I108" s="36" t="s">
        <v>363</v>
      </c>
      <c r="J108" s="35" t="s">
        <v>409</v>
      </c>
      <c r="K108" s="35" t="s">
        <v>410</v>
      </c>
      <c r="L108" s="35" t="s">
        <v>363</v>
      </c>
      <c r="M108" s="36" t="s">
        <v>409</v>
      </c>
      <c r="N108" s="36" t="s">
        <v>410</v>
      </c>
      <c r="O108" s="36" t="s">
        <v>363</v>
      </c>
      <c r="P108" s="35" t="s">
        <v>409</v>
      </c>
      <c r="Q108" s="35" t="s">
        <v>410</v>
      </c>
      <c r="R108" s="43" t="s">
        <v>363</v>
      </c>
    </row>
    <row r="109" spans="1:20" x14ac:dyDescent="0.2">
      <c r="A109" s="42" t="s">
        <v>390</v>
      </c>
      <c r="B109" s="50">
        <v>10</v>
      </c>
      <c r="C109" s="50">
        <v>4</v>
      </c>
      <c r="D109" s="37">
        <v>6</v>
      </c>
      <c r="E109" s="37">
        <v>2</v>
      </c>
      <c r="F109" s="37">
        <f t="shared" ref="F109:F127" si="35">IF(($C109+INT(D$107/18)+IF(((D$107-INT(D$107/18)*18)-$B109)&gt;=0,1,0)-D109+2)&lt;0, 0, $C109+INT(D$107/18)+IF(((D$107-INT(D$107/18)*18)-$B109)&gt;=0,1,0)-D109+2)</f>
        <v>1</v>
      </c>
      <c r="G109" s="38">
        <v>5</v>
      </c>
      <c r="H109" s="38">
        <v>2</v>
      </c>
      <c r="I109" s="78">
        <f t="shared" ref="I109:I127" si="36">IF(($C109+INT(G$107/18)+IF(((G$107-INT(G$107/18)*18)-$B109)&gt;=0,1,0)-G109+2)&lt;0, 0, $C109+INT(G$107/18)+IF(((G$107-INT(G$107/18)*18)-$B109)&gt;=0,1,0)-G109+2)</f>
        <v>1</v>
      </c>
      <c r="J109" s="37">
        <v>7</v>
      </c>
      <c r="K109" s="37">
        <v>2</v>
      </c>
      <c r="L109" s="37">
        <f t="shared" ref="L109:L127" si="37">IF(($C109+INT(J$107/18)+IF(((J$107-INT(J$107/18)*18)-$B109)&gt;=0,1,0)-J109+2)&lt;0, 0, $C109+INT(J$107/18)+IF(((J$107-INT(J$107/18)*18)-$B109)&gt;=0,1,0)-J109+2)</f>
        <v>0</v>
      </c>
      <c r="M109" s="38">
        <v>6</v>
      </c>
      <c r="N109" s="38">
        <v>2</v>
      </c>
      <c r="O109" s="78">
        <f t="shared" ref="O109:O127" si="38">IF(($C109+INT(M$107/18)+IF(((M$107-INT(M$107/18)*18)-$B109)&gt;=0,1,0)-M109+2)&lt;0, 0, $C109+INT(M$107/18)+IF(((M$107-INT(M$107/18)*18)-$B109)&gt;=0,1,0)-M109+2)</f>
        <v>1</v>
      </c>
      <c r="P109" s="37">
        <v>6</v>
      </c>
      <c r="Q109" s="37">
        <v>1</v>
      </c>
      <c r="R109" s="44">
        <f t="shared" ref="R109:R127" si="39">IF(($C109+INT(P$107/18)+IF(((P$107-INT(P$107/18)*18)-$B109)&gt;=0,1,0)-P109+2)&lt;0, 0, $C109+INT(P$107/18)+IF(((P$107-INT(P$107/18)*18)-$B109)&gt;=0,1,0)-P109+2)</f>
        <v>1</v>
      </c>
    </row>
    <row r="110" spans="1:20" x14ac:dyDescent="0.2">
      <c r="A110" s="42" t="s">
        <v>391</v>
      </c>
      <c r="B110" s="50">
        <v>15</v>
      </c>
      <c r="C110" s="50">
        <v>4</v>
      </c>
      <c r="D110" s="37">
        <v>4</v>
      </c>
      <c r="E110" s="37">
        <v>1</v>
      </c>
      <c r="F110" s="37">
        <f t="shared" si="35"/>
        <v>3</v>
      </c>
      <c r="G110" s="38">
        <v>4</v>
      </c>
      <c r="H110" s="38">
        <v>2</v>
      </c>
      <c r="I110" s="78">
        <f t="shared" si="36"/>
        <v>2</v>
      </c>
      <c r="J110" s="37">
        <v>4</v>
      </c>
      <c r="K110" s="37">
        <v>1</v>
      </c>
      <c r="L110" s="37">
        <f t="shared" si="37"/>
        <v>3</v>
      </c>
      <c r="M110" s="38">
        <v>6</v>
      </c>
      <c r="N110" s="38">
        <v>1</v>
      </c>
      <c r="O110" s="78">
        <f t="shared" si="38"/>
        <v>1</v>
      </c>
      <c r="P110" s="37">
        <v>7</v>
      </c>
      <c r="Q110" s="37">
        <v>1</v>
      </c>
      <c r="R110" s="44">
        <f t="shared" si="39"/>
        <v>0</v>
      </c>
    </row>
    <row r="111" spans="1:20" x14ac:dyDescent="0.2">
      <c r="A111" s="42" t="s">
        <v>392</v>
      </c>
      <c r="B111" s="50">
        <v>6</v>
      </c>
      <c r="C111" s="50">
        <v>4</v>
      </c>
      <c r="D111" s="37">
        <v>5</v>
      </c>
      <c r="E111" s="37">
        <v>2</v>
      </c>
      <c r="F111" s="37">
        <f t="shared" si="35"/>
        <v>2</v>
      </c>
      <c r="G111" s="38">
        <v>5</v>
      </c>
      <c r="H111" s="38">
        <v>2</v>
      </c>
      <c r="I111" s="78">
        <f t="shared" si="36"/>
        <v>2</v>
      </c>
      <c r="J111" s="37">
        <v>6</v>
      </c>
      <c r="K111" s="37">
        <v>2</v>
      </c>
      <c r="L111" s="37">
        <f t="shared" si="37"/>
        <v>2</v>
      </c>
      <c r="M111" s="38">
        <v>7</v>
      </c>
      <c r="N111" s="38">
        <v>2</v>
      </c>
      <c r="O111" s="78">
        <f t="shared" si="38"/>
        <v>0</v>
      </c>
      <c r="P111" s="37">
        <v>7</v>
      </c>
      <c r="Q111" s="37">
        <v>2</v>
      </c>
      <c r="R111" s="44">
        <f t="shared" si="39"/>
        <v>1</v>
      </c>
    </row>
    <row r="112" spans="1:20" x14ac:dyDescent="0.2">
      <c r="A112" s="42" t="s">
        <v>393</v>
      </c>
      <c r="B112" s="50">
        <v>18</v>
      </c>
      <c r="C112" s="50">
        <v>3</v>
      </c>
      <c r="D112" s="37">
        <v>3</v>
      </c>
      <c r="E112" s="37">
        <v>2</v>
      </c>
      <c r="F112" s="37">
        <f t="shared" si="35"/>
        <v>3</v>
      </c>
      <c r="G112" s="38">
        <v>3</v>
      </c>
      <c r="H112" s="38">
        <v>2</v>
      </c>
      <c r="I112" s="78">
        <f t="shared" si="36"/>
        <v>2</v>
      </c>
      <c r="J112" s="37">
        <v>4</v>
      </c>
      <c r="K112" s="37">
        <v>2</v>
      </c>
      <c r="L112" s="37">
        <f t="shared" si="37"/>
        <v>2</v>
      </c>
      <c r="M112" s="38">
        <v>3</v>
      </c>
      <c r="N112" s="38">
        <v>2</v>
      </c>
      <c r="O112" s="78">
        <f t="shared" si="38"/>
        <v>3</v>
      </c>
      <c r="P112" s="37">
        <v>10</v>
      </c>
      <c r="Q112" s="37">
        <v>2</v>
      </c>
      <c r="R112" s="44">
        <f t="shared" si="39"/>
        <v>0</v>
      </c>
      <c r="T112" t="s">
        <v>142</v>
      </c>
    </row>
    <row r="113" spans="1:20" x14ac:dyDescent="0.2">
      <c r="A113" s="42" t="s">
        <v>394</v>
      </c>
      <c r="B113" s="50">
        <v>2</v>
      </c>
      <c r="C113" s="50">
        <v>4</v>
      </c>
      <c r="D113" s="37">
        <v>5</v>
      </c>
      <c r="E113" s="37">
        <v>1</v>
      </c>
      <c r="F113" s="37">
        <f t="shared" si="35"/>
        <v>2</v>
      </c>
      <c r="G113" s="38">
        <v>5</v>
      </c>
      <c r="H113" s="38">
        <v>2</v>
      </c>
      <c r="I113" s="78">
        <f t="shared" si="36"/>
        <v>2</v>
      </c>
      <c r="J113" s="37">
        <v>5</v>
      </c>
      <c r="K113" s="37">
        <v>2</v>
      </c>
      <c r="L113" s="37">
        <f t="shared" si="37"/>
        <v>3</v>
      </c>
      <c r="M113" s="38">
        <v>7</v>
      </c>
      <c r="N113" s="38">
        <v>2</v>
      </c>
      <c r="O113" s="78">
        <f t="shared" si="38"/>
        <v>1</v>
      </c>
      <c r="P113" s="37">
        <v>8</v>
      </c>
      <c r="Q113" s="37">
        <v>2</v>
      </c>
      <c r="R113" s="44">
        <f t="shared" si="39"/>
        <v>0</v>
      </c>
    </row>
    <row r="114" spans="1:20" x14ac:dyDescent="0.2">
      <c r="A114" s="42" t="s">
        <v>395</v>
      </c>
      <c r="B114" s="50">
        <v>8</v>
      </c>
      <c r="C114" s="50">
        <v>4</v>
      </c>
      <c r="D114" s="37">
        <v>6</v>
      </c>
      <c r="E114" s="37">
        <v>2</v>
      </c>
      <c r="F114" s="37">
        <f t="shared" si="35"/>
        <v>1</v>
      </c>
      <c r="G114" s="38">
        <v>5</v>
      </c>
      <c r="H114" s="38">
        <v>3</v>
      </c>
      <c r="I114" s="78">
        <f t="shared" si="36"/>
        <v>2</v>
      </c>
      <c r="J114" s="37">
        <v>6</v>
      </c>
      <c r="K114" s="37">
        <v>1</v>
      </c>
      <c r="L114" s="37">
        <f t="shared" si="37"/>
        <v>1</v>
      </c>
      <c r="M114" s="38">
        <v>6</v>
      </c>
      <c r="N114" s="38">
        <v>2</v>
      </c>
      <c r="O114" s="78">
        <f t="shared" si="38"/>
        <v>1</v>
      </c>
      <c r="P114" s="37">
        <v>7</v>
      </c>
      <c r="Q114" s="37">
        <v>2</v>
      </c>
      <c r="R114" s="44">
        <f t="shared" si="39"/>
        <v>1</v>
      </c>
      <c r="T114" t="s">
        <v>140</v>
      </c>
    </row>
    <row r="115" spans="1:20" x14ac:dyDescent="0.2">
      <c r="A115" s="42" t="s">
        <v>396</v>
      </c>
      <c r="B115" s="50">
        <v>4</v>
      </c>
      <c r="C115" s="50">
        <v>3</v>
      </c>
      <c r="D115" s="37">
        <v>4</v>
      </c>
      <c r="E115" s="37">
        <v>2</v>
      </c>
      <c r="F115" s="37">
        <f t="shared" si="35"/>
        <v>2</v>
      </c>
      <c r="G115" s="38">
        <v>3</v>
      </c>
      <c r="H115" s="38">
        <v>1</v>
      </c>
      <c r="I115" s="78">
        <f t="shared" si="36"/>
        <v>3</v>
      </c>
      <c r="J115" s="37">
        <v>6</v>
      </c>
      <c r="K115" s="37">
        <v>2</v>
      </c>
      <c r="L115" s="37">
        <f t="shared" si="37"/>
        <v>1</v>
      </c>
      <c r="M115" s="38">
        <v>6</v>
      </c>
      <c r="N115" s="38">
        <v>2</v>
      </c>
      <c r="O115" s="78">
        <f t="shared" si="38"/>
        <v>0</v>
      </c>
      <c r="P115" s="37">
        <v>4</v>
      </c>
      <c r="Q115" s="37">
        <v>2</v>
      </c>
      <c r="R115" s="44">
        <f t="shared" si="39"/>
        <v>3</v>
      </c>
    </row>
    <row r="116" spans="1:20" x14ac:dyDescent="0.2">
      <c r="A116" s="42" t="s">
        <v>397</v>
      </c>
      <c r="B116" s="50">
        <v>1</v>
      </c>
      <c r="C116" s="50">
        <v>4</v>
      </c>
      <c r="D116" s="37">
        <v>5</v>
      </c>
      <c r="E116" s="37">
        <v>1</v>
      </c>
      <c r="F116" s="37">
        <f t="shared" si="35"/>
        <v>2</v>
      </c>
      <c r="G116" s="38">
        <v>4</v>
      </c>
      <c r="H116" s="38">
        <v>2</v>
      </c>
      <c r="I116" s="78">
        <f t="shared" si="36"/>
        <v>3</v>
      </c>
      <c r="J116" s="37">
        <v>6</v>
      </c>
      <c r="K116" s="37">
        <v>1</v>
      </c>
      <c r="L116" s="37">
        <f t="shared" si="37"/>
        <v>2</v>
      </c>
      <c r="M116" s="38">
        <v>5</v>
      </c>
      <c r="N116" s="38">
        <v>2</v>
      </c>
      <c r="O116" s="78">
        <f t="shared" si="38"/>
        <v>3</v>
      </c>
      <c r="P116" s="37">
        <v>7</v>
      </c>
      <c r="Q116" s="37">
        <v>2</v>
      </c>
      <c r="R116" s="44">
        <f t="shared" si="39"/>
        <v>1</v>
      </c>
    </row>
    <row r="117" spans="1:20" ht="13.5" thickBot="1" x14ac:dyDescent="0.25">
      <c r="A117" s="52" t="s">
        <v>398</v>
      </c>
      <c r="B117" s="53">
        <v>14</v>
      </c>
      <c r="C117" s="53">
        <v>4</v>
      </c>
      <c r="D117" s="37">
        <v>6</v>
      </c>
      <c r="E117" s="54">
        <v>2</v>
      </c>
      <c r="F117" s="37">
        <f t="shared" si="35"/>
        <v>1</v>
      </c>
      <c r="G117" s="38">
        <v>4</v>
      </c>
      <c r="H117" s="55">
        <v>2</v>
      </c>
      <c r="I117" s="77">
        <f t="shared" si="36"/>
        <v>2</v>
      </c>
      <c r="J117" s="37">
        <v>5</v>
      </c>
      <c r="K117" s="54">
        <v>2</v>
      </c>
      <c r="L117" s="37">
        <f t="shared" si="37"/>
        <v>2</v>
      </c>
      <c r="M117" s="38">
        <v>7</v>
      </c>
      <c r="N117" s="55">
        <v>1</v>
      </c>
      <c r="O117" s="77">
        <f t="shared" si="38"/>
        <v>0</v>
      </c>
      <c r="P117" s="37">
        <v>7</v>
      </c>
      <c r="Q117" s="54">
        <v>1</v>
      </c>
      <c r="R117" s="44">
        <f t="shared" si="39"/>
        <v>0</v>
      </c>
    </row>
    <row r="118" spans="1:20" ht="13.5" thickBot="1" x14ac:dyDescent="0.25">
      <c r="A118" s="61"/>
      <c r="B118" s="62"/>
      <c r="C118" s="74">
        <f>SUM(C109:C117)</f>
        <v>34</v>
      </c>
      <c r="D118" s="63">
        <f>SUM(D109:D117)</f>
        <v>44</v>
      </c>
      <c r="E118" s="63">
        <f>SUM(E109:E117)</f>
        <v>15</v>
      </c>
      <c r="F118" s="88">
        <f>SUM(F109:F117)</f>
        <v>17</v>
      </c>
      <c r="G118" s="64">
        <f>SUM(G109:G117)</f>
        <v>38</v>
      </c>
      <c r="H118" s="64">
        <f t="shared" ref="H118:R118" si="40">SUM(H109:H117)</f>
        <v>18</v>
      </c>
      <c r="I118" s="89">
        <f t="shared" si="40"/>
        <v>19</v>
      </c>
      <c r="J118" s="63">
        <f t="shared" si="40"/>
        <v>49</v>
      </c>
      <c r="K118" s="63">
        <f t="shared" si="40"/>
        <v>15</v>
      </c>
      <c r="L118" s="88">
        <f t="shared" si="40"/>
        <v>16</v>
      </c>
      <c r="M118" s="64">
        <f t="shared" si="40"/>
        <v>53</v>
      </c>
      <c r="N118" s="64">
        <f t="shared" si="40"/>
        <v>16</v>
      </c>
      <c r="O118" s="89">
        <f t="shared" si="40"/>
        <v>10</v>
      </c>
      <c r="P118" s="63">
        <f t="shared" si="40"/>
        <v>63</v>
      </c>
      <c r="Q118" s="63">
        <f t="shared" si="40"/>
        <v>15</v>
      </c>
      <c r="R118" s="194">
        <f t="shared" si="40"/>
        <v>7</v>
      </c>
    </row>
    <row r="119" spans="1:20" x14ac:dyDescent="0.2">
      <c r="A119" s="57" t="s">
        <v>399</v>
      </c>
      <c r="B119" s="58">
        <v>9</v>
      </c>
      <c r="C119" s="58">
        <v>4</v>
      </c>
      <c r="D119" s="37">
        <v>5</v>
      </c>
      <c r="E119" s="39">
        <v>3</v>
      </c>
      <c r="F119" s="37">
        <f t="shared" si="35"/>
        <v>2</v>
      </c>
      <c r="G119" s="38">
        <v>5</v>
      </c>
      <c r="H119" s="59">
        <v>2</v>
      </c>
      <c r="I119" s="78">
        <f t="shared" si="36"/>
        <v>1</v>
      </c>
      <c r="J119" s="37">
        <v>8</v>
      </c>
      <c r="K119" s="39">
        <v>3</v>
      </c>
      <c r="L119" s="37">
        <f t="shared" si="37"/>
        <v>0</v>
      </c>
      <c r="M119" s="38">
        <v>10</v>
      </c>
      <c r="N119" s="59">
        <v>2</v>
      </c>
      <c r="O119" s="78">
        <f t="shared" si="38"/>
        <v>0</v>
      </c>
      <c r="P119" s="37">
        <v>7</v>
      </c>
      <c r="Q119" s="39">
        <v>2</v>
      </c>
      <c r="R119" s="44">
        <f t="shared" si="39"/>
        <v>1</v>
      </c>
    </row>
    <row r="120" spans="1:20" x14ac:dyDescent="0.2">
      <c r="A120" s="42" t="s">
        <v>400</v>
      </c>
      <c r="B120" s="50">
        <v>16</v>
      </c>
      <c r="C120" s="50">
        <v>4</v>
      </c>
      <c r="D120" s="37">
        <v>5</v>
      </c>
      <c r="E120" s="37">
        <v>1</v>
      </c>
      <c r="F120" s="37">
        <f t="shared" si="35"/>
        <v>2</v>
      </c>
      <c r="G120" s="38">
        <v>4</v>
      </c>
      <c r="H120" s="38">
        <v>1</v>
      </c>
      <c r="I120" s="78">
        <f t="shared" si="36"/>
        <v>2</v>
      </c>
      <c r="J120" s="37">
        <v>5</v>
      </c>
      <c r="K120" s="37">
        <v>1</v>
      </c>
      <c r="L120" s="37">
        <f t="shared" si="37"/>
        <v>2</v>
      </c>
      <c r="M120" s="38">
        <v>5</v>
      </c>
      <c r="N120" s="38">
        <v>2</v>
      </c>
      <c r="O120" s="78">
        <f t="shared" si="38"/>
        <v>2</v>
      </c>
      <c r="P120" s="37">
        <v>6</v>
      </c>
      <c r="Q120" s="37">
        <v>2</v>
      </c>
      <c r="R120" s="44">
        <f t="shared" si="39"/>
        <v>1</v>
      </c>
    </row>
    <row r="121" spans="1:20" x14ac:dyDescent="0.2">
      <c r="A121" s="42" t="s">
        <v>401</v>
      </c>
      <c r="B121" s="50">
        <v>5</v>
      </c>
      <c r="C121" s="50">
        <v>3</v>
      </c>
      <c r="D121" s="37">
        <v>3</v>
      </c>
      <c r="E121" s="37">
        <v>1</v>
      </c>
      <c r="F121" s="37">
        <f t="shared" si="35"/>
        <v>3</v>
      </c>
      <c r="G121" s="38">
        <v>4</v>
      </c>
      <c r="H121" s="38">
        <v>2</v>
      </c>
      <c r="I121" s="78">
        <f t="shared" si="36"/>
        <v>2</v>
      </c>
      <c r="J121" s="37">
        <v>3</v>
      </c>
      <c r="K121" s="37">
        <v>2</v>
      </c>
      <c r="L121" s="37">
        <f t="shared" si="37"/>
        <v>4</v>
      </c>
      <c r="M121" s="38">
        <v>4</v>
      </c>
      <c r="N121" s="38">
        <v>2</v>
      </c>
      <c r="O121" s="78">
        <f t="shared" si="38"/>
        <v>2</v>
      </c>
      <c r="P121" s="37">
        <v>6</v>
      </c>
      <c r="Q121" s="37">
        <v>2</v>
      </c>
      <c r="R121" s="44">
        <f t="shared" si="39"/>
        <v>1</v>
      </c>
    </row>
    <row r="122" spans="1:20" x14ac:dyDescent="0.2">
      <c r="A122" s="42" t="s">
        <v>402</v>
      </c>
      <c r="B122" s="50">
        <v>3</v>
      </c>
      <c r="C122" s="50">
        <v>5</v>
      </c>
      <c r="D122" s="37">
        <v>8</v>
      </c>
      <c r="E122" s="37">
        <v>2</v>
      </c>
      <c r="F122" s="37">
        <f t="shared" si="35"/>
        <v>0</v>
      </c>
      <c r="G122" s="38">
        <v>7</v>
      </c>
      <c r="H122" s="38">
        <v>2</v>
      </c>
      <c r="I122" s="78">
        <f t="shared" si="36"/>
        <v>1</v>
      </c>
      <c r="J122" s="37">
        <v>6</v>
      </c>
      <c r="K122" s="37">
        <v>2</v>
      </c>
      <c r="L122" s="37">
        <f t="shared" si="37"/>
        <v>3</v>
      </c>
      <c r="M122" s="38">
        <v>10</v>
      </c>
      <c r="N122" s="38">
        <v>2</v>
      </c>
      <c r="O122" s="78">
        <f t="shared" si="38"/>
        <v>0</v>
      </c>
      <c r="P122" s="37">
        <v>10</v>
      </c>
      <c r="Q122" s="37">
        <v>2</v>
      </c>
      <c r="R122" s="44">
        <f t="shared" si="39"/>
        <v>0</v>
      </c>
    </row>
    <row r="123" spans="1:20" x14ac:dyDescent="0.2">
      <c r="A123" s="42" t="s">
        <v>403</v>
      </c>
      <c r="B123" s="50">
        <v>7</v>
      </c>
      <c r="C123" s="50">
        <v>4</v>
      </c>
      <c r="D123" s="37">
        <v>5</v>
      </c>
      <c r="E123" s="37">
        <v>2</v>
      </c>
      <c r="F123" s="37">
        <f t="shared" si="35"/>
        <v>2</v>
      </c>
      <c r="G123" s="38">
        <v>6</v>
      </c>
      <c r="H123" s="38">
        <v>2</v>
      </c>
      <c r="I123" s="78">
        <f t="shared" si="36"/>
        <v>1</v>
      </c>
      <c r="J123" s="37">
        <v>6</v>
      </c>
      <c r="K123" s="37">
        <v>2</v>
      </c>
      <c r="L123" s="37">
        <f t="shared" si="37"/>
        <v>2</v>
      </c>
      <c r="M123" s="38">
        <v>7</v>
      </c>
      <c r="N123" s="38">
        <v>3</v>
      </c>
      <c r="O123" s="78">
        <f t="shared" si="38"/>
        <v>0</v>
      </c>
      <c r="P123" s="37">
        <v>8</v>
      </c>
      <c r="Q123" s="37">
        <v>2</v>
      </c>
      <c r="R123" s="44">
        <f t="shared" si="39"/>
        <v>0</v>
      </c>
    </row>
    <row r="124" spans="1:20" x14ac:dyDescent="0.2">
      <c r="A124" s="42" t="s">
        <v>404</v>
      </c>
      <c r="B124" s="50">
        <v>13</v>
      </c>
      <c r="C124" s="50">
        <v>4</v>
      </c>
      <c r="D124" s="37">
        <v>6</v>
      </c>
      <c r="E124" s="37">
        <v>2</v>
      </c>
      <c r="F124" s="37">
        <f t="shared" si="35"/>
        <v>1</v>
      </c>
      <c r="G124" s="38">
        <v>5</v>
      </c>
      <c r="H124" s="38">
        <v>2</v>
      </c>
      <c r="I124" s="78">
        <f t="shared" si="36"/>
        <v>1</v>
      </c>
      <c r="J124" s="37">
        <v>5</v>
      </c>
      <c r="K124" s="37">
        <v>2</v>
      </c>
      <c r="L124" s="37">
        <f t="shared" si="37"/>
        <v>2</v>
      </c>
      <c r="M124" s="38">
        <v>10</v>
      </c>
      <c r="N124" s="38">
        <v>2</v>
      </c>
      <c r="O124" s="78">
        <f t="shared" si="38"/>
        <v>0</v>
      </c>
      <c r="P124" s="37">
        <v>8</v>
      </c>
      <c r="Q124" s="37">
        <v>2</v>
      </c>
      <c r="R124" s="44">
        <f t="shared" si="39"/>
        <v>0</v>
      </c>
    </row>
    <row r="125" spans="1:20" x14ac:dyDescent="0.2">
      <c r="A125" s="42" t="s">
        <v>405</v>
      </c>
      <c r="B125" s="50">
        <v>17</v>
      </c>
      <c r="C125" s="50">
        <v>4</v>
      </c>
      <c r="D125" s="37">
        <v>4</v>
      </c>
      <c r="E125" s="37">
        <v>2</v>
      </c>
      <c r="F125" s="37">
        <f t="shared" si="35"/>
        <v>3</v>
      </c>
      <c r="G125" s="38">
        <v>6</v>
      </c>
      <c r="H125" s="38">
        <v>1</v>
      </c>
      <c r="I125" s="78">
        <f t="shared" si="36"/>
        <v>0</v>
      </c>
      <c r="J125" s="37">
        <v>5</v>
      </c>
      <c r="K125" s="37">
        <v>2</v>
      </c>
      <c r="L125" s="37">
        <f t="shared" si="37"/>
        <v>2</v>
      </c>
      <c r="M125" s="38">
        <v>5</v>
      </c>
      <c r="N125" s="38">
        <v>3</v>
      </c>
      <c r="O125" s="78">
        <f t="shared" si="38"/>
        <v>2</v>
      </c>
      <c r="P125" s="37">
        <v>4</v>
      </c>
      <c r="Q125" s="37">
        <v>2</v>
      </c>
      <c r="R125" s="44">
        <f t="shared" si="39"/>
        <v>3</v>
      </c>
    </row>
    <row r="126" spans="1:20" x14ac:dyDescent="0.2">
      <c r="A126" s="42" t="s">
        <v>406</v>
      </c>
      <c r="B126" s="50">
        <v>11</v>
      </c>
      <c r="C126" s="50">
        <v>3</v>
      </c>
      <c r="D126" s="37">
        <v>7</v>
      </c>
      <c r="E126" s="37">
        <v>2</v>
      </c>
      <c r="F126" s="37">
        <f t="shared" si="35"/>
        <v>0</v>
      </c>
      <c r="G126" s="38">
        <v>3</v>
      </c>
      <c r="H126" s="38">
        <v>1</v>
      </c>
      <c r="I126" s="78">
        <f t="shared" si="36"/>
        <v>2</v>
      </c>
      <c r="J126" s="37">
        <v>6</v>
      </c>
      <c r="K126" s="37">
        <v>2</v>
      </c>
      <c r="L126" s="37">
        <f t="shared" si="37"/>
        <v>0</v>
      </c>
      <c r="M126" s="38">
        <v>5</v>
      </c>
      <c r="N126" s="38">
        <v>2</v>
      </c>
      <c r="O126" s="78">
        <f t="shared" si="38"/>
        <v>1</v>
      </c>
      <c r="P126" s="37">
        <v>4</v>
      </c>
      <c r="Q126" s="37">
        <v>2</v>
      </c>
      <c r="R126" s="44">
        <f t="shared" si="39"/>
        <v>2</v>
      </c>
      <c r="T126" t="s">
        <v>141</v>
      </c>
    </row>
    <row r="127" spans="1:20" ht="13.5" thickBot="1" x14ac:dyDescent="0.25">
      <c r="A127" s="45" t="s">
        <v>407</v>
      </c>
      <c r="B127" s="51">
        <v>12</v>
      </c>
      <c r="C127" s="51">
        <v>4</v>
      </c>
      <c r="D127" s="37">
        <v>5</v>
      </c>
      <c r="E127" s="46">
        <v>2</v>
      </c>
      <c r="F127" s="37">
        <f t="shared" si="35"/>
        <v>2</v>
      </c>
      <c r="G127" s="38">
        <v>4</v>
      </c>
      <c r="H127" s="47">
        <v>2</v>
      </c>
      <c r="I127" s="77">
        <f t="shared" si="36"/>
        <v>2</v>
      </c>
      <c r="J127" s="37">
        <v>6</v>
      </c>
      <c r="K127" s="46">
        <v>1</v>
      </c>
      <c r="L127" s="37">
        <f t="shared" si="37"/>
        <v>1</v>
      </c>
      <c r="M127" s="38">
        <v>6</v>
      </c>
      <c r="N127" s="47">
        <v>2</v>
      </c>
      <c r="O127" s="77">
        <f t="shared" si="38"/>
        <v>1</v>
      </c>
      <c r="P127" s="37">
        <v>10</v>
      </c>
      <c r="Q127" s="46">
        <v>2</v>
      </c>
      <c r="R127" s="44">
        <f t="shared" si="39"/>
        <v>0</v>
      </c>
    </row>
    <row r="128" spans="1:20" ht="13.5" thickBot="1" x14ac:dyDescent="0.25">
      <c r="A128" s="66" t="s">
        <v>413</v>
      </c>
      <c r="B128" s="63"/>
      <c r="C128" s="63">
        <f>SUM(C119:C127)</f>
        <v>35</v>
      </c>
      <c r="D128" s="63">
        <f>SUM(D119:D127)</f>
        <v>48</v>
      </c>
      <c r="E128" s="63">
        <f>SUM(E119:E127)</f>
        <v>17</v>
      </c>
      <c r="F128" s="63">
        <f>SUM(F119:F127)</f>
        <v>15</v>
      </c>
      <c r="G128" s="64">
        <f t="shared" ref="G128:R128" si="41">SUM(G119:G127)</f>
        <v>44</v>
      </c>
      <c r="H128" s="64">
        <f t="shared" si="41"/>
        <v>15</v>
      </c>
      <c r="I128" s="64">
        <f t="shared" si="41"/>
        <v>12</v>
      </c>
      <c r="J128" s="63">
        <f t="shared" si="41"/>
        <v>50</v>
      </c>
      <c r="K128" s="63">
        <f t="shared" si="41"/>
        <v>17</v>
      </c>
      <c r="L128" s="63">
        <f t="shared" si="41"/>
        <v>16</v>
      </c>
      <c r="M128" s="64">
        <f t="shared" si="41"/>
        <v>62</v>
      </c>
      <c r="N128" s="64">
        <f t="shared" si="41"/>
        <v>20</v>
      </c>
      <c r="O128" s="64">
        <f t="shared" si="41"/>
        <v>8</v>
      </c>
      <c r="P128" s="63">
        <f t="shared" si="41"/>
        <v>63</v>
      </c>
      <c r="Q128" s="63">
        <f t="shared" si="41"/>
        <v>18</v>
      </c>
      <c r="R128" s="65">
        <f t="shared" si="41"/>
        <v>8</v>
      </c>
    </row>
    <row r="129" spans="1:20" ht="13.5" thickBot="1" x14ac:dyDescent="0.25">
      <c r="A129" s="70" t="s">
        <v>414</v>
      </c>
      <c r="B129" s="71"/>
      <c r="C129" s="71">
        <f t="shared" ref="C129:R129" si="42">C128+C118</f>
        <v>69</v>
      </c>
      <c r="D129" s="71">
        <f>D128+D118</f>
        <v>92</v>
      </c>
      <c r="E129" s="71">
        <f>E128+E118</f>
        <v>32</v>
      </c>
      <c r="F129" s="71">
        <f>F128+F118</f>
        <v>32</v>
      </c>
      <c r="G129" s="72">
        <f t="shared" si="42"/>
        <v>82</v>
      </c>
      <c r="H129" s="72">
        <f t="shared" si="42"/>
        <v>33</v>
      </c>
      <c r="I129" s="72">
        <f t="shared" si="42"/>
        <v>31</v>
      </c>
      <c r="J129" s="71">
        <f t="shared" si="42"/>
        <v>99</v>
      </c>
      <c r="K129" s="71">
        <f t="shared" si="42"/>
        <v>32</v>
      </c>
      <c r="L129" s="71">
        <f t="shared" si="42"/>
        <v>32</v>
      </c>
      <c r="M129" s="72">
        <f t="shared" si="42"/>
        <v>115</v>
      </c>
      <c r="N129" s="72">
        <f t="shared" si="42"/>
        <v>36</v>
      </c>
      <c r="O129" s="72">
        <f t="shared" si="42"/>
        <v>18</v>
      </c>
      <c r="P129" s="71">
        <f t="shared" si="42"/>
        <v>126</v>
      </c>
      <c r="Q129" s="71">
        <f t="shared" si="42"/>
        <v>33</v>
      </c>
      <c r="R129" s="73">
        <f t="shared" si="42"/>
        <v>15</v>
      </c>
    </row>
    <row r="130" spans="1:20" ht="13.5" thickBot="1" x14ac:dyDescent="0.25"/>
    <row r="131" spans="1:20" ht="13.5" thickBot="1" x14ac:dyDescent="0.25">
      <c r="A131" s="273" t="s">
        <v>49</v>
      </c>
      <c r="B131" s="190"/>
      <c r="C131" s="190"/>
      <c r="D131" s="190"/>
      <c r="E131" s="190"/>
      <c r="F131" s="190"/>
      <c r="G131" s="190"/>
      <c r="H131" s="190"/>
      <c r="I131" s="190"/>
      <c r="J131" s="190"/>
      <c r="K131" s="190"/>
      <c r="L131" s="190"/>
      <c r="M131" s="190"/>
      <c r="N131" s="190"/>
      <c r="O131" s="190"/>
      <c r="P131" s="190"/>
      <c r="Q131" s="190"/>
      <c r="R131" s="193"/>
    </row>
    <row r="132" spans="1:20" x14ac:dyDescent="0.2">
      <c r="A132" s="40"/>
      <c r="B132" s="41"/>
      <c r="C132" s="41"/>
      <c r="D132" s="474" t="s">
        <v>475</v>
      </c>
      <c r="E132" s="475"/>
      <c r="F132" s="476"/>
      <c r="G132" s="477" t="s">
        <v>469</v>
      </c>
      <c r="H132" s="478"/>
      <c r="I132" s="479"/>
      <c r="J132" s="474" t="s">
        <v>352</v>
      </c>
      <c r="K132" s="475"/>
      <c r="L132" s="476"/>
      <c r="M132" s="477" t="s">
        <v>340</v>
      </c>
      <c r="N132" s="478"/>
      <c r="O132" s="479"/>
      <c r="P132" s="474" t="s">
        <v>472</v>
      </c>
      <c r="Q132" s="475"/>
      <c r="R132" s="502"/>
    </row>
    <row r="133" spans="1:20" x14ac:dyDescent="0.2">
      <c r="A133" s="57"/>
      <c r="B133" s="69"/>
      <c r="C133" s="69" t="s">
        <v>538</v>
      </c>
      <c r="D133" s="480">
        <v>18</v>
      </c>
      <c r="E133" s="481"/>
      <c r="F133" s="482"/>
      <c r="G133" s="483">
        <v>8</v>
      </c>
      <c r="H133" s="484"/>
      <c r="I133" s="485"/>
      <c r="J133" s="480">
        <v>25</v>
      </c>
      <c r="K133" s="481"/>
      <c r="L133" s="482"/>
      <c r="M133" s="483">
        <v>21</v>
      </c>
      <c r="N133" s="484"/>
      <c r="O133" s="485"/>
      <c r="P133" s="480">
        <v>27</v>
      </c>
      <c r="Q133" s="481"/>
      <c r="R133" s="537"/>
    </row>
    <row r="134" spans="1:20" x14ac:dyDescent="0.2">
      <c r="A134" s="42"/>
      <c r="B134" s="34" t="s">
        <v>355</v>
      </c>
      <c r="C134" s="34" t="s">
        <v>408</v>
      </c>
      <c r="D134" s="35" t="s">
        <v>409</v>
      </c>
      <c r="E134" s="35" t="s">
        <v>410</v>
      </c>
      <c r="F134" s="35" t="s">
        <v>363</v>
      </c>
      <c r="G134" s="36" t="s">
        <v>409</v>
      </c>
      <c r="H134" s="36" t="s">
        <v>410</v>
      </c>
      <c r="I134" s="36" t="s">
        <v>363</v>
      </c>
      <c r="J134" s="35" t="s">
        <v>409</v>
      </c>
      <c r="K134" s="35" t="s">
        <v>410</v>
      </c>
      <c r="L134" s="35" t="s">
        <v>363</v>
      </c>
      <c r="M134" s="36" t="s">
        <v>409</v>
      </c>
      <c r="N134" s="36" t="s">
        <v>410</v>
      </c>
      <c r="O134" s="36" t="s">
        <v>363</v>
      </c>
      <c r="P134" s="35" t="s">
        <v>409</v>
      </c>
      <c r="Q134" s="35" t="s">
        <v>410</v>
      </c>
      <c r="R134" s="43" t="s">
        <v>363</v>
      </c>
    </row>
    <row r="135" spans="1:20" x14ac:dyDescent="0.2">
      <c r="A135" s="42" t="s">
        <v>390</v>
      </c>
      <c r="B135" s="50">
        <v>10</v>
      </c>
      <c r="C135" s="50">
        <v>4</v>
      </c>
      <c r="D135" s="37">
        <v>8</v>
      </c>
      <c r="E135" s="37">
        <v>3</v>
      </c>
      <c r="F135" s="37">
        <f t="shared" ref="F135:F143" si="43">IF(($C135+INT(D$133/18)+IF(((D$133-INT(D$133/18)*18)-$B135)&gt;=0,1,0)-D135+2)&lt;0, 0, $C135+INT(D$133/18)+IF(((D$133-INT(D$133/18)*18)-$B135)&gt;=0,1,0)-D135+2)</f>
        <v>0</v>
      </c>
      <c r="G135" s="38">
        <v>4</v>
      </c>
      <c r="H135" s="38">
        <v>2</v>
      </c>
      <c r="I135" s="78">
        <f t="shared" ref="I135:I143" si="44">IF(($C135+INT(G$133/18)+IF(((G$133-INT(G$133/18)*18)-$B135)&gt;=0,1,0)-G135+2)&lt;0, 0, $C135+INT(G$133/18)+IF(((G$133-INT(G$133/18)*18)-$B135)&gt;=0,1,0)-G135+2)</f>
        <v>2</v>
      </c>
      <c r="J135" s="37">
        <v>5</v>
      </c>
      <c r="K135" s="37">
        <v>1</v>
      </c>
      <c r="L135" s="37">
        <f t="shared" ref="L135:L143" si="45">IF(($C135+INT(J$133/18)+IF(((J$133-INT(J$133/18)*18)-$B135)&gt;=0,1,0)-J135+2)&lt;0, 0, $C135+INT(J$133/18)+IF(((J$133-INT(J$133/18)*18)-$B135)&gt;=0,1,0)-J135+2)</f>
        <v>2</v>
      </c>
      <c r="M135" s="38">
        <v>6</v>
      </c>
      <c r="N135" s="38">
        <v>1</v>
      </c>
      <c r="O135" s="78">
        <f t="shared" ref="O135:O143" si="46">IF(($C135+INT(M$133/18)+IF(((M$133-INT(M$133/18)*18)-$B135)&gt;=0,1,0)-M135+2)&lt;0, 0, $C135+INT(M$133/18)+IF(((M$133-INT(M$133/18)*18)-$B135)&gt;=0,1,0)-M135+2)</f>
        <v>1</v>
      </c>
      <c r="P135" s="37">
        <v>6</v>
      </c>
      <c r="Q135" s="37">
        <v>2</v>
      </c>
      <c r="R135" s="44">
        <f t="shared" ref="R135:R143" si="47">IF(($C135+INT(P$133/18)+IF(((P$133-INT(P$133/18)*18)-$B135)&gt;=0,1,0)-P135+2)&lt;0, 0, $C135+INT(P$133/18)+IF(((P$133-INT(P$133/18)*18)-$B135)&gt;=0,1,0)-P135+2)</f>
        <v>1</v>
      </c>
    </row>
    <row r="136" spans="1:20" x14ac:dyDescent="0.2">
      <c r="A136" s="42" t="s">
        <v>391</v>
      </c>
      <c r="B136" s="50">
        <v>15</v>
      </c>
      <c r="C136" s="50">
        <v>4</v>
      </c>
      <c r="D136" s="37">
        <v>6</v>
      </c>
      <c r="E136" s="37">
        <v>1</v>
      </c>
      <c r="F136" s="37">
        <f t="shared" si="43"/>
        <v>1</v>
      </c>
      <c r="G136" s="38">
        <v>5</v>
      </c>
      <c r="H136" s="38">
        <v>2</v>
      </c>
      <c r="I136" s="78">
        <f t="shared" si="44"/>
        <v>1</v>
      </c>
      <c r="J136" s="37">
        <v>6</v>
      </c>
      <c r="K136" s="37">
        <v>2</v>
      </c>
      <c r="L136" s="37">
        <f t="shared" si="45"/>
        <v>1</v>
      </c>
      <c r="M136" s="38">
        <v>4</v>
      </c>
      <c r="N136" s="38">
        <v>1</v>
      </c>
      <c r="O136" s="78">
        <f t="shared" si="46"/>
        <v>3</v>
      </c>
      <c r="P136" s="37">
        <v>8</v>
      </c>
      <c r="Q136" s="37">
        <v>2</v>
      </c>
      <c r="R136" s="44">
        <f t="shared" si="47"/>
        <v>0</v>
      </c>
      <c r="T136" t="s">
        <v>53</v>
      </c>
    </row>
    <row r="137" spans="1:20" x14ac:dyDescent="0.2">
      <c r="A137" s="42" t="s">
        <v>392</v>
      </c>
      <c r="B137" s="50">
        <v>6</v>
      </c>
      <c r="C137" s="50">
        <v>4</v>
      </c>
      <c r="D137" s="37">
        <v>3</v>
      </c>
      <c r="E137" s="37">
        <v>1</v>
      </c>
      <c r="F137" s="37">
        <f t="shared" si="43"/>
        <v>4</v>
      </c>
      <c r="G137" s="38">
        <v>5</v>
      </c>
      <c r="H137" s="38">
        <v>2</v>
      </c>
      <c r="I137" s="78">
        <f t="shared" si="44"/>
        <v>2</v>
      </c>
      <c r="J137" s="37">
        <v>4</v>
      </c>
      <c r="K137" s="37">
        <v>2</v>
      </c>
      <c r="L137" s="37">
        <f t="shared" si="45"/>
        <v>4</v>
      </c>
      <c r="M137" s="38">
        <v>4</v>
      </c>
      <c r="N137" s="38">
        <v>1</v>
      </c>
      <c r="O137" s="78">
        <f t="shared" si="46"/>
        <v>3</v>
      </c>
      <c r="P137" s="37">
        <v>4</v>
      </c>
      <c r="Q137" s="37">
        <v>1</v>
      </c>
      <c r="R137" s="44">
        <f t="shared" si="47"/>
        <v>4</v>
      </c>
    </row>
    <row r="138" spans="1:20" x14ac:dyDescent="0.2">
      <c r="A138" s="42" t="s">
        <v>393</v>
      </c>
      <c r="B138" s="50">
        <v>18</v>
      </c>
      <c r="C138" s="50">
        <v>3</v>
      </c>
      <c r="D138" s="37">
        <v>6</v>
      </c>
      <c r="E138" s="37">
        <v>1</v>
      </c>
      <c r="F138" s="37">
        <f t="shared" si="43"/>
        <v>0</v>
      </c>
      <c r="G138" s="38">
        <v>3</v>
      </c>
      <c r="H138" s="38">
        <v>1</v>
      </c>
      <c r="I138" s="78">
        <f t="shared" si="44"/>
        <v>2</v>
      </c>
      <c r="J138" s="37">
        <v>5</v>
      </c>
      <c r="K138" s="37">
        <v>2</v>
      </c>
      <c r="L138" s="37">
        <f t="shared" si="45"/>
        <v>1</v>
      </c>
      <c r="M138" s="38">
        <v>2</v>
      </c>
      <c r="N138" s="38">
        <v>1</v>
      </c>
      <c r="O138" s="78">
        <f t="shared" si="46"/>
        <v>4</v>
      </c>
      <c r="P138" s="37">
        <v>5</v>
      </c>
      <c r="Q138" s="37">
        <v>2</v>
      </c>
      <c r="R138" s="44">
        <f t="shared" si="47"/>
        <v>1</v>
      </c>
      <c r="T138" t="s">
        <v>52</v>
      </c>
    </row>
    <row r="139" spans="1:20" x14ac:dyDescent="0.2">
      <c r="A139" s="42" t="s">
        <v>394</v>
      </c>
      <c r="B139" s="50">
        <v>2</v>
      </c>
      <c r="C139" s="50">
        <v>4</v>
      </c>
      <c r="D139" s="37">
        <v>5</v>
      </c>
      <c r="E139" s="37">
        <v>1</v>
      </c>
      <c r="F139" s="37">
        <f t="shared" si="43"/>
        <v>2</v>
      </c>
      <c r="G139" s="38">
        <v>5</v>
      </c>
      <c r="H139" s="38">
        <v>2</v>
      </c>
      <c r="I139" s="78">
        <f t="shared" si="44"/>
        <v>2</v>
      </c>
      <c r="J139" s="37">
        <v>7</v>
      </c>
      <c r="K139" s="37">
        <v>3</v>
      </c>
      <c r="L139" s="37">
        <f t="shared" si="45"/>
        <v>1</v>
      </c>
      <c r="M139" s="38">
        <v>5</v>
      </c>
      <c r="N139" s="38">
        <v>2</v>
      </c>
      <c r="O139" s="78">
        <f t="shared" si="46"/>
        <v>3</v>
      </c>
      <c r="P139" s="37">
        <v>6</v>
      </c>
      <c r="Q139" s="37">
        <v>1</v>
      </c>
      <c r="R139" s="44">
        <f t="shared" si="47"/>
        <v>2</v>
      </c>
    </row>
    <row r="140" spans="1:20" x14ac:dyDescent="0.2">
      <c r="A140" s="42" t="s">
        <v>395</v>
      </c>
      <c r="B140" s="50">
        <v>8</v>
      </c>
      <c r="C140" s="50">
        <v>4</v>
      </c>
      <c r="D140" s="37">
        <v>5</v>
      </c>
      <c r="E140" s="37">
        <v>2</v>
      </c>
      <c r="F140" s="37">
        <f t="shared" si="43"/>
        <v>2</v>
      </c>
      <c r="G140" s="38">
        <v>8</v>
      </c>
      <c r="H140" s="38">
        <v>2</v>
      </c>
      <c r="I140" s="78">
        <f t="shared" si="44"/>
        <v>0</v>
      </c>
      <c r="J140" s="37">
        <v>7</v>
      </c>
      <c r="K140" s="37">
        <v>2</v>
      </c>
      <c r="L140" s="37">
        <f t="shared" si="45"/>
        <v>0</v>
      </c>
      <c r="M140" s="38">
        <v>6</v>
      </c>
      <c r="N140" s="38">
        <v>2</v>
      </c>
      <c r="O140" s="78">
        <f t="shared" si="46"/>
        <v>1</v>
      </c>
      <c r="P140" s="37">
        <v>8</v>
      </c>
      <c r="Q140" s="37">
        <v>2</v>
      </c>
      <c r="R140" s="44">
        <f t="shared" si="47"/>
        <v>0</v>
      </c>
    </row>
    <row r="141" spans="1:20" x14ac:dyDescent="0.2">
      <c r="A141" s="42" t="s">
        <v>396</v>
      </c>
      <c r="B141" s="50">
        <v>4</v>
      </c>
      <c r="C141" s="50">
        <v>3</v>
      </c>
      <c r="D141" s="37">
        <v>3</v>
      </c>
      <c r="E141" s="37">
        <v>1</v>
      </c>
      <c r="F141" s="37">
        <f t="shared" si="43"/>
        <v>3</v>
      </c>
      <c r="G141" s="38">
        <v>3</v>
      </c>
      <c r="H141" s="38">
        <v>2</v>
      </c>
      <c r="I141" s="78">
        <f t="shared" si="44"/>
        <v>3</v>
      </c>
      <c r="J141" s="37">
        <v>6</v>
      </c>
      <c r="K141" s="37">
        <v>2</v>
      </c>
      <c r="L141" s="37">
        <f t="shared" si="45"/>
        <v>1</v>
      </c>
      <c r="M141" s="38">
        <v>4</v>
      </c>
      <c r="N141" s="38">
        <v>2</v>
      </c>
      <c r="O141" s="78">
        <f t="shared" si="46"/>
        <v>2</v>
      </c>
      <c r="P141" s="37">
        <v>3</v>
      </c>
      <c r="Q141" s="37">
        <v>2</v>
      </c>
      <c r="R141" s="44">
        <f t="shared" si="47"/>
        <v>4</v>
      </c>
    </row>
    <row r="142" spans="1:20" x14ac:dyDescent="0.2">
      <c r="A142" s="42" t="s">
        <v>397</v>
      </c>
      <c r="B142" s="50">
        <v>1</v>
      </c>
      <c r="C142" s="50">
        <v>4</v>
      </c>
      <c r="D142" s="37">
        <v>6</v>
      </c>
      <c r="E142" s="37">
        <v>2</v>
      </c>
      <c r="F142" s="37">
        <f t="shared" si="43"/>
        <v>1</v>
      </c>
      <c r="G142" s="38">
        <v>5</v>
      </c>
      <c r="H142" s="38">
        <v>2</v>
      </c>
      <c r="I142" s="78">
        <f t="shared" si="44"/>
        <v>2</v>
      </c>
      <c r="J142" s="37">
        <v>10</v>
      </c>
      <c r="K142" s="37">
        <v>2</v>
      </c>
      <c r="L142" s="37">
        <f t="shared" si="45"/>
        <v>0</v>
      </c>
      <c r="M142" s="38">
        <v>6</v>
      </c>
      <c r="N142" s="38">
        <v>2</v>
      </c>
      <c r="O142" s="78">
        <f t="shared" si="46"/>
        <v>2</v>
      </c>
      <c r="P142" s="37">
        <v>6</v>
      </c>
      <c r="Q142" s="37">
        <v>2</v>
      </c>
      <c r="R142" s="44">
        <f t="shared" si="47"/>
        <v>2</v>
      </c>
    </row>
    <row r="143" spans="1:20" ht="13.5" thickBot="1" x14ac:dyDescent="0.25">
      <c r="A143" s="52" t="s">
        <v>398</v>
      </c>
      <c r="B143" s="53">
        <v>14</v>
      </c>
      <c r="C143" s="53">
        <v>4</v>
      </c>
      <c r="D143" s="37">
        <v>5</v>
      </c>
      <c r="E143" s="54">
        <v>2</v>
      </c>
      <c r="F143" s="37">
        <f t="shared" si="43"/>
        <v>2</v>
      </c>
      <c r="G143" s="38">
        <v>4</v>
      </c>
      <c r="H143" s="55">
        <v>2</v>
      </c>
      <c r="I143" s="77">
        <f t="shared" si="44"/>
        <v>2</v>
      </c>
      <c r="J143" s="37">
        <v>10</v>
      </c>
      <c r="K143" s="54">
        <v>2</v>
      </c>
      <c r="L143" s="37">
        <f t="shared" si="45"/>
        <v>0</v>
      </c>
      <c r="M143" s="38">
        <v>5</v>
      </c>
      <c r="N143" s="55">
        <v>2</v>
      </c>
      <c r="O143" s="77">
        <f t="shared" si="46"/>
        <v>2</v>
      </c>
      <c r="P143" s="37">
        <v>5</v>
      </c>
      <c r="Q143" s="54">
        <v>2</v>
      </c>
      <c r="R143" s="44">
        <f t="shared" si="47"/>
        <v>2</v>
      </c>
    </row>
    <row r="144" spans="1:20" ht="13.5" thickBot="1" x14ac:dyDescent="0.25">
      <c r="A144" s="61" t="s">
        <v>412</v>
      </c>
      <c r="B144" s="62"/>
      <c r="C144" s="74">
        <f>SUM(C135:C143)</f>
        <v>34</v>
      </c>
      <c r="D144" s="63">
        <f>SUM(D135:D143)</f>
        <v>47</v>
      </c>
      <c r="E144" s="63">
        <f>SUM(E135:E143)</f>
        <v>14</v>
      </c>
      <c r="F144" s="88">
        <f>SUM(F135:F143)</f>
        <v>15</v>
      </c>
      <c r="G144" s="64">
        <f t="shared" ref="G144:R144" si="48">SUM(G135:G143)</f>
        <v>42</v>
      </c>
      <c r="H144" s="64">
        <f t="shared" si="48"/>
        <v>17</v>
      </c>
      <c r="I144" s="89">
        <f t="shared" si="48"/>
        <v>16</v>
      </c>
      <c r="J144" s="63">
        <f t="shared" si="48"/>
        <v>60</v>
      </c>
      <c r="K144" s="63">
        <f t="shared" si="48"/>
        <v>18</v>
      </c>
      <c r="L144" s="88">
        <f t="shared" si="48"/>
        <v>10</v>
      </c>
      <c r="M144" s="64">
        <f t="shared" si="48"/>
        <v>42</v>
      </c>
      <c r="N144" s="64">
        <f t="shared" si="48"/>
        <v>14</v>
      </c>
      <c r="O144" s="89">
        <f t="shared" si="48"/>
        <v>21</v>
      </c>
      <c r="P144" s="63">
        <f t="shared" si="48"/>
        <v>51</v>
      </c>
      <c r="Q144" s="63">
        <f t="shared" si="48"/>
        <v>16</v>
      </c>
      <c r="R144" s="194">
        <f t="shared" si="48"/>
        <v>16</v>
      </c>
    </row>
    <row r="145" spans="1:18" x14ac:dyDescent="0.2">
      <c r="A145" s="57" t="s">
        <v>399</v>
      </c>
      <c r="B145" s="58">
        <v>9</v>
      </c>
      <c r="C145" s="58">
        <v>4</v>
      </c>
      <c r="D145" s="37">
        <v>10</v>
      </c>
      <c r="E145" s="39">
        <v>2</v>
      </c>
      <c r="F145" s="37">
        <f t="shared" ref="F145:F153" si="49">IF(($C145+INT(D$133/18)+IF(((D$133-INT(D$133/18)*18)-$B145)&gt;=0,1,0)-D145+2)&lt;0, 0, $C145+INT(D$133/18)+IF(((D$133-INT(D$133/18)*18)-$B145)&gt;=0,1,0)-D145+2)</f>
        <v>0</v>
      </c>
      <c r="G145" s="38">
        <v>10</v>
      </c>
      <c r="H145" s="59">
        <v>2</v>
      </c>
      <c r="I145" s="82">
        <f t="shared" ref="I145:I153" si="50">IF(($C145+INT(G$133/18)+IF(((G$133-INT(G$133/18)*18)-$B145)&gt;=0,1,0)-G145+2)&lt;0, 0, $C145+INT(G$133/18)+IF(((G$133-INT(G$133/18)*18)-$B145)&gt;=0,1,0)-G145+2)</f>
        <v>0</v>
      </c>
      <c r="J145" s="37">
        <v>4</v>
      </c>
      <c r="K145" s="39">
        <v>2</v>
      </c>
      <c r="L145" s="37">
        <f t="shared" ref="L145:L153" si="51">IF(($C145+INT(J$133/18)+IF(((J$133-INT(J$133/18)*18)-$B145)&gt;=0,1,0)-J145+2)&lt;0, 0, $C145+INT(J$133/18)+IF(((J$133-INT(J$133/18)*18)-$B145)&gt;=0,1,0)-J145+2)</f>
        <v>3</v>
      </c>
      <c r="M145" s="38">
        <v>10</v>
      </c>
      <c r="N145" s="59">
        <v>2</v>
      </c>
      <c r="O145" s="82">
        <f t="shared" ref="O145:O153" si="52">IF(($C145+INT(M$133/18)+IF(((M$133-INT(M$133/18)*18)-$B145)&gt;=0,1,0)-M145+2)&lt;0, 0, $C145+INT(M$133/18)+IF(((M$133-INT(M$133/18)*18)-$B145)&gt;=0,1,0)-M145+2)</f>
        <v>0</v>
      </c>
      <c r="P145" s="37">
        <v>6</v>
      </c>
      <c r="Q145" s="39">
        <v>1</v>
      </c>
      <c r="R145" s="44">
        <f t="shared" ref="R145:R153" si="53">IF(($C145+INT(P$133/18)+IF(((P$133-INT(P$133/18)*18)-$B145)&gt;=0,1,0)-P145+2)&lt;0, 0, $C145+INT(P$133/18)+IF(((P$133-INT(P$133/18)*18)-$B145)&gt;=0,1,0)-P145+2)</f>
        <v>2</v>
      </c>
    </row>
    <row r="146" spans="1:18" x14ac:dyDescent="0.2">
      <c r="A146" s="42" t="s">
        <v>400</v>
      </c>
      <c r="B146" s="50">
        <v>16</v>
      </c>
      <c r="C146" s="50">
        <v>4</v>
      </c>
      <c r="D146" s="37">
        <v>4</v>
      </c>
      <c r="E146" s="37">
        <v>2</v>
      </c>
      <c r="F146" s="37">
        <f t="shared" si="49"/>
        <v>3</v>
      </c>
      <c r="G146" s="38">
        <v>5</v>
      </c>
      <c r="H146" s="38">
        <v>1</v>
      </c>
      <c r="I146" s="78">
        <f t="shared" si="50"/>
        <v>1</v>
      </c>
      <c r="J146" s="37">
        <v>10</v>
      </c>
      <c r="K146" s="37">
        <v>2</v>
      </c>
      <c r="L146" s="37">
        <f t="shared" si="51"/>
        <v>0</v>
      </c>
      <c r="M146" s="38">
        <v>5</v>
      </c>
      <c r="N146" s="38">
        <v>2</v>
      </c>
      <c r="O146" s="78">
        <f t="shared" si="52"/>
        <v>2</v>
      </c>
      <c r="P146" s="37">
        <v>8</v>
      </c>
      <c r="Q146" s="37">
        <v>2</v>
      </c>
      <c r="R146" s="44">
        <f t="shared" si="53"/>
        <v>0</v>
      </c>
    </row>
    <row r="147" spans="1:18" x14ac:dyDescent="0.2">
      <c r="A147" s="42" t="s">
        <v>401</v>
      </c>
      <c r="B147" s="50">
        <v>5</v>
      </c>
      <c r="C147" s="50">
        <v>3</v>
      </c>
      <c r="D147" s="37">
        <v>6</v>
      </c>
      <c r="E147" s="37">
        <v>2</v>
      </c>
      <c r="F147" s="37">
        <f t="shared" si="49"/>
        <v>0</v>
      </c>
      <c r="G147" s="38">
        <v>3</v>
      </c>
      <c r="H147" s="38">
        <v>1</v>
      </c>
      <c r="I147" s="78">
        <f t="shared" si="50"/>
        <v>3</v>
      </c>
      <c r="J147" s="37">
        <v>6</v>
      </c>
      <c r="K147" s="37">
        <v>2</v>
      </c>
      <c r="L147" s="37">
        <f t="shared" si="51"/>
        <v>1</v>
      </c>
      <c r="M147" s="38">
        <v>5</v>
      </c>
      <c r="N147" s="38">
        <v>2</v>
      </c>
      <c r="O147" s="78">
        <f t="shared" si="52"/>
        <v>1</v>
      </c>
      <c r="P147" s="37">
        <v>10</v>
      </c>
      <c r="Q147" s="37">
        <v>2</v>
      </c>
      <c r="R147" s="44">
        <f t="shared" si="53"/>
        <v>0</v>
      </c>
    </row>
    <row r="148" spans="1:18" x14ac:dyDescent="0.2">
      <c r="A148" s="42" t="s">
        <v>402</v>
      </c>
      <c r="B148" s="50">
        <v>3</v>
      </c>
      <c r="C148" s="50">
        <v>5</v>
      </c>
      <c r="D148" s="37">
        <v>8</v>
      </c>
      <c r="E148" s="37">
        <v>2</v>
      </c>
      <c r="F148" s="37">
        <f t="shared" si="49"/>
        <v>0</v>
      </c>
      <c r="G148" s="38">
        <v>6</v>
      </c>
      <c r="H148" s="38">
        <v>2</v>
      </c>
      <c r="I148" s="78">
        <f t="shared" si="50"/>
        <v>2</v>
      </c>
      <c r="J148" s="37">
        <v>9</v>
      </c>
      <c r="K148" s="37">
        <v>2</v>
      </c>
      <c r="L148" s="37">
        <f t="shared" si="51"/>
        <v>0</v>
      </c>
      <c r="M148" s="38">
        <v>7</v>
      </c>
      <c r="N148" s="38">
        <v>2</v>
      </c>
      <c r="O148" s="78">
        <f t="shared" si="52"/>
        <v>2</v>
      </c>
      <c r="P148" s="37">
        <v>9</v>
      </c>
      <c r="Q148" s="37">
        <v>2</v>
      </c>
      <c r="R148" s="44">
        <f t="shared" si="53"/>
        <v>0</v>
      </c>
    </row>
    <row r="149" spans="1:18" x14ac:dyDescent="0.2">
      <c r="A149" s="42" t="s">
        <v>403</v>
      </c>
      <c r="B149" s="50">
        <v>7</v>
      </c>
      <c r="C149" s="50">
        <v>4</v>
      </c>
      <c r="D149" s="37">
        <v>4</v>
      </c>
      <c r="E149" s="37">
        <v>1</v>
      </c>
      <c r="F149" s="37">
        <f t="shared" si="49"/>
        <v>3</v>
      </c>
      <c r="G149" s="38">
        <v>5</v>
      </c>
      <c r="H149" s="38">
        <v>2</v>
      </c>
      <c r="I149" s="78">
        <f t="shared" si="50"/>
        <v>2</v>
      </c>
      <c r="J149" s="37">
        <v>7</v>
      </c>
      <c r="K149" s="37">
        <v>2</v>
      </c>
      <c r="L149" s="37">
        <f t="shared" si="51"/>
        <v>1</v>
      </c>
      <c r="M149" s="38">
        <v>6</v>
      </c>
      <c r="N149" s="38">
        <v>3</v>
      </c>
      <c r="O149" s="78">
        <f t="shared" si="52"/>
        <v>1</v>
      </c>
      <c r="P149" s="37">
        <v>10</v>
      </c>
      <c r="Q149" s="37">
        <v>2</v>
      </c>
      <c r="R149" s="44">
        <f t="shared" si="53"/>
        <v>0</v>
      </c>
    </row>
    <row r="150" spans="1:18" x14ac:dyDescent="0.2">
      <c r="A150" s="42" t="s">
        <v>404</v>
      </c>
      <c r="B150" s="50">
        <v>13</v>
      </c>
      <c r="C150" s="50">
        <v>4</v>
      </c>
      <c r="D150" s="37">
        <v>7</v>
      </c>
      <c r="E150" s="37">
        <v>2</v>
      </c>
      <c r="F150" s="37">
        <f t="shared" si="49"/>
        <v>0</v>
      </c>
      <c r="G150" s="38">
        <v>4</v>
      </c>
      <c r="H150" s="38">
        <v>2</v>
      </c>
      <c r="I150" s="78">
        <f t="shared" si="50"/>
        <v>2</v>
      </c>
      <c r="J150" s="37">
        <v>5</v>
      </c>
      <c r="K150" s="37">
        <v>2</v>
      </c>
      <c r="L150" s="37">
        <f t="shared" si="51"/>
        <v>2</v>
      </c>
      <c r="M150" s="38">
        <v>5</v>
      </c>
      <c r="N150" s="38">
        <v>2</v>
      </c>
      <c r="O150" s="78">
        <f t="shared" si="52"/>
        <v>2</v>
      </c>
      <c r="P150" s="37">
        <v>10</v>
      </c>
      <c r="Q150" s="37">
        <v>2</v>
      </c>
      <c r="R150" s="44">
        <f t="shared" si="53"/>
        <v>0</v>
      </c>
    </row>
    <row r="151" spans="1:18" x14ac:dyDescent="0.2">
      <c r="A151" s="42" t="s">
        <v>405</v>
      </c>
      <c r="B151" s="50">
        <v>17</v>
      </c>
      <c r="C151" s="50">
        <v>4</v>
      </c>
      <c r="D151" s="37">
        <v>4</v>
      </c>
      <c r="E151" s="37">
        <v>1</v>
      </c>
      <c r="F151" s="37">
        <f t="shared" si="49"/>
        <v>3</v>
      </c>
      <c r="G151" s="38">
        <v>4</v>
      </c>
      <c r="H151" s="38">
        <v>2</v>
      </c>
      <c r="I151" s="78">
        <f t="shared" si="50"/>
        <v>2</v>
      </c>
      <c r="J151" s="37">
        <v>5</v>
      </c>
      <c r="K151" s="37">
        <v>2</v>
      </c>
      <c r="L151" s="37">
        <f t="shared" si="51"/>
        <v>2</v>
      </c>
      <c r="M151" s="38">
        <v>6</v>
      </c>
      <c r="N151" s="38">
        <v>2</v>
      </c>
      <c r="O151" s="78">
        <f t="shared" si="52"/>
        <v>1</v>
      </c>
      <c r="P151" s="37">
        <v>4</v>
      </c>
      <c r="Q151" s="37">
        <v>1</v>
      </c>
      <c r="R151" s="44">
        <f t="shared" si="53"/>
        <v>3</v>
      </c>
    </row>
    <row r="152" spans="1:18" x14ac:dyDescent="0.2">
      <c r="A152" s="42" t="s">
        <v>406</v>
      </c>
      <c r="B152" s="50">
        <v>11</v>
      </c>
      <c r="C152" s="50">
        <v>3</v>
      </c>
      <c r="D152" s="37">
        <v>5</v>
      </c>
      <c r="E152" s="37">
        <v>2</v>
      </c>
      <c r="F152" s="37">
        <f t="shared" si="49"/>
        <v>1</v>
      </c>
      <c r="G152" s="38">
        <v>3</v>
      </c>
      <c r="H152" s="38">
        <v>1</v>
      </c>
      <c r="I152" s="78">
        <f t="shared" si="50"/>
        <v>2</v>
      </c>
      <c r="J152" s="37">
        <v>4</v>
      </c>
      <c r="K152" s="37">
        <v>1</v>
      </c>
      <c r="L152" s="37">
        <f t="shared" si="51"/>
        <v>2</v>
      </c>
      <c r="M152" s="38">
        <v>4</v>
      </c>
      <c r="N152" s="38">
        <v>2</v>
      </c>
      <c r="O152" s="78">
        <f t="shared" si="52"/>
        <v>2</v>
      </c>
      <c r="P152" s="37">
        <v>4</v>
      </c>
      <c r="Q152" s="37">
        <v>1</v>
      </c>
      <c r="R152" s="44">
        <f t="shared" si="53"/>
        <v>2</v>
      </c>
    </row>
    <row r="153" spans="1:18" ht="13.5" thickBot="1" x14ac:dyDescent="0.25">
      <c r="A153" s="45" t="s">
        <v>407</v>
      </c>
      <c r="B153" s="51">
        <v>12</v>
      </c>
      <c r="C153" s="51">
        <v>4</v>
      </c>
      <c r="D153" s="37">
        <v>10</v>
      </c>
      <c r="E153" s="46">
        <v>2</v>
      </c>
      <c r="F153" s="37">
        <f t="shared" si="49"/>
        <v>0</v>
      </c>
      <c r="G153" s="38">
        <v>10</v>
      </c>
      <c r="H153" s="47">
        <v>2</v>
      </c>
      <c r="I153" s="84">
        <f t="shared" si="50"/>
        <v>0</v>
      </c>
      <c r="J153" s="37">
        <v>6</v>
      </c>
      <c r="K153" s="46">
        <v>3</v>
      </c>
      <c r="L153" s="37">
        <f t="shared" si="51"/>
        <v>1</v>
      </c>
      <c r="M153" s="38">
        <v>6</v>
      </c>
      <c r="N153" s="47">
        <v>3</v>
      </c>
      <c r="O153" s="84">
        <f t="shared" si="52"/>
        <v>1</v>
      </c>
      <c r="P153" s="37">
        <v>7</v>
      </c>
      <c r="Q153" s="46">
        <v>1</v>
      </c>
      <c r="R153" s="44">
        <f t="shared" si="53"/>
        <v>0</v>
      </c>
    </row>
    <row r="154" spans="1:18" ht="13.5" thickBot="1" x14ac:dyDescent="0.25">
      <c r="A154" s="66" t="s">
        <v>413</v>
      </c>
      <c r="B154" s="63"/>
      <c r="C154" s="63">
        <f>SUM(C145:C153)</f>
        <v>35</v>
      </c>
      <c r="D154" s="63">
        <f>SUM(D145:D153)</f>
        <v>58</v>
      </c>
      <c r="E154" s="63">
        <f>SUM(E145:E153)</f>
        <v>16</v>
      </c>
      <c r="F154" s="63">
        <f>SUM(F145:F153)</f>
        <v>10</v>
      </c>
      <c r="G154" s="64">
        <f t="shared" ref="G154:R154" si="54">SUM(G145:G153)</f>
        <v>50</v>
      </c>
      <c r="H154" s="64">
        <f t="shared" si="54"/>
        <v>15</v>
      </c>
      <c r="I154" s="64">
        <f t="shared" si="54"/>
        <v>14</v>
      </c>
      <c r="J154" s="63">
        <f t="shared" si="54"/>
        <v>56</v>
      </c>
      <c r="K154" s="63">
        <f t="shared" si="54"/>
        <v>18</v>
      </c>
      <c r="L154" s="63">
        <f t="shared" si="54"/>
        <v>12</v>
      </c>
      <c r="M154" s="64">
        <f t="shared" si="54"/>
        <v>54</v>
      </c>
      <c r="N154" s="64">
        <f t="shared" si="54"/>
        <v>20</v>
      </c>
      <c r="O154" s="64">
        <f t="shared" si="54"/>
        <v>12</v>
      </c>
      <c r="P154" s="63">
        <f t="shared" si="54"/>
        <v>68</v>
      </c>
      <c r="Q154" s="63">
        <f t="shared" si="54"/>
        <v>14</v>
      </c>
      <c r="R154" s="65">
        <f t="shared" si="54"/>
        <v>7</v>
      </c>
    </row>
    <row r="155" spans="1:18" ht="13.5" thickBot="1" x14ac:dyDescent="0.25">
      <c r="A155" s="70" t="s">
        <v>414</v>
      </c>
      <c r="B155" s="71"/>
      <c r="C155" s="71">
        <f>C154+C144</f>
        <v>69</v>
      </c>
      <c r="D155" s="71">
        <f>D154+D144</f>
        <v>105</v>
      </c>
      <c r="E155" s="71">
        <f>E154+E144</f>
        <v>30</v>
      </c>
      <c r="F155" s="71">
        <f>F154+F144</f>
        <v>25</v>
      </c>
      <c r="G155" s="72">
        <f t="shared" ref="G155:R155" si="55">G154+G144</f>
        <v>92</v>
      </c>
      <c r="H155" s="72">
        <f t="shared" si="55"/>
        <v>32</v>
      </c>
      <c r="I155" s="72">
        <f t="shared" si="55"/>
        <v>30</v>
      </c>
      <c r="J155" s="71">
        <f t="shared" si="55"/>
        <v>116</v>
      </c>
      <c r="K155" s="71">
        <f t="shared" si="55"/>
        <v>36</v>
      </c>
      <c r="L155" s="71">
        <f t="shared" si="55"/>
        <v>22</v>
      </c>
      <c r="M155" s="72">
        <f t="shared" si="55"/>
        <v>96</v>
      </c>
      <c r="N155" s="72">
        <f t="shared" si="55"/>
        <v>34</v>
      </c>
      <c r="O155" s="72">
        <f t="shared" si="55"/>
        <v>33</v>
      </c>
      <c r="P155" s="71">
        <f t="shared" si="55"/>
        <v>119</v>
      </c>
      <c r="Q155" s="71">
        <f t="shared" si="55"/>
        <v>30</v>
      </c>
      <c r="R155" s="73">
        <f t="shared" si="55"/>
        <v>23</v>
      </c>
    </row>
    <row r="156" spans="1:18" ht="13.5" thickBot="1" x14ac:dyDescent="0.25"/>
    <row r="157" spans="1:18" ht="13.5" thickBot="1" x14ac:dyDescent="0.25">
      <c r="A157" s="273" t="s">
        <v>50</v>
      </c>
      <c r="B157" s="190"/>
      <c r="C157" s="190"/>
      <c r="D157" s="190"/>
      <c r="E157" s="190"/>
      <c r="F157" s="190"/>
      <c r="G157" s="190"/>
      <c r="H157" s="190"/>
      <c r="I157" s="190"/>
      <c r="J157" s="190"/>
      <c r="K157" s="190"/>
      <c r="L157" s="190"/>
      <c r="M157" s="190"/>
      <c r="N157" s="190"/>
      <c r="O157" s="190"/>
      <c r="P157" s="190"/>
      <c r="Q157" s="190"/>
      <c r="R157" s="193"/>
    </row>
    <row r="158" spans="1:18" x14ac:dyDescent="0.2">
      <c r="A158" s="40"/>
      <c r="B158" s="41"/>
      <c r="C158" s="41"/>
      <c r="D158" s="474" t="s">
        <v>475</v>
      </c>
      <c r="E158" s="475"/>
      <c r="F158" s="476"/>
      <c r="G158" s="477" t="s">
        <v>469</v>
      </c>
      <c r="H158" s="478"/>
      <c r="I158" s="479"/>
      <c r="J158" s="474" t="s">
        <v>352</v>
      </c>
      <c r="K158" s="475"/>
      <c r="L158" s="476"/>
      <c r="M158" s="477" t="s">
        <v>340</v>
      </c>
      <c r="N158" s="478"/>
      <c r="O158" s="479"/>
      <c r="P158" s="474" t="s">
        <v>472</v>
      </c>
      <c r="Q158" s="475"/>
      <c r="R158" s="502"/>
    </row>
    <row r="159" spans="1:18" x14ac:dyDescent="0.2">
      <c r="A159" s="57"/>
      <c r="B159" s="69"/>
      <c r="C159" s="69" t="s">
        <v>538</v>
      </c>
      <c r="D159" s="480">
        <v>18</v>
      </c>
      <c r="E159" s="481"/>
      <c r="F159" s="482"/>
      <c r="G159" s="483">
        <v>9</v>
      </c>
      <c r="H159" s="484"/>
      <c r="I159" s="485"/>
      <c r="J159" s="480">
        <v>26</v>
      </c>
      <c r="K159" s="481"/>
      <c r="L159" s="482"/>
      <c r="M159" s="483">
        <v>22</v>
      </c>
      <c r="N159" s="484"/>
      <c r="O159" s="485"/>
      <c r="P159" s="480">
        <v>28</v>
      </c>
      <c r="Q159" s="481"/>
      <c r="R159" s="537"/>
    </row>
    <row r="160" spans="1:18" x14ac:dyDescent="0.2">
      <c r="A160" s="42"/>
      <c r="B160" s="34" t="s">
        <v>355</v>
      </c>
      <c r="C160" s="34" t="s">
        <v>408</v>
      </c>
      <c r="D160" s="35" t="s">
        <v>409</v>
      </c>
      <c r="E160" s="35" t="s">
        <v>410</v>
      </c>
      <c r="F160" s="35" t="s">
        <v>363</v>
      </c>
      <c r="G160" s="36" t="s">
        <v>409</v>
      </c>
      <c r="H160" s="36" t="s">
        <v>410</v>
      </c>
      <c r="I160" s="36" t="s">
        <v>363</v>
      </c>
      <c r="J160" s="35" t="s">
        <v>409</v>
      </c>
      <c r="K160" s="35" t="s">
        <v>410</v>
      </c>
      <c r="L160" s="35" t="s">
        <v>363</v>
      </c>
      <c r="M160" s="36" t="s">
        <v>409</v>
      </c>
      <c r="N160" s="36" t="s">
        <v>410</v>
      </c>
      <c r="O160" s="36" t="s">
        <v>363</v>
      </c>
      <c r="P160" s="35" t="s">
        <v>409</v>
      </c>
      <c r="Q160" s="35" t="s">
        <v>410</v>
      </c>
      <c r="R160" s="43" t="s">
        <v>363</v>
      </c>
    </row>
    <row r="161" spans="1:20" x14ac:dyDescent="0.2">
      <c r="A161" s="42" t="s">
        <v>390</v>
      </c>
      <c r="B161" s="50">
        <v>15</v>
      </c>
      <c r="C161" s="50">
        <v>5</v>
      </c>
      <c r="D161" s="37">
        <v>5</v>
      </c>
      <c r="E161" s="37">
        <v>1</v>
      </c>
      <c r="F161" s="37">
        <f t="shared" ref="F161:F169" si="56">IF(($C161+INT(D$159/18)+IF(((D$159-INT(D$159/18)*18)-$B161)&gt;=0,1,0)-D161+2)&lt;0, 0, $C161+INT(D$159/18)+IF(((D$159-INT(D$159/18)*18)-$B161)&gt;=0,1,0)-D161+2)</f>
        <v>3</v>
      </c>
      <c r="G161" s="38">
        <v>5</v>
      </c>
      <c r="H161" s="38">
        <v>1</v>
      </c>
      <c r="I161" s="78">
        <f t="shared" ref="I161:I169" si="57">IF(($C161+INT(G$159/18)+IF(((G$159-INT(G$159/18)*18)-$B161)&gt;=0,1,0)-G161+2)&lt;0, 0, $C161+INT(G$159/18)+IF(((G$159-INT(G$159/18)*18)-$B161)&gt;=0,1,0)-G161+2)</f>
        <v>2</v>
      </c>
      <c r="J161" s="37">
        <v>9</v>
      </c>
      <c r="K161" s="37">
        <v>1</v>
      </c>
      <c r="L161" s="37">
        <f t="shared" ref="L161:L169" si="58">IF(($C161+INT(J$159/18)+IF(((J$159-INT(J$159/18)*18)-$B161)&gt;=0,1,0)-J161+2)&lt;0, 0, $C161+INT(J$159/18)+IF(((J$159-INT(J$159/18)*18)-$B161)&gt;=0,1,0)-J161+2)</f>
        <v>0</v>
      </c>
      <c r="M161" s="38">
        <v>6</v>
      </c>
      <c r="N161" s="38">
        <v>2</v>
      </c>
      <c r="O161" s="78">
        <f t="shared" ref="O161:O169" si="59">IF(($C161+INT(M$159/18)+IF(((M$159-INT(M$159/18)*18)-$B161)&gt;=0,1,0)-M161+2)&lt;0, 0, $C161+INT(M$159/18)+IF(((M$159-INT(M$159/18)*18)-$B161)&gt;=0,1,0)-M161+2)</f>
        <v>2</v>
      </c>
      <c r="P161" s="37">
        <v>10</v>
      </c>
      <c r="Q161" s="37">
        <v>2</v>
      </c>
      <c r="R161" s="44">
        <f t="shared" ref="R161:R169" si="60">IF(($C161+INT(P$159/18)+IF(((P$159-INT(P$159/18)*18)-$B161)&gt;=0,1,0)-P161+2)&lt;0, 0, $C161+INT(P$159/18)+IF(((P$159-INT(P$159/18)*18)-$B161)&gt;=0,1,0)-P161+2)</f>
        <v>0</v>
      </c>
      <c r="T161" t="s">
        <v>54</v>
      </c>
    </row>
    <row r="162" spans="1:20" x14ac:dyDescent="0.2">
      <c r="A162" s="42" t="s">
        <v>391</v>
      </c>
      <c r="B162" s="50">
        <v>9</v>
      </c>
      <c r="C162" s="50">
        <v>4</v>
      </c>
      <c r="D162" s="37">
        <v>4</v>
      </c>
      <c r="E162" s="37">
        <v>1</v>
      </c>
      <c r="F162" s="37">
        <f t="shared" si="56"/>
        <v>3</v>
      </c>
      <c r="G162" s="38">
        <v>4</v>
      </c>
      <c r="H162" s="38">
        <v>1</v>
      </c>
      <c r="I162" s="78">
        <f t="shared" si="57"/>
        <v>3</v>
      </c>
      <c r="J162" s="37">
        <v>5</v>
      </c>
      <c r="K162" s="37">
        <v>1</v>
      </c>
      <c r="L162" s="37">
        <f t="shared" si="58"/>
        <v>2</v>
      </c>
      <c r="M162" s="38">
        <v>7</v>
      </c>
      <c r="N162" s="38">
        <v>3</v>
      </c>
      <c r="O162" s="78">
        <f t="shared" si="59"/>
        <v>0</v>
      </c>
      <c r="P162" s="37">
        <v>8</v>
      </c>
      <c r="Q162" s="37">
        <v>2</v>
      </c>
      <c r="R162" s="44">
        <f t="shared" si="60"/>
        <v>0</v>
      </c>
    </row>
    <row r="163" spans="1:20" x14ac:dyDescent="0.2">
      <c r="A163" s="42" t="s">
        <v>392</v>
      </c>
      <c r="B163" s="50">
        <v>17</v>
      </c>
      <c r="C163" s="50">
        <v>3</v>
      </c>
      <c r="D163" s="37">
        <v>4</v>
      </c>
      <c r="E163" s="37">
        <v>1</v>
      </c>
      <c r="F163" s="37">
        <f t="shared" si="56"/>
        <v>2</v>
      </c>
      <c r="G163" s="38">
        <v>3</v>
      </c>
      <c r="H163" s="38">
        <v>1</v>
      </c>
      <c r="I163" s="78">
        <f t="shared" si="57"/>
        <v>2</v>
      </c>
      <c r="J163" s="37">
        <v>3</v>
      </c>
      <c r="K163" s="37">
        <v>2</v>
      </c>
      <c r="L163" s="37">
        <f t="shared" si="58"/>
        <v>3</v>
      </c>
      <c r="M163" s="38">
        <v>4</v>
      </c>
      <c r="N163" s="38">
        <v>1</v>
      </c>
      <c r="O163" s="78">
        <f t="shared" si="59"/>
        <v>2</v>
      </c>
      <c r="P163" s="37">
        <v>3</v>
      </c>
      <c r="Q163" s="37">
        <v>2</v>
      </c>
      <c r="R163" s="44">
        <f t="shared" si="60"/>
        <v>3</v>
      </c>
    </row>
    <row r="164" spans="1:20" x14ac:dyDescent="0.2">
      <c r="A164" s="42" t="s">
        <v>393</v>
      </c>
      <c r="B164" s="50">
        <v>11</v>
      </c>
      <c r="C164" s="50">
        <v>4</v>
      </c>
      <c r="D164" s="37">
        <v>5</v>
      </c>
      <c r="E164" s="37">
        <v>2</v>
      </c>
      <c r="F164" s="37">
        <f t="shared" si="56"/>
        <v>2</v>
      </c>
      <c r="G164" s="38">
        <v>5</v>
      </c>
      <c r="H164" s="38">
        <v>2</v>
      </c>
      <c r="I164" s="78">
        <f t="shared" si="57"/>
        <v>1</v>
      </c>
      <c r="J164" s="37">
        <v>6</v>
      </c>
      <c r="K164" s="37">
        <v>2</v>
      </c>
      <c r="L164" s="37">
        <f t="shared" si="58"/>
        <v>1</v>
      </c>
      <c r="M164" s="38">
        <v>6</v>
      </c>
      <c r="N164" s="38">
        <v>2</v>
      </c>
      <c r="O164" s="78">
        <f t="shared" si="59"/>
        <v>1</v>
      </c>
      <c r="P164" s="37">
        <v>6</v>
      </c>
      <c r="Q164" s="37">
        <v>1</v>
      </c>
      <c r="R164" s="44">
        <f t="shared" si="60"/>
        <v>1</v>
      </c>
    </row>
    <row r="165" spans="1:20" x14ac:dyDescent="0.2">
      <c r="A165" s="42" t="s">
        <v>394</v>
      </c>
      <c r="B165" s="50">
        <v>7</v>
      </c>
      <c r="C165" s="50">
        <v>4</v>
      </c>
      <c r="D165" s="37">
        <v>4</v>
      </c>
      <c r="E165" s="37">
        <v>2</v>
      </c>
      <c r="F165" s="37">
        <f t="shared" si="56"/>
        <v>3</v>
      </c>
      <c r="G165" s="38">
        <v>5</v>
      </c>
      <c r="H165" s="38">
        <v>2</v>
      </c>
      <c r="I165" s="78">
        <f t="shared" si="57"/>
        <v>2</v>
      </c>
      <c r="J165" s="37">
        <v>7</v>
      </c>
      <c r="K165" s="37">
        <v>1</v>
      </c>
      <c r="L165" s="37">
        <f t="shared" si="58"/>
        <v>1</v>
      </c>
      <c r="M165" s="38">
        <v>5</v>
      </c>
      <c r="N165" s="38">
        <v>2</v>
      </c>
      <c r="O165" s="78">
        <f t="shared" si="59"/>
        <v>2</v>
      </c>
      <c r="P165" s="37">
        <v>8</v>
      </c>
      <c r="Q165" s="37">
        <v>1</v>
      </c>
      <c r="R165" s="44">
        <f t="shared" si="60"/>
        <v>0</v>
      </c>
    </row>
    <row r="166" spans="1:20" x14ac:dyDescent="0.2">
      <c r="A166" s="42" t="s">
        <v>395</v>
      </c>
      <c r="B166" s="50">
        <v>13</v>
      </c>
      <c r="C166" s="50">
        <v>4</v>
      </c>
      <c r="D166" s="37">
        <v>4</v>
      </c>
      <c r="E166" s="37">
        <v>1</v>
      </c>
      <c r="F166" s="37">
        <f t="shared" si="56"/>
        <v>3</v>
      </c>
      <c r="G166" s="38">
        <v>5</v>
      </c>
      <c r="H166" s="38">
        <v>2</v>
      </c>
      <c r="I166" s="78">
        <f t="shared" si="57"/>
        <v>1</v>
      </c>
      <c r="J166" s="37">
        <v>5</v>
      </c>
      <c r="K166" s="37">
        <v>1</v>
      </c>
      <c r="L166" s="37">
        <f t="shared" si="58"/>
        <v>2</v>
      </c>
      <c r="M166" s="38">
        <v>5</v>
      </c>
      <c r="N166" s="38">
        <v>2</v>
      </c>
      <c r="O166" s="78">
        <f t="shared" si="59"/>
        <v>2</v>
      </c>
      <c r="P166" s="37">
        <v>7</v>
      </c>
      <c r="Q166" s="37">
        <v>1</v>
      </c>
      <c r="R166" s="44">
        <f t="shared" si="60"/>
        <v>0</v>
      </c>
    </row>
    <row r="167" spans="1:20" x14ac:dyDescent="0.2">
      <c r="A167" s="42" t="s">
        <v>396</v>
      </c>
      <c r="B167" s="50">
        <v>3</v>
      </c>
      <c r="C167" s="50">
        <v>3</v>
      </c>
      <c r="D167" s="37">
        <v>3</v>
      </c>
      <c r="E167" s="37">
        <v>2</v>
      </c>
      <c r="F167" s="37">
        <f t="shared" si="56"/>
        <v>3</v>
      </c>
      <c r="G167" s="38">
        <v>3</v>
      </c>
      <c r="H167" s="38">
        <v>2</v>
      </c>
      <c r="I167" s="78">
        <f t="shared" si="57"/>
        <v>3</v>
      </c>
      <c r="J167" s="37">
        <v>5</v>
      </c>
      <c r="K167" s="37">
        <v>1</v>
      </c>
      <c r="L167" s="37">
        <f t="shared" si="58"/>
        <v>2</v>
      </c>
      <c r="M167" s="38">
        <v>4</v>
      </c>
      <c r="N167" s="38">
        <v>2</v>
      </c>
      <c r="O167" s="78">
        <f t="shared" si="59"/>
        <v>3</v>
      </c>
      <c r="P167" s="37">
        <v>10</v>
      </c>
      <c r="Q167" s="37">
        <v>2</v>
      </c>
      <c r="R167" s="44">
        <f t="shared" si="60"/>
        <v>0</v>
      </c>
    </row>
    <row r="168" spans="1:20" x14ac:dyDescent="0.2">
      <c r="A168" s="42" t="s">
        <v>397</v>
      </c>
      <c r="B168" s="50">
        <v>5</v>
      </c>
      <c r="C168" s="50">
        <v>5</v>
      </c>
      <c r="D168" s="37">
        <v>10</v>
      </c>
      <c r="E168" s="37">
        <v>2</v>
      </c>
      <c r="F168" s="37">
        <f t="shared" si="56"/>
        <v>0</v>
      </c>
      <c r="G168" s="38">
        <v>6</v>
      </c>
      <c r="H168" s="38">
        <v>2</v>
      </c>
      <c r="I168" s="78">
        <f t="shared" si="57"/>
        <v>2</v>
      </c>
      <c r="J168" s="37">
        <v>10</v>
      </c>
      <c r="K168" s="37">
        <v>2</v>
      </c>
      <c r="L168" s="37">
        <f t="shared" si="58"/>
        <v>0</v>
      </c>
      <c r="M168" s="38">
        <v>7</v>
      </c>
      <c r="N168" s="38">
        <v>2</v>
      </c>
      <c r="O168" s="78">
        <f t="shared" si="59"/>
        <v>1</v>
      </c>
      <c r="P168" s="37">
        <v>8</v>
      </c>
      <c r="Q168" s="37">
        <v>1</v>
      </c>
      <c r="R168" s="44">
        <f t="shared" si="60"/>
        <v>1</v>
      </c>
    </row>
    <row r="169" spans="1:20" ht="13.5" thickBot="1" x14ac:dyDescent="0.25">
      <c r="A169" s="52" t="s">
        <v>398</v>
      </c>
      <c r="B169" s="53">
        <v>1</v>
      </c>
      <c r="C169" s="53">
        <v>4</v>
      </c>
      <c r="D169" s="37">
        <v>5</v>
      </c>
      <c r="E169" s="54">
        <v>2</v>
      </c>
      <c r="F169" s="37">
        <f t="shared" si="56"/>
        <v>2</v>
      </c>
      <c r="G169" s="38">
        <v>5</v>
      </c>
      <c r="H169" s="55">
        <v>1</v>
      </c>
      <c r="I169" s="77">
        <f t="shared" si="57"/>
        <v>2</v>
      </c>
      <c r="J169" s="37">
        <v>10</v>
      </c>
      <c r="K169" s="54">
        <v>2</v>
      </c>
      <c r="L169" s="37">
        <f t="shared" si="58"/>
        <v>0</v>
      </c>
      <c r="M169" s="38">
        <v>7</v>
      </c>
      <c r="N169" s="55">
        <v>2</v>
      </c>
      <c r="O169" s="77">
        <f t="shared" si="59"/>
        <v>1</v>
      </c>
      <c r="P169" s="37">
        <v>7</v>
      </c>
      <c r="Q169" s="54">
        <v>1</v>
      </c>
      <c r="R169" s="44">
        <f t="shared" si="60"/>
        <v>1</v>
      </c>
    </row>
    <row r="170" spans="1:20" ht="13.5" thickBot="1" x14ac:dyDescent="0.25">
      <c r="A170" s="61"/>
      <c r="B170" s="62"/>
      <c r="C170" s="74">
        <f>SUM(C161:C169)</f>
        <v>36</v>
      </c>
      <c r="D170" s="63">
        <f>SUM(D161:D169)</f>
        <v>44</v>
      </c>
      <c r="E170" s="63">
        <f>SUM(E161:E169)</f>
        <v>14</v>
      </c>
      <c r="F170" s="88">
        <f>SUM(F161:F169)</f>
        <v>21</v>
      </c>
      <c r="G170" s="64">
        <f t="shared" ref="G170:R170" si="61">SUM(G161:G169)</f>
        <v>41</v>
      </c>
      <c r="H170" s="64">
        <f t="shared" si="61"/>
        <v>14</v>
      </c>
      <c r="I170" s="89">
        <f t="shared" si="61"/>
        <v>18</v>
      </c>
      <c r="J170" s="63">
        <f t="shared" si="61"/>
        <v>60</v>
      </c>
      <c r="K170" s="63">
        <f t="shared" si="61"/>
        <v>13</v>
      </c>
      <c r="L170" s="88">
        <f t="shared" si="61"/>
        <v>11</v>
      </c>
      <c r="M170" s="64">
        <f t="shared" si="61"/>
        <v>51</v>
      </c>
      <c r="N170" s="64">
        <f t="shared" si="61"/>
        <v>18</v>
      </c>
      <c r="O170" s="89">
        <f t="shared" si="61"/>
        <v>14</v>
      </c>
      <c r="P170" s="63">
        <f t="shared" si="61"/>
        <v>67</v>
      </c>
      <c r="Q170" s="63">
        <f t="shared" si="61"/>
        <v>13</v>
      </c>
      <c r="R170" s="194">
        <f t="shared" si="61"/>
        <v>6</v>
      </c>
    </row>
    <row r="171" spans="1:20" x14ac:dyDescent="0.2">
      <c r="A171" s="57" t="s">
        <v>399</v>
      </c>
      <c r="B171" s="58">
        <v>14</v>
      </c>
      <c r="C171" s="58">
        <v>4</v>
      </c>
      <c r="D171" s="37">
        <v>7</v>
      </c>
      <c r="E171" s="39">
        <v>2</v>
      </c>
      <c r="F171" s="37">
        <f t="shared" ref="F171:F176" si="62">IF(($C171+INT(D$159/18)+IF(((D$159-INT(D$159/18)*18)-$B171)&gt;=0,1,0)-D171+2)&lt;0, 0, $C171+INT(D$159/18)+IF(((D$159-INT(D$159/18)*18)-$B171)&gt;=0,1,0)-D171+2)</f>
        <v>0</v>
      </c>
      <c r="G171" s="38">
        <v>3</v>
      </c>
      <c r="H171" s="59">
        <v>1</v>
      </c>
      <c r="I171" s="82">
        <f t="shared" ref="I171:I176" si="63">IF(($C171+INT(G$159/18)+IF(((G$159-INT(G$159/18)*18)-$B171)&gt;=0,1,0)-G171+2)&lt;0, 0, $C171+INT(G$159/18)+IF(((G$159-INT(G$159/18)*18)-$B171)&gt;=0,1,0)-G171+2)</f>
        <v>3</v>
      </c>
      <c r="J171" s="37">
        <v>5</v>
      </c>
      <c r="K171" s="39">
        <v>2</v>
      </c>
      <c r="L171" s="37">
        <f t="shared" ref="L171:L176" si="64">IF(($C171+INT(J$159/18)+IF(((J$159-INT(J$159/18)*18)-$B171)&gt;=0,1,0)-J171+2)&lt;0, 0, $C171+INT(J$159/18)+IF(((J$159-INT(J$159/18)*18)-$B171)&gt;=0,1,0)-J171+2)</f>
        <v>2</v>
      </c>
      <c r="M171" s="38">
        <v>10</v>
      </c>
      <c r="N171" s="59">
        <v>2</v>
      </c>
      <c r="O171" s="82">
        <f t="shared" ref="O171:O176" si="65">IF(($C171+INT(M$159/18)+IF(((M$159-INT(M$159/18)*18)-$B171)&gt;=0,1,0)-M171+2)&lt;0, 0, $C171+INT(M$159/18)+IF(((M$159-INT(M$159/18)*18)-$B171)&gt;=0,1,0)-M171+2)</f>
        <v>0</v>
      </c>
      <c r="P171" s="37">
        <v>5</v>
      </c>
      <c r="Q171" s="39">
        <v>2</v>
      </c>
      <c r="R171" s="44">
        <f t="shared" ref="R171:R176" si="66">IF(($C171+INT(P$159/18)+IF(((P$159-INT(P$159/18)*18)-$B171)&gt;=0,1,0)-P171+2)&lt;0, 0, $C171+INT(P$159/18)+IF(((P$159-INT(P$159/18)*18)-$B171)&gt;=0,1,0)-P171+2)</f>
        <v>2</v>
      </c>
    </row>
    <row r="172" spans="1:20" x14ac:dyDescent="0.2">
      <c r="A172" s="42" t="s">
        <v>400</v>
      </c>
      <c r="B172" s="50">
        <v>16</v>
      </c>
      <c r="C172" s="50">
        <v>4</v>
      </c>
      <c r="D172" s="37">
        <v>7</v>
      </c>
      <c r="E172" s="37">
        <v>3</v>
      </c>
      <c r="F172" s="37">
        <f t="shared" si="62"/>
        <v>0</v>
      </c>
      <c r="G172" s="38">
        <v>4</v>
      </c>
      <c r="H172" s="38">
        <v>1</v>
      </c>
      <c r="I172" s="78">
        <f t="shared" si="63"/>
        <v>2</v>
      </c>
      <c r="J172" s="37">
        <v>6</v>
      </c>
      <c r="K172" s="37">
        <v>1</v>
      </c>
      <c r="L172" s="37">
        <f t="shared" si="64"/>
        <v>1</v>
      </c>
      <c r="M172" s="38">
        <v>7</v>
      </c>
      <c r="N172" s="38">
        <v>2</v>
      </c>
      <c r="O172" s="78">
        <f t="shared" si="65"/>
        <v>0</v>
      </c>
      <c r="P172" s="37">
        <v>5</v>
      </c>
      <c r="Q172" s="37">
        <v>1</v>
      </c>
      <c r="R172" s="44">
        <f t="shared" si="66"/>
        <v>2</v>
      </c>
    </row>
    <row r="173" spans="1:20" x14ac:dyDescent="0.2">
      <c r="A173" s="42" t="s">
        <v>401</v>
      </c>
      <c r="B173" s="50">
        <v>10</v>
      </c>
      <c r="C173" s="50">
        <v>4</v>
      </c>
      <c r="D173" s="37">
        <v>4</v>
      </c>
      <c r="E173" s="37">
        <v>2</v>
      </c>
      <c r="F173" s="37">
        <f t="shared" si="62"/>
        <v>3</v>
      </c>
      <c r="G173" s="38">
        <v>5</v>
      </c>
      <c r="H173" s="38">
        <v>2</v>
      </c>
      <c r="I173" s="78">
        <f t="shared" si="63"/>
        <v>1</v>
      </c>
      <c r="J173" s="37">
        <v>10</v>
      </c>
      <c r="K173" s="37">
        <v>2</v>
      </c>
      <c r="L173" s="37">
        <f t="shared" si="64"/>
        <v>0</v>
      </c>
      <c r="M173" s="38">
        <v>10</v>
      </c>
      <c r="N173" s="38">
        <v>2</v>
      </c>
      <c r="O173" s="78">
        <f t="shared" si="65"/>
        <v>0</v>
      </c>
      <c r="P173" s="37">
        <v>7</v>
      </c>
      <c r="Q173" s="37">
        <v>1</v>
      </c>
      <c r="R173" s="44">
        <f t="shared" si="66"/>
        <v>1</v>
      </c>
    </row>
    <row r="174" spans="1:20" x14ac:dyDescent="0.2">
      <c r="A174" s="42" t="s">
        <v>402</v>
      </c>
      <c r="B174" s="50">
        <v>12</v>
      </c>
      <c r="C174" s="50">
        <v>3</v>
      </c>
      <c r="D174" s="37">
        <v>2</v>
      </c>
      <c r="E174" s="37">
        <v>1</v>
      </c>
      <c r="F174" s="37">
        <f t="shared" si="62"/>
        <v>4</v>
      </c>
      <c r="G174" s="38">
        <v>4</v>
      </c>
      <c r="H174" s="38">
        <v>2</v>
      </c>
      <c r="I174" s="78">
        <f t="shared" si="63"/>
        <v>1</v>
      </c>
      <c r="J174" s="37">
        <v>10</v>
      </c>
      <c r="K174" s="37">
        <v>2</v>
      </c>
      <c r="L174" s="37">
        <f t="shared" si="64"/>
        <v>0</v>
      </c>
      <c r="M174" s="38">
        <v>5</v>
      </c>
      <c r="N174" s="38">
        <v>2</v>
      </c>
      <c r="O174" s="78">
        <f t="shared" si="65"/>
        <v>1</v>
      </c>
      <c r="P174" s="37">
        <v>6</v>
      </c>
      <c r="Q174" s="37">
        <v>1</v>
      </c>
      <c r="R174" s="44">
        <f t="shared" si="66"/>
        <v>0</v>
      </c>
    </row>
    <row r="175" spans="1:20" x14ac:dyDescent="0.2">
      <c r="A175" s="42" t="s">
        <v>403</v>
      </c>
      <c r="B175" s="50">
        <v>18</v>
      </c>
      <c r="C175" s="50">
        <v>4</v>
      </c>
      <c r="D175" s="37">
        <v>5</v>
      </c>
      <c r="E175" s="37">
        <v>2</v>
      </c>
      <c r="F175" s="37">
        <f t="shared" si="62"/>
        <v>2</v>
      </c>
      <c r="G175" s="38">
        <v>4</v>
      </c>
      <c r="H175" s="38">
        <v>1</v>
      </c>
      <c r="I175" s="78">
        <f t="shared" si="63"/>
        <v>2</v>
      </c>
      <c r="J175" s="37">
        <v>5</v>
      </c>
      <c r="K175" s="37">
        <v>2</v>
      </c>
      <c r="L175" s="37">
        <f t="shared" si="64"/>
        <v>2</v>
      </c>
      <c r="M175" s="38">
        <v>5</v>
      </c>
      <c r="N175" s="38">
        <v>2</v>
      </c>
      <c r="O175" s="78">
        <f t="shared" si="65"/>
        <v>2</v>
      </c>
      <c r="P175" s="37">
        <v>5</v>
      </c>
      <c r="Q175" s="37">
        <v>2</v>
      </c>
      <c r="R175" s="44">
        <f t="shared" si="66"/>
        <v>2</v>
      </c>
    </row>
    <row r="176" spans="1:20" x14ac:dyDescent="0.2">
      <c r="A176" s="42" t="s">
        <v>404</v>
      </c>
      <c r="B176" s="50">
        <v>4</v>
      </c>
      <c r="C176" s="50">
        <v>5</v>
      </c>
      <c r="D176" s="37">
        <v>7</v>
      </c>
      <c r="E176" s="37">
        <v>2</v>
      </c>
      <c r="F176" s="37">
        <f t="shared" si="62"/>
        <v>1</v>
      </c>
      <c r="G176" s="38">
        <v>7</v>
      </c>
      <c r="H176" s="38">
        <v>2</v>
      </c>
      <c r="I176" s="78">
        <f t="shared" si="63"/>
        <v>1</v>
      </c>
      <c r="J176" s="37">
        <v>8</v>
      </c>
      <c r="K176" s="37">
        <v>2</v>
      </c>
      <c r="L176" s="37">
        <f t="shared" si="64"/>
        <v>1</v>
      </c>
      <c r="M176" s="38">
        <v>10</v>
      </c>
      <c r="N176" s="38">
        <v>2</v>
      </c>
      <c r="O176" s="78">
        <f t="shared" si="65"/>
        <v>0</v>
      </c>
      <c r="P176" s="37">
        <v>7</v>
      </c>
      <c r="Q176" s="37">
        <v>2</v>
      </c>
      <c r="R176" s="44">
        <f t="shared" si="66"/>
        <v>2</v>
      </c>
    </row>
    <row r="177" spans="1:18" x14ac:dyDescent="0.2">
      <c r="A177" s="42" t="s">
        <v>405</v>
      </c>
      <c r="B177" s="50">
        <v>8</v>
      </c>
      <c r="C177" s="50">
        <v>3</v>
      </c>
      <c r="D177" s="37"/>
      <c r="E177" s="37"/>
      <c r="F177" s="37"/>
      <c r="G177" s="38"/>
      <c r="H177" s="38"/>
      <c r="I177" s="78"/>
      <c r="J177" s="37"/>
      <c r="K177" s="37"/>
      <c r="L177" s="37"/>
      <c r="M177" s="38"/>
      <c r="N177" s="38"/>
      <c r="O177" s="78"/>
      <c r="P177" s="37"/>
      <c r="Q177" s="37"/>
      <c r="R177" s="44"/>
    </row>
    <row r="178" spans="1:18" x14ac:dyDescent="0.2">
      <c r="A178" s="42" t="s">
        <v>406</v>
      </c>
      <c r="B178" s="50">
        <v>6</v>
      </c>
      <c r="C178" s="50">
        <v>5</v>
      </c>
      <c r="D178" s="37"/>
      <c r="E178" s="37"/>
      <c r="F178" s="37"/>
      <c r="G178" s="38"/>
      <c r="H178" s="38"/>
      <c r="I178" s="78"/>
      <c r="J178" s="37"/>
      <c r="K178" s="37"/>
      <c r="L178" s="37"/>
      <c r="M178" s="38"/>
      <c r="N178" s="38"/>
      <c r="O178" s="78"/>
      <c r="P178" s="37"/>
      <c r="Q178" s="37"/>
      <c r="R178" s="44"/>
    </row>
    <row r="179" spans="1:18" ht="13.5" thickBot="1" x14ac:dyDescent="0.25">
      <c r="A179" s="45" t="s">
        <v>407</v>
      </c>
      <c r="B179" s="51">
        <v>2</v>
      </c>
      <c r="C179" s="51">
        <v>4</v>
      </c>
      <c r="D179" s="37"/>
      <c r="E179" s="46"/>
      <c r="F179" s="37"/>
      <c r="G179" s="38"/>
      <c r="H179" s="47"/>
      <c r="I179" s="84"/>
      <c r="J179" s="37"/>
      <c r="K179" s="46"/>
      <c r="L179" s="37"/>
      <c r="M179" s="38"/>
      <c r="N179" s="47"/>
      <c r="O179" s="84"/>
      <c r="P179" s="37"/>
      <c r="Q179" s="46"/>
      <c r="R179" s="44"/>
    </row>
    <row r="180" spans="1:18" ht="13.5" thickBot="1" x14ac:dyDescent="0.25">
      <c r="A180" s="66" t="s">
        <v>413</v>
      </c>
      <c r="B180" s="63"/>
      <c r="C180" s="63">
        <f>SUM(C171:C179)</f>
        <v>36</v>
      </c>
      <c r="D180" s="63">
        <f>SUM(D171:D179)</f>
        <v>32</v>
      </c>
      <c r="E180" s="63">
        <f>SUM(E171:E179)</f>
        <v>12</v>
      </c>
      <c r="F180" s="63">
        <f>SUM(F171:F179)</f>
        <v>10</v>
      </c>
      <c r="G180" s="64">
        <f t="shared" ref="G180:R180" si="67">SUM(G171:G179)</f>
        <v>27</v>
      </c>
      <c r="H180" s="64">
        <f t="shared" si="67"/>
        <v>9</v>
      </c>
      <c r="I180" s="64">
        <f t="shared" si="67"/>
        <v>10</v>
      </c>
      <c r="J180" s="63">
        <f t="shared" si="67"/>
        <v>44</v>
      </c>
      <c r="K180" s="63">
        <f t="shared" si="67"/>
        <v>11</v>
      </c>
      <c r="L180" s="63">
        <f t="shared" si="67"/>
        <v>6</v>
      </c>
      <c r="M180" s="64">
        <f t="shared" si="67"/>
        <v>47</v>
      </c>
      <c r="N180" s="64">
        <f t="shared" si="67"/>
        <v>12</v>
      </c>
      <c r="O180" s="64">
        <f t="shared" si="67"/>
        <v>3</v>
      </c>
      <c r="P180" s="63">
        <f t="shared" si="67"/>
        <v>35</v>
      </c>
      <c r="Q180" s="63">
        <f t="shared" si="67"/>
        <v>9</v>
      </c>
      <c r="R180" s="65">
        <f t="shared" si="67"/>
        <v>9</v>
      </c>
    </row>
    <row r="181" spans="1:18" ht="13.5" thickBot="1" x14ac:dyDescent="0.25">
      <c r="A181" s="70" t="s">
        <v>414</v>
      </c>
      <c r="B181" s="71"/>
      <c r="C181" s="71">
        <f>C180+C170</f>
        <v>72</v>
      </c>
      <c r="D181" s="71">
        <f>D180+D170</f>
        <v>76</v>
      </c>
      <c r="E181" s="71">
        <f>E180+E170</f>
        <v>26</v>
      </c>
      <c r="F181" s="71">
        <f>F180+F170</f>
        <v>31</v>
      </c>
      <c r="G181" s="72">
        <f t="shared" ref="G181:R181" si="68">G180+G170</f>
        <v>68</v>
      </c>
      <c r="H181" s="72">
        <f t="shared" si="68"/>
        <v>23</v>
      </c>
      <c r="I181" s="72">
        <f t="shared" si="68"/>
        <v>28</v>
      </c>
      <c r="J181" s="71">
        <f t="shared" si="68"/>
        <v>104</v>
      </c>
      <c r="K181" s="71">
        <f t="shared" si="68"/>
        <v>24</v>
      </c>
      <c r="L181" s="71">
        <f t="shared" si="68"/>
        <v>17</v>
      </c>
      <c r="M181" s="72">
        <f t="shared" si="68"/>
        <v>98</v>
      </c>
      <c r="N181" s="72">
        <f t="shared" si="68"/>
        <v>30</v>
      </c>
      <c r="O181" s="72">
        <f t="shared" si="68"/>
        <v>17</v>
      </c>
      <c r="P181" s="71">
        <f t="shared" si="68"/>
        <v>102</v>
      </c>
      <c r="Q181" s="71">
        <f t="shared" si="68"/>
        <v>22</v>
      </c>
      <c r="R181" s="73">
        <f t="shared" si="68"/>
        <v>15</v>
      </c>
    </row>
    <row r="184" spans="1:18" x14ac:dyDescent="0.2">
      <c r="C184" s="349" t="s">
        <v>131</v>
      </c>
      <c r="D184" s="349"/>
      <c r="E184" s="349"/>
      <c r="F184" s="349"/>
      <c r="G184" s="349"/>
      <c r="H184" s="349"/>
    </row>
    <row r="185" spans="1:18" ht="13.5" thickBot="1" x14ac:dyDescent="0.25"/>
    <row r="186" spans="1:18" ht="13.5" thickBot="1" x14ac:dyDescent="0.25">
      <c r="A186" s="273" t="s">
        <v>132</v>
      </c>
      <c r="B186" s="190"/>
      <c r="C186" s="190"/>
      <c r="D186" s="190"/>
      <c r="E186" s="190"/>
      <c r="F186" s="190"/>
      <c r="G186" s="190"/>
      <c r="H186" s="190"/>
      <c r="I186" s="190"/>
      <c r="J186" s="190"/>
      <c r="K186" s="190"/>
      <c r="L186" s="190"/>
      <c r="M186" s="190"/>
      <c r="N186" s="190"/>
      <c r="O186" s="190"/>
      <c r="P186" s="190"/>
      <c r="Q186" s="190"/>
      <c r="R186" s="193"/>
    </row>
    <row r="187" spans="1:18" x14ac:dyDescent="0.2">
      <c r="A187" s="40"/>
      <c r="B187" s="41"/>
      <c r="C187" s="41"/>
      <c r="D187" s="474" t="s">
        <v>475</v>
      </c>
      <c r="E187" s="475"/>
      <c r="F187" s="476"/>
      <c r="G187" s="477" t="s">
        <v>469</v>
      </c>
      <c r="H187" s="478"/>
      <c r="I187" s="479"/>
      <c r="J187" s="474" t="s">
        <v>352</v>
      </c>
      <c r="K187" s="475"/>
      <c r="L187" s="476"/>
      <c r="M187" s="477" t="s">
        <v>340</v>
      </c>
      <c r="N187" s="478"/>
      <c r="O187" s="479"/>
      <c r="P187" s="474" t="s">
        <v>472</v>
      </c>
      <c r="Q187" s="475"/>
      <c r="R187" s="502"/>
    </row>
    <row r="188" spans="1:18" x14ac:dyDescent="0.2">
      <c r="A188" s="57"/>
      <c r="B188" s="69"/>
      <c r="C188" s="69" t="s">
        <v>538</v>
      </c>
      <c r="D188" s="480">
        <v>18</v>
      </c>
      <c r="E188" s="481"/>
      <c r="F188" s="482"/>
      <c r="G188" s="483">
        <v>9</v>
      </c>
      <c r="H188" s="484"/>
      <c r="I188" s="485"/>
      <c r="J188" s="480">
        <v>26</v>
      </c>
      <c r="K188" s="481"/>
      <c r="L188" s="482"/>
      <c r="M188" s="483">
        <v>22</v>
      </c>
      <c r="N188" s="484"/>
      <c r="O188" s="485"/>
      <c r="P188" s="480">
        <v>28</v>
      </c>
      <c r="Q188" s="481"/>
      <c r="R188" s="537"/>
    </row>
    <row r="189" spans="1:18" x14ac:dyDescent="0.2">
      <c r="A189" s="42"/>
      <c r="B189" s="34" t="s">
        <v>355</v>
      </c>
      <c r="C189" s="34" t="s">
        <v>408</v>
      </c>
      <c r="D189" s="35" t="s">
        <v>409</v>
      </c>
      <c r="E189" s="35" t="s">
        <v>410</v>
      </c>
      <c r="F189" s="35" t="s">
        <v>363</v>
      </c>
      <c r="G189" s="36" t="s">
        <v>409</v>
      </c>
      <c r="H189" s="36" t="s">
        <v>410</v>
      </c>
      <c r="I189" s="36" t="s">
        <v>363</v>
      </c>
      <c r="J189" s="35" t="s">
        <v>409</v>
      </c>
      <c r="K189" s="35" t="s">
        <v>410</v>
      </c>
      <c r="L189" s="35" t="s">
        <v>363</v>
      </c>
      <c r="M189" s="36" t="s">
        <v>409</v>
      </c>
      <c r="N189" s="36" t="s">
        <v>410</v>
      </c>
      <c r="O189" s="36" t="s">
        <v>363</v>
      </c>
      <c r="P189" s="35" t="s">
        <v>409</v>
      </c>
      <c r="Q189" s="35" t="s">
        <v>410</v>
      </c>
      <c r="R189" s="43" t="s">
        <v>363</v>
      </c>
    </row>
    <row r="190" spans="1:18" x14ac:dyDescent="0.2">
      <c r="A190" s="42" t="s">
        <v>390</v>
      </c>
      <c r="B190" s="50">
        <v>15</v>
      </c>
      <c r="C190" s="50">
        <v>5</v>
      </c>
      <c r="D190" s="37">
        <v>6</v>
      </c>
      <c r="E190" s="37">
        <v>2</v>
      </c>
      <c r="F190" s="37">
        <f t="shared" ref="F190:F198" si="69">IF(($C190+INT(D$188/18)+IF(((D$188-INT(D$188/18)*18)-$B190)&gt;=0,1,0)-D190+2)&lt;0, 0, $C190+INT(D$188/18)+IF(((D$188-INT(D$188/18)*18)-$B190)&gt;=0,1,0)-D190+2)</f>
        <v>2</v>
      </c>
      <c r="G190" s="38">
        <v>8</v>
      </c>
      <c r="H190" s="38">
        <v>2</v>
      </c>
      <c r="I190" s="78">
        <f t="shared" ref="I190:I198" si="70">IF(($C190+INT(G$188/18)+IF(((G$188-INT(G$188/18)*18)-$B190)&gt;=0,1,0)-G190+2)&lt;0, 0, $C190+INT(G$188/18)+IF(((G$188-INT(G$188/18)*18)-$B190)&gt;=0,1,0)-G190+2)</f>
        <v>0</v>
      </c>
      <c r="J190" s="37">
        <v>7</v>
      </c>
      <c r="K190" s="37">
        <v>1</v>
      </c>
      <c r="L190" s="37">
        <f t="shared" ref="L190:L198" si="71">IF(($C190+INT(J$188/18)+IF(((J$188-INT(J$188/18)*18)-$B190)&gt;=0,1,0)-J190+2)&lt;0, 0, $C190+INT(J$188/18)+IF(((J$188-INT(J$188/18)*18)-$B190)&gt;=0,1,0)-J190+2)</f>
        <v>1</v>
      </c>
      <c r="M190" s="38">
        <v>10</v>
      </c>
      <c r="N190" s="38">
        <v>2</v>
      </c>
      <c r="O190" s="78">
        <f t="shared" ref="O190:O198" si="72">IF(($C190+INT(M$188/18)+IF(((M$188-INT(M$188/18)*18)-$B190)&gt;=0,1,0)-M190+2)&lt;0, 0, $C190+INT(M$188/18)+IF(((M$188-INT(M$188/18)*18)-$B190)&gt;=0,1,0)-M190+2)</f>
        <v>0</v>
      </c>
      <c r="P190" s="37">
        <v>5</v>
      </c>
      <c r="Q190" s="37">
        <v>1</v>
      </c>
      <c r="R190" s="44">
        <f t="shared" ref="R190:R198" si="73">IF(($C190+INT(P$188/18)+IF(((P$188-INT(P$188/18)*18)-$B190)&gt;=0,1,0)-P190+2)&lt;0, 0, $C190+INT(P$188/18)+IF(((P$188-INT(P$188/18)*18)-$B190)&gt;=0,1,0)-P190+2)</f>
        <v>3</v>
      </c>
    </row>
    <row r="191" spans="1:18" x14ac:dyDescent="0.2">
      <c r="A191" s="42" t="s">
        <v>391</v>
      </c>
      <c r="B191" s="50">
        <v>9</v>
      </c>
      <c r="C191" s="50">
        <v>4</v>
      </c>
      <c r="D191" s="37">
        <v>4</v>
      </c>
      <c r="E191" s="37">
        <v>1</v>
      </c>
      <c r="F191" s="37">
        <f t="shared" si="69"/>
        <v>3</v>
      </c>
      <c r="G191" s="38">
        <v>7</v>
      </c>
      <c r="H191" s="38">
        <v>2</v>
      </c>
      <c r="I191" s="78">
        <f t="shared" si="70"/>
        <v>0</v>
      </c>
      <c r="J191" s="37">
        <v>10</v>
      </c>
      <c r="K191" s="37">
        <v>2</v>
      </c>
      <c r="L191" s="37">
        <f t="shared" si="71"/>
        <v>0</v>
      </c>
      <c r="M191" s="38">
        <v>7</v>
      </c>
      <c r="N191" s="38">
        <v>2</v>
      </c>
      <c r="O191" s="78">
        <f t="shared" si="72"/>
        <v>0</v>
      </c>
      <c r="P191" s="37">
        <v>8</v>
      </c>
      <c r="Q191" s="37">
        <v>3</v>
      </c>
      <c r="R191" s="44">
        <f t="shared" si="73"/>
        <v>0</v>
      </c>
    </row>
    <row r="192" spans="1:18" x14ac:dyDescent="0.2">
      <c r="A192" s="42" t="s">
        <v>392</v>
      </c>
      <c r="B192" s="50">
        <v>17</v>
      </c>
      <c r="C192" s="50">
        <v>3</v>
      </c>
      <c r="D192" s="37">
        <v>4</v>
      </c>
      <c r="E192" s="37">
        <v>2</v>
      </c>
      <c r="F192" s="37">
        <f t="shared" si="69"/>
        <v>2</v>
      </c>
      <c r="G192" s="38">
        <v>10</v>
      </c>
      <c r="H192" s="38">
        <v>2</v>
      </c>
      <c r="I192" s="78">
        <f t="shared" si="70"/>
        <v>0</v>
      </c>
      <c r="J192" s="37">
        <v>3</v>
      </c>
      <c r="K192" s="37">
        <v>2</v>
      </c>
      <c r="L192" s="37">
        <f t="shared" si="71"/>
        <v>3</v>
      </c>
      <c r="M192" s="38">
        <v>4</v>
      </c>
      <c r="N192" s="38">
        <v>1</v>
      </c>
      <c r="O192" s="78">
        <f t="shared" si="72"/>
        <v>2</v>
      </c>
      <c r="P192" s="37">
        <v>3</v>
      </c>
      <c r="Q192" s="37">
        <v>1</v>
      </c>
      <c r="R192" s="44">
        <f t="shared" si="73"/>
        <v>3</v>
      </c>
    </row>
    <row r="193" spans="1:20" x14ac:dyDescent="0.2">
      <c r="A193" s="42" t="s">
        <v>393</v>
      </c>
      <c r="B193" s="50">
        <v>11</v>
      </c>
      <c r="C193" s="50">
        <v>4</v>
      </c>
      <c r="D193" s="37">
        <v>6</v>
      </c>
      <c r="E193" s="37">
        <v>2</v>
      </c>
      <c r="F193" s="37">
        <f t="shared" si="69"/>
        <v>1</v>
      </c>
      <c r="G193" s="38">
        <v>4</v>
      </c>
      <c r="H193" s="38">
        <v>1</v>
      </c>
      <c r="I193" s="78">
        <f t="shared" si="70"/>
        <v>2</v>
      </c>
      <c r="J193" s="37">
        <v>6</v>
      </c>
      <c r="K193" s="37">
        <v>2</v>
      </c>
      <c r="L193" s="37">
        <f t="shared" si="71"/>
        <v>1</v>
      </c>
      <c r="M193" s="38">
        <v>6</v>
      </c>
      <c r="N193" s="38">
        <v>2</v>
      </c>
      <c r="O193" s="78">
        <f t="shared" si="72"/>
        <v>1</v>
      </c>
      <c r="P193" s="37">
        <v>7</v>
      </c>
      <c r="Q193" s="37">
        <v>2</v>
      </c>
      <c r="R193" s="44">
        <f t="shared" si="73"/>
        <v>0</v>
      </c>
    </row>
    <row r="194" spans="1:20" x14ac:dyDescent="0.2">
      <c r="A194" s="42" t="s">
        <v>394</v>
      </c>
      <c r="B194" s="50">
        <v>7</v>
      </c>
      <c r="C194" s="50">
        <v>4</v>
      </c>
      <c r="D194" s="37">
        <v>8</v>
      </c>
      <c r="E194" s="37">
        <v>3</v>
      </c>
      <c r="F194" s="37">
        <f t="shared" si="69"/>
        <v>0</v>
      </c>
      <c r="G194" s="38">
        <v>5</v>
      </c>
      <c r="H194" s="38">
        <v>2</v>
      </c>
      <c r="I194" s="78">
        <f t="shared" si="70"/>
        <v>2</v>
      </c>
      <c r="J194" s="37">
        <v>5</v>
      </c>
      <c r="K194" s="37">
        <v>2</v>
      </c>
      <c r="L194" s="37">
        <f t="shared" si="71"/>
        <v>3</v>
      </c>
      <c r="M194" s="38">
        <v>4</v>
      </c>
      <c r="N194" s="38">
        <v>1</v>
      </c>
      <c r="O194" s="78">
        <f t="shared" si="72"/>
        <v>3</v>
      </c>
      <c r="P194" s="37">
        <v>6</v>
      </c>
      <c r="Q194" s="37">
        <v>3</v>
      </c>
      <c r="R194" s="44">
        <f t="shared" si="73"/>
        <v>2</v>
      </c>
      <c r="T194" t="s">
        <v>146</v>
      </c>
    </row>
    <row r="195" spans="1:20" x14ac:dyDescent="0.2">
      <c r="A195" s="42" t="s">
        <v>395</v>
      </c>
      <c r="B195" s="50">
        <v>13</v>
      </c>
      <c r="C195" s="50">
        <v>4</v>
      </c>
      <c r="D195" s="37">
        <v>6</v>
      </c>
      <c r="E195" s="37">
        <v>2</v>
      </c>
      <c r="F195" s="37">
        <f t="shared" si="69"/>
        <v>1</v>
      </c>
      <c r="G195" s="38">
        <v>3</v>
      </c>
      <c r="H195" s="38">
        <v>1</v>
      </c>
      <c r="I195" s="78">
        <f t="shared" si="70"/>
        <v>3</v>
      </c>
      <c r="J195" s="37">
        <v>4</v>
      </c>
      <c r="K195" s="37">
        <v>2</v>
      </c>
      <c r="L195" s="37">
        <f t="shared" si="71"/>
        <v>3</v>
      </c>
      <c r="M195" s="38">
        <v>5</v>
      </c>
      <c r="N195" s="38">
        <v>1</v>
      </c>
      <c r="O195" s="78">
        <f t="shared" si="72"/>
        <v>2</v>
      </c>
      <c r="P195" s="37">
        <v>7</v>
      </c>
      <c r="Q195" s="37">
        <v>1</v>
      </c>
      <c r="R195" s="44">
        <f t="shared" si="73"/>
        <v>0</v>
      </c>
    </row>
    <row r="196" spans="1:20" x14ac:dyDescent="0.2">
      <c r="A196" s="42" t="s">
        <v>396</v>
      </c>
      <c r="B196" s="50">
        <v>3</v>
      </c>
      <c r="C196" s="50">
        <v>3</v>
      </c>
      <c r="D196" s="37">
        <v>4</v>
      </c>
      <c r="E196" s="37">
        <v>1</v>
      </c>
      <c r="F196" s="37">
        <f t="shared" si="69"/>
        <v>2</v>
      </c>
      <c r="G196" s="38">
        <v>3</v>
      </c>
      <c r="H196" s="38">
        <v>1</v>
      </c>
      <c r="I196" s="78">
        <f t="shared" si="70"/>
        <v>3</v>
      </c>
      <c r="J196" s="37">
        <v>5</v>
      </c>
      <c r="K196" s="37">
        <v>1</v>
      </c>
      <c r="L196" s="37">
        <f t="shared" si="71"/>
        <v>2</v>
      </c>
      <c r="M196" s="38">
        <v>6</v>
      </c>
      <c r="N196" s="38">
        <v>2</v>
      </c>
      <c r="O196" s="78">
        <f t="shared" si="72"/>
        <v>1</v>
      </c>
      <c r="P196" s="37">
        <v>4</v>
      </c>
      <c r="Q196" s="37">
        <v>2</v>
      </c>
      <c r="R196" s="44">
        <f t="shared" si="73"/>
        <v>3</v>
      </c>
    </row>
    <row r="197" spans="1:20" x14ac:dyDescent="0.2">
      <c r="A197" s="42" t="s">
        <v>397</v>
      </c>
      <c r="B197" s="50">
        <v>5</v>
      </c>
      <c r="C197" s="50">
        <v>5</v>
      </c>
      <c r="D197" s="37">
        <v>7</v>
      </c>
      <c r="E197" s="37">
        <v>2</v>
      </c>
      <c r="F197" s="37">
        <f t="shared" si="69"/>
        <v>1</v>
      </c>
      <c r="G197" s="38">
        <v>8</v>
      </c>
      <c r="H197" s="38">
        <v>1</v>
      </c>
      <c r="I197" s="78">
        <f t="shared" si="70"/>
        <v>0</v>
      </c>
      <c r="J197" s="37">
        <v>10</v>
      </c>
      <c r="K197" s="37">
        <v>2</v>
      </c>
      <c r="L197" s="37">
        <f t="shared" si="71"/>
        <v>0</v>
      </c>
      <c r="M197" s="38">
        <v>6</v>
      </c>
      <c r="N197" s="38">
        <v>1</v>
      </c>
      <c r="O197" s="78">
        <f t="shared" si="72"/>
        <v>2</v>
      </c>
      <c r="P197" s="37">
        <v>10</v>
      </c>
      <c r="Q197" s="37">
        <v>2</v>
      </c>
      <c r="R197" s="44">
        <f t="shared" si="73"/>
        <v>0</v>
      </c>
    </row>
    <row r="198" spans="1:20" ht="13.5" thickBot="1" x14ac:dyDescent="0.25">
      <c r="A198" s="52" t="s">
        <v>398</v>
      </c>
      <c r="B198" s="53">
        <v>1</v>
      </c>
      <c r="C198" s="53">
        <v>4</v>
      </c>
      <c r="D198" s="37">
        <v>6</v>
      </c>
      <c r="E198" s="54">
        <v>2</v>
      </c>
      <c r="F198" s="37">
        <f t="shared" si="69"/>
        <v>1</v>
      </c>
      <c r="G198" s="38">
        <v>10</v>
      </c>
      <c r="H198" s="55">
        <v>2</v>
      </c>
      <c r="I198" s="77">
        <f t="shared" si="70"/>
        <v>0</v>
      </c>
      <c r="J198" s="37">
        <v>6</v>
      </c>
      <c r="K198" s="54">
        <v>1</v>
      </c>
      <c r="L198" s="37">
        <f t="shared" si="71"/>
        <v>2</v>
      </c>
      <c r="M198" s="38">
        <v>6</v>
      </c>
      <c r="N198" s="55">
        <v>1</v>
      </c>
      <c r="O198" s="77">
        <f t="shared" si="72"/>
        <v>2</v>
      </c>
      <c r="P198" s="37">
        <v>4</v>
      </c>
      <c r="Q198" s="54">
        <v>1</v>
      </c>
      <c r="R198" s="44">
        <f t="shared" si="73"/>
        <v>4</v>
      </c>
    </row>
    <row r="199" spans="1:20" ht="13.5" thickBot="1" x14ac:dyDescent="0.25">
      <c r="A199" s="61" t="s">
        <v>412</v>
      </c>
      <c r="B199" s="62"/>
      <c r="C199" s="74">
        <f>SUM(C190:C198)</f>
        <v>36</v>
      </c>
      <c r="D199" s="63">
        <f>SUM(D190:D198)</f>
        <v>51</v>
      </c>
      <c r="E199" s="63">
        <f>SUM(E190:E198)</f>
        <v>17</v>
      </c>
      <c r="F199" s="88">
        <f>SUM(F190:F198)</f>
        <v>13</v>
      </c>
      <c r="G199" s="64">
        <f t="shared" ref="G199:R199" si="74">SUM(G190:G198)</f>
        <v>58</v>
      </c>
      <c r="H199" s="64">
        <f t="shared" si="74"/>
        <v>14</v>
      </c>
      <c r="I199" s="89">
        <f t="shared" si="74"/>
        <v>10</v>
      </c>
      <c r="J199" s="63">
        <f t="shared" si="74"/>
        <v>56</v>
      </c>
      <c r="K199" s="63">
        <f t="shared" si="74"/>
        <v>15</v>
      </c>
      <c r="L199" s="88">
        <f t="shared" si="74"/>
        <v>15</v>
      </c>
      <c r="M199" s="64">
        <f t="shared" si="74"/>
        <v>54</v>
      </c>
      <c r="N199" s="64">
        <f t="shared" si="74"/>
        <v>13</v>
      </c>
      <c r="O199" s="89">
        <f t="shared" si="74"/>
        <v>13</v>
      </c>
      <c r="P199" s="63">
        <f t="shared" si="74"/>
        <v>54</v>
      </c>
      <c r="Q199" s="63">
        <f t="shared" si="74"/>
        <v>16</v>
      </c>
      <c r="R199" s="194">
        <f t="shared" si="74"/>
        <v>15</v>
      </c>
    </row>
    <row r="200" spans="1:20" x14ac:dyDescent="0.2">
      <c r="A200" s="57" t="s">
        <v>399</v>
      </c>
      <c r="B200" s="58">
        <v>14</v>
      </c>
      <c r="C200" s="58">
        <v>4</v>
      </c>
      <c r="D200" s="37">
        <v>5</v>
      </c>
      <c r="E200" s="39">
        <v>2</v>
      </c>
      <c r="F200" s="37">
        <f t="shared" ref="F200:F208" si="75">IF(($C200+INT(D$188/18)+IF(((D$188-INT(D$188/18)*18)-$B200)&gt;=0,1,0)-D200+2)&lt;0, 0, $C200+INT(D$188/18)+IF(((D$188-INT(D$188/18)*18)-$B200)&gt;=0,1,0)-D200+2)</f>
        <v>2</v>
      </c>
      <c r="G200" s="38">
        <v>5</v>
      </c>
      <c r="H200" s="59">
        <v>1</v>
      </c>
      <c r="I200" s="82">
        <f t="shared" ref="I200:I208" si="76">IF(($C200+INT(G$188/18)+IF(((G$188-INT(G$188/18)*18)-$B200)&gt;=0,1,0)-G200+2)&lt;0, 0, $C200+INT(G$188/18)+IF(((G$188-INT(G$188/18)*18)-$B200)&gt;=0,1,0)-G200+2)</f>
        <v>1</v>
      </c>
      <c r="J200" s="37">
        <v>6</v>
      </c>
      <c r="K200" s="39">
        <v>2</v>
      </c>
      <c r="L200" s="37">
        <f t="shared" ref="L200:L208" si="77">IF(($C200+INT(J$188/18)+IF(((J$188-INT(J$188/18)*18)-$B200)&gt;=0,1,0)-J200+2)&lt;0, 0, $C200+INT(J$188/18)+IF(((J$188-INT(J$188/18)*18)-$B200)&gt;=0,1,0)-J200+2)</f>
        <v>1</v>
      </c>
      <c r="M200" s="38">
        <v>7</v>
      </c>
      <c r="N200" s="59">
        <v>2</v>
      </c>
      <c r="O200" s="82">
        <f t="shared" ref="O200:O208" si="78">IF(($C200+INT(M$188/18)+IF(((M$188-INT(M$188/18)*18)-$B200)&gt;=0,1,0)-M200+2)&lt;0, 0, $C200+INT(M$188/18)+IF(((M$188-INT(M$188/18)*18)-$B200)&gt;=0,1,0)-M200+2)</f>
        <v>0</v>
      </c>
      <c r="P200" s="37">
        <v>10</v>
      </c>
      <c r="Q200" s="39">
        <v>2</v>
      </c>
      <c r="R200" s="44">
        <f t="shared" ref="R200:R208" si="79">IF(($C200+INT(P$188/18)+IF(((P$188-INT(P$188/18)*18)-$B200)&gt;=0,1,0)-P200+2)&lt;0, 0, $C200+INT(P$188/18)+IF(((P$188-INT(P$188/18)*18)-$B200)&gt;=0,1,0)-P200+2)</f>
        <v>0</v>
      </c>
    </row>
    <row r="201" spans="1:20" x14ac:dyDescent="0.2">
      <c r="A201" s="42" t="s">
        <v>400</v>
      </c>
      <c r="B201" s="50">
        <v>16</v>
      </c>
      <c r="C201" s="50">
        <v>4</v>
      </c>
      <c r="D201" s="37">
        <v>4</v>
      </c>
      <c r="E201" s="37">
        <v>2</v>
      </c>
      <c r="F201" s="37">
        <f t="shared" si="75"/>
        <v>3</v>
      </c>
      <c r="G201" s="38">
        <v>4</v>
      </c>
      <c r="H201" s="38">
        <v>1</v>
      </c>
      <c r="I201" s="78">
        <f t="shared" si="76"/>
        <v>2</v>
      </c>
      <c r="J201" s="37">
        <v>5</v>
      </c>
      <c r="K201" s="37">
        <v>2</v>
      </c>
      <c r="L201" s="37">
        <f t="shared" si="77"/>
        <v>2</v>
      </c>
      <c r="M201" s="38">
        <v>6</v>
      </c>
      <c r="N201" s="38">
        <v>3</v>
      </c>
      <c r="O201" s="78">
        <f t="shared" si="78"/>
        <v>1</v>
      </c>
      <c r="P201" s="37">
        <v>6</v>
      </c>
      <c r="Q201" s="37">
        <v>2</v>
      </c>
      <c r="R201" s="44">
        <f t="shared" si="79"/>
        <v>1</v>
      </c>
    </row>
    <row r="202" spans="1:20" x14ac:dyDescent="0.2">
      <c r="A202" s="42" t="s">
        <v>401</v>
      </c>
      <c r="B202" s="50">
        <v>10</v>
      </c>
      <c r="C202" s="50">
        <v>4</v>
      </c>
      <c r="D202" s="37">
        <v>4</v>
      </c>
      <c r="E202" s="37">
        <v>2</v>
      </c>
      <c r="F202" s="37">
        <f t="shared" si="75"/>
        <v>3</v>
      </c>
      <c r="G202" s="38">
        <v>4</v>
      </c>
      <c r="H202" s="38">
        <v>1</v>
      </c>
      <c r="I202" s="78">
        <f t="shared" si="76"/>
        <v>2</v>
      </c>
      <c r="J202" s="37">
        <v>7</v>
      </c>
      <c r="K202" s="37">
        <v>2</v>
      </c>
      <c r="L202" s="37">
        <f t="shared" si="77"/>
        <v>0</v>
      </c>
      <c r="M202" s="38">
        <v>5</v>
      </c>
      <c r="N202" s="38">
        <v>1</v>
      </c>
      <c r="O202" s="78">
        <f t="shared" si="78"/>
        <v>2</v>
      </c>
      <c r="P202" s="37">
        <v>6</v>
      </c>
      <c r="Q202" s="37">
        <v>2</v>
      </c>
      <c r="R202" s="44">
        <f t="shared" si="79"/>
        <v>2</v>
      </c>
    </row>
    <row r="203" spans="1:20" x14ac:dyDescent="0.2">
      <c r="A203" s="42" t="s">
        <v>402</v>
      </c>
      <c r="B203" s="50">
        <v>12</v>
      </c>
      <c r="C203" s="50">
        <v>3</v>
      </c>
      <c r="D203" s="37">
        <v>5</v>
      </c>
      <c r="E203" s="37">
        <v>2</v>
      </c>
      <c r="F203" s="37">
        <f t="shared" si="75"/>
        <v>1</v>
      </c>
      <c r="G203" s="38">
        <v>4</v>
      </c>
      <c r="H203" s="38">
        <v>2</v>
      </c>
      <c r="I203" s="78">
        <f t="shared" si="76"/>
        <v>1</v>
      </c>
      <c r="J203" s="37">
        <v>4</v>
      </c>
      <c r="K203" s="37">
        <v>2</v>
      </c>
      <c r="L203" s="37">
        <f t="shared" si="77"/>
        <v>2</v>
      </c>
      <c r="M203" s="38">
        <v>5</v>
      </c>
      <c r="N203" s="38">
        <v>2</v>
      </c>
      <c r="O203" s="78">
        <f t="shared" si="78"/>
        <v>1</v>
      </c>
      <c r="P203" s="37">
        <v>5</v>
      </c>
      <c r="Q203" s="37">
        <v>2</v>
      </c>
      <c r="R203" s="44">
        <f t="shared" si="79"/>
        <v>1</v>
      </c>
    </row>
    <row r="204" spans="1:20" x14ac:dyDescent="0.2">
      <c r="A204" s="42" t="s">
        <v>403</v>
      </c>
      <c r="B204" s="50">
        <v>18</v>
      </c>
      <c r="C204" s="50">
        <v>4</v>
      </c>
      <c r="D204" s="37">
        <v>7</v>
      </c>
      <c r="E204" s="37">
        <v>2</v>
      </c>
      <c r="F204" s="37">
        <f t="shared" si="75"/>
        <v>0</v>
      </c>
      <c r="G204" s="38">
        <v>4</v>
      </c>
      <c r="H204" s="38">
        <v>2</v>
      </c>
      <c r="I204" s="78">
        <f t="shared" si="76"/>
        <v>2</v>
      </c>
      <c r="J204" s="37">
        <v>6</v>
      </c>
      <c r="K204" s="37">
        <v>4</v>
      </c>
      <c r="L204" s="37">
        <f t="shared" si="77"/>
        <v>1</v>
      </c>
      <c r="M204" s="38">
        <v>4</v>
      </c>
      <c r="N204" s="38">
        <v>1</v>
      </c>
      <c r="O204" s="78">
        <f t="shared" si="78"/>
        <v>3</v>
      </c>
      <c r="P204" s="37">
        <v>6</v>
      </c>
      <c r="Q204" s="37">
        <v>2</v>
      </c>
      <c r="R204" s="44">
        <f t="shared" si="79"/>
        <v>1</v>
      </c>
    </row>
    <row r="205" spans="1:20" x14ac:dyDescent="0.2">
      <c r="A205" s="42" t="s">
        <v>404</v>
      </c>
      <c r="B205" s="50">
        <v>4</v>
      </c>
      <c r="C205" s="50">
        <v>5</v>
      </c>
      <c r="D205" s="37">
        <v>10</v>
      </c>
      <c r="E205" s="37">
        <v>2</v>
      </c>
      <c r="F205" s="37">
        <f t="shared" si="75"/>
        <v>0</v>
      </c>
      <c r="G205" s="38">
        <v>6</v>
      </c>
      <c r="H205" s="38">
        <v>2</v>
      </c>
      <c r="I205" s="78">
        <f t="shared" si="76"/>
        <v>2</v>
      </c>
      <c r="J205" s="37">
        <v>7</v>
      </c>
      <c r="K205" s="37">
        <v>2</v>
      </c>
      <c r="L205" s="37">
        <f t="shared" si="77"/>
        <v>2</v>
      </c>
      <c r="M205" s="38">
        <v>8</v>
      </c>
      <c r="N205" s="38">
        <v>2</v>
      </c>
      <c r="O205" s="78">
        <f t="shared" si="78"/>
        <v>1</v>
      </c>
      <c r="P205" s="37">
        <v>8</v>
      </c>
      <c r="Q205" s="37">
        <v>2</v>
      </c>
      <c r="R205" s="44">
        <f t="shared" si="79"/>
        <v>1</v>
      </c>
    </row>
    <row r="206" spans="1:20" x14ac:dyDescent="0.2">
      <c r="A206" s="42" t="s">
        <v>405</v>
      </c>
      <c r="B206" s="50">
        <v>8</v>
      </c>
      <c r="C206" s="50">
        <v>3</v>
      </c>
      <c r="D206" s="37">
        <v>4</v>
      </c>
      <c r="E206" s="37">
        <v>2</v>
      </c>
      <c r="F206" s="37">
        <f t="shared" si="75"/>
        <v>2</v>
      </c>
      <c r="G206" s="38">
        <v>3</v>
      </c>
      <c r="H206" s="38">
        <v>1</v>
      </c>
      <c r="I206" s="78">
        <f t="shared" si="76"/>
        <v>3</v>
      </c>
      <c r="J206" s="37">
        <v>5</v>
      </c>
      <c r="K206" s="37">
        <v>2</v>
      </c>
      <c r="L206" s="37">
        <f t="shared" si="77"/>
        <v>2</v>
      </c>
      <c r="M206" s="38">
        <v>5</v>
      </c>
      <c r="N206" s="38">
        <v>2</v>
      </c>
      <c r="O206" s="78">
        <f t="shared" si="78"/>
        <v>1</v>
      </c>
      <c r="P206" s="37">
        <v>4</v>
      </c>
      <c r="Q206" s="37">
        <v>2</v>
      </c>
      <c r="R206" s="44">
        <f t="shared" si="79"/>
        <v>3</v>
      </c>
    </row>
    <row r="207" spans="1:20" x14ac:dyDescent="0.2">
      <c r="A207" s="42" t="s">
        <v>406</v>
      </c>
      <c r="B207" s="50">
        <v>6</v>
      </c>
      <c r="C207" s="50">
        <v>5</v>
      </c>
      <c r="D207" s="37">
        <v>8</v>
      </c>
      <c r="E207" s="37">
        <v>2</v>
      </c>
      <c r="F207" s="37">
        <f t="shared" si="75"/>
        <v>0</v>
      </c>
      <c r="G207" s="38">
        <v>5</v>
      </c>
      <c r="H207" s="38">
        <v>2</v>
      </c>
      <c r="I207" s="78">
        <f t="shared" si="76"/>
        <v>3</v>
      </c>
      <c r="J207" s="37">
        <v>7</v>
      </c>
      <c r="K207" s="37">
        <v>1</v>
      </c>
      <c r="L207" s="37">
        <f t="shared" si="77"/>
        <v>2</v>
      </c>
      <c r="M207" s="38">
        <v>10</v>
      </c>
      <c r="N207" s="38">
        <v>2</v>
      </c>
      <c r="O207" s="78">
        <f t="shared" si="78"/>
        <v>0</v>
      </c>
      <c r="P207" s="37">
        <v>6</v>
      </c>
      <c r="Q207" s="37">
        <v>1</v>
      </c>
      <c r="R207" s="44">
        <f t="shared" si="79"/>
        <v>3</v>
      </c>
    </row>
    <row r="208" spans="1:20" ht="13.5" thickBot="1" x14ac:dyDescent="0.25">
      <c r="A208" s="45" t="s">
        <v>407</v>
      </c>
      <c r="B208" s="51">
        <v>2</v>
      </c>
      <c r="C208" s="51">
        <v>4</v>
      </c>
      <c r="D208" s="37">
        <v>5</v>
      </c>
      <c r="E208" s="46">
        <v>2</v>
      </c>
      <c r="F208" s="37">
        <f t="shared" si="75"/>
        <v>2</v>
      </c>
      <c r="G208" s="38">
        <v>6</v>
      </c>
      <c r="H208" s="47">
        <v>2</v>
      </c>
      <c r="I208" s="84">
        <f t="shared" si="76"/>
        <v>1</v>
      </c>
      <c r="J208" s="37">
        <v>5</v>
      </c>
      <c r="K208" s="46">
        <v>1</v>
      </c>
      <c r="L208" s="37">
        <f t="shared" si="77"/>
        <v>3</v>
      </c>
      <c r="M208" s="38">
        <v>10</v>
      </c>
      <c r="N208" s="47">
        <v>2</v>
      </c>
      <c r="O208" s="84">
        <f t="shared" si="78"/>
        <v>0</v>
      </c>
      <c r="P208" s="37">
        <v>7</v>
      </c>
      <c r="Q208" s="46">
        <v>1</v>
      </c>
      <c r="R208" s="44">
        <f t="shared" si="79"/>
        <v>1</v>
      </c>
    </row>
    <row r="209" spans="1:20" ht="13.5" thickBot="1" x14ac:dyDescent="0.25">
      <c r="A209" s="66" t="s">
        <v>413</v>
      </c>
      <c r="B209" s="63"/>
      <c r="C209" s="63">
        <f>SUM(C200:C208)</f>
        <v>36</v>
      </c>
      <c r="D209" s="63">
        <f>SUM(D200:D208)</f>
        <v>52</v>
      </c>
      <c r="E209" s="63">
        <f>SUM(E200:E208)</f>
        <v>18</v>
      </c>
      <c r="F209" s="63">
        <f>SUM(F200:F208)</f>
        <v>13</v>
      </c>
      <c r="G209" s="64">
        <f t="shared" ref="G209:R209" si="80">SUM(G200:G208)</f>
        <v>41</v>
      </c>
      <c r="H209" s="64">
        <f t="shared" si="80"/>
        <v>14</v>
      </c>
      <c r="I209" s="64">
        <f t="shared" si="80"/>
        <v>17</v>
      </c>
      <c r="J209" s="63">
        <f t="shared" si="80"/>
        <v>52</v>
      </c>
      <c r="K209" s="63">
        <f t="shared" si="80"/>
        <v>18</v>
      </c>
      <c r="L209" s="63">
        <f t="shared" si="80"/>
        <v>15</v>
      </c>
      <c r="M209" s="64">
        <f t="shared" si="80"/>
        <v>60</v>
      </c>
      <c r="N209" s="64">
        <f t="shared" si="80"/>
        <v>17</v>
      </c>
      <c r="O209" s="64">
        <f t="shared" si="80"/>
        <v>9</v>
      </c>
      <c r="P209" s="63">
        <f t="shared" si="80"/>
        <v>58</v>
      </c>
      <c r="Q209" s="63">
        <f t="shared" si="80"/>
        <v>16</v>
      </c>
      <c r="R209" s="65">
        <f t="shared" si="80"/>
        <v>13</v>
      </c>
    </row>
    <row r="210" spans="1:20" ht="13.5" thickBot="1" x14ac:dyDescent="0.25">
      <c r="A210" s="70" t="s">
        <v>414</v>
      </c>
      <c r="B210" s="71"/>
      <c r="C210" s="71">
        <f>C209+C199</f>
        <v>72</v>
      </c>
      <c r="D210" s="71">
        <f>D209+D199</f>
        <v>103</v>
      </c>
      <c r="E210" s="71">
        <f>E209+E199</f>
        <v>35</v>
      </c>
      <c r="F210" s="71">
        <f>F209+F199</f>
        <v>26</v>
      </c>
      <c r="G210" s="72">
        <f t="shared" ref="G210:R210" si="81">G209+G199</f>
        <v>99</v>
      </c>
      <c r="H210" s="72">
        <f t="shared" si="81"/>
        <v>28</v>
      </c>
      <c r="I210" s="72">
        <f t="shared" si="81"/>
        <v>27</v>
      </c>
      <c r="J210" s="71">
        <f t="shared" si="81"/>
        <v>108</v>
      </c>
      <c r="K210" s="71">
        <f t="shared" si="81"/>
        <v>33</v>
      </c>
      <c r="L210" s="71">
        <f t="shared" si="81"/>
        <v>30</v>
      </c>
      <c r="M210" s="72">
        <f t="shared" si="81"/>
        <v>114</v>
      </c>
      <c r="N210" s="72">
        <f t="shared" si="81"/>
        <v>30</v>
      </c>
      <c r="O210" s="72">
        <f t="shared" si="81"/>
        <v>22</v>
      </c>
      <c r="P210" s="71">
        <f t="shared" si="81"/>
        <v>112</v>
      </c>
      <c r="Q210" s="71">
        <f t="shared" si="81"/>
        <v>32</v>
      </c>
      <c r="R210" s="73">
        <f t="shared" si="81"/>
        <v>28</v>
      </c>
    </row>
    <row r="211" spans="1:20" ht="13.5" thickBot="1" x14ac:dyDescent="0.25"/>
    <row r="212" spans="1:20" ht="13.5" thickBot="1" x14ac:dyDescent="0.25">
      <c r="A212" s="273" t="s">
        <v>133</v>
      </c>
      <c r="B212" s="190"/>
      <c r="C212" s="190"/>
      <c r="D212" s="190"/>
      <c r="E212" s="190"/>
      <c r="F212" s="190"/>
      <c r="G212" s="190"/>
      <c r="H212" s="190"/>
      <c r="I212" s="190"/>
      <c r="J212" s="190"/>
      <c r="K212" s="190"/>
      <c r="L212" s="190"/>
      <c r="M212" s="190"/>
      <c r="N212" s="190"/>
      <c r="O212" s="190"/>
      <c r="P212" s="190"/>
      <c r="Q212" s="190"/>
      <c r="R212" s="193"/>
    </row>
    <row r="213" spans="1:20" x14ac:dyDescent="0.2">
      <c r="A213" s="40"/>
      <c r="B213" s="41"/>
      <c r="C213" s="41"/>
      <c r="D213" s="474" t="s">
        <v>475</v>
      </c>
      <c r="E213" s="475"/>
      <c r="F213" s="476"/>
      <c r="G213" s="477" t="s">
        <v>469</v>
      </c>
      <c r="H213" s="478"/>
      <c r="I213" s="479"/>
      <c r="J213" s="474" t="s">
        <v>352</v>
      </c>
      <c r="K213" s="475"/>
      <c r="L213" s="476"/>
      <c r="M213" s="477" t="s">
        <v>340</v>
      </c>
      <c r="N213" s="478"/>
      <c r="O213" s="479"/>
      <c r="P213" s="474" t="s">
        <v>472</v>
      </c>
      <c r="Q213" s="475"/>
      <c r="R213" s="502"/>
    </row>
    <row r="214" spans="1:20" x14ac:dyDescent="0.2">
      <c r="A214" s="57"/>
      <c r="B214" s="69"/>
      <c r="C214" s="69" t="s">
        <v>538</v>
      </c>
      <c r="D214" s="480">
        <v>18</v>
      </c>
      <c r="E214" s="481"/>
      <c r="F214" s="482"/>
      <c r="G214" s="483">
        <v>8</v>
      </c>
      <c r="H214" s="484"/>
      <c r="I214" s="485"/>
      <c r="J214" s="480">
        <v>25</v>
      </c>
      <c r="K214" s="481"/>
      <c r="L214" s="482"/>
      <c r="M214" s="483">
        <v>21</v>
      </c>
      <c r="N214" s="484"/>
      <c r="O214" s="485"/>
      <c r="P214" s="480">
        <v>27</v>
      </c>
      <c r="Q214" s="481"/>
      <c r="R214" s="537"/>
    </row>
    <row r="215" spans="1:20" x14ac:dyDescent="0.2">
      <c r="A215" s="42"/>
      <c r="B215" s="34" t="s">
        <v>355</v>
      </c>
      <c r="C215" s="34" t="s">
        <v>408</v>
      </c>
      <c r="D215" s="35" t="s">
        <v>409</v>
      </c>
      <c r="E215" s="35" t="s">
        <v>410</v>
      </c>
      <c r="F215" s="35" t="s">
        <v>363</v>
      </c>
      <c r="G215" s="36" t="s">
        <v>409</v>
      </c>
      <c r="H215" s="36" t="s">
        <v>410</v>
      </c>
      <c r="I215" s="36" t="s">
        <v>363</v>
      </c>
      <c r="J215" s="35" t="s">
        <v>409</v>
      </c>
      <c r="K215" s="35" t="s">
        <v>410</v>
      </c>
      <c r="L215" s="35" t="s">
        <v>363</v>
      </c>
      <c r="M215" s="36" t="s">
        <v>409</v>
      </c>
      <c r="N215" s="36" t="s">
        <v>410</v>
      </c>
      <c r="O215" s="36" t="s">
        <v>363</v>
      </c>
      <c r="P215" s="35" t="s">
        <v>409</v>
      </c>
      <c r="Q215" s="35" t="s">
        <v>410</v>
      </c>
      <c r="R215" s="43" t="s">
        <v>363</v>
      </c>
    </row>
    <row r="216" spans="1:20" x14ac:dyDescent="0.2">
      <c r="A216" s="42" t="s">
        <v>390</v>
      </c>
      <c r="B216" s="50">
        <v>10</v>
      </c>
      <c r="C216" s="50">
        <v>4</v>
      </c>
      <c r="D216" s="37">
        <v>4</v>
      </c>
      <c r="E216" s="37">
        <v>1</v>
      </c>
      <c r="F216" s="37">
        <f t="shared" ref="F216:F224" si="82">IF(($C216+INT(D$159/18)+IF(((D$159-INT(D$159/18)*18)-$B216)&gt;=0,1,0)-D216+2)&lt;0, 0, $C216+INT(D$159/18)+IF(((D$159-INT(D$159/18)*18)-$B216)&gt;=0,1,0)-D216+2)</f>
        <v>3</v>
      </c>
      <c r="G216" s="38">
        <v>6</v>
      </c>
      <c r="H216" s="38">
        <v>2</v>
      </c>
      <c r="I216" s="78">
        <f t="shared" ref="I216:I224" si="83">IF(($C216+INT(G$159/18)+IF(((G$159-INT(G$159/18)*18)-$B216)&gt;=0,1,0)-G216+2)&lt;0, 0, $C216+INT(G$159/18)+IF(((G$159-INT(G$159/18)*18)-$B216)&gt;=0,1,0)-G216+2)</f>
        <v>0</v>
      </c>
      <c r="J216" s="37">
        <v>4</v>
      </c>
      <c r="K216" s="37">
        <v>2</v>
      </c>
      <c r="L216" s="37">
        <f t="shared" ref="L216:L224" si="84">IF(($C216+INT(J$159/18)+IF(((J$159-INT(J$159/18)*18)-$B216)&gt;=0,1,0)-J216+2)&lt;0, 0, $C216+INT(J$159/18)+IF(((J$159-INT(J$159/18)*18)-$B216)&gt;=0,1,0)-J216+2)</f>
        <v>3</v>
      </c>
      <c r="M216" s="38">
        <v>6</v>
      </c>
      <c r="N216" s="38">
        <v>3</v>
      </c>
      <c r="O216" s="78">
        <f t="shared" ref="O216:O224" si="85">IF(($C216+INT(M$159/18)+IF(((M$159-INT(M$159/18)*18)-$B216)&gt;=0,1,0)-M216+2)&lt;0, 0, $C216+INT(M$159/18)+IF(((M$159-INT(M$159/18)*18)-$B216)&gt;=0,1,0)-M216+2)</f>
        <v>1</v>
      </c>
      <c r="P216" s="37">
        <v>6</v>
      </c>
      <c r="Q216" s="37">
        <v>2</v>
      </c>
      <c r="R216" s="44">
        <f t="shared" ref="R216:R224" si="86">IF(($C216+INT(P$159/18)+IF(((P$159-INT(P$159/18)*18)-$B216)&gt;=0,1,0)-P216+2)&lt;0, 0, $C216+INT(P$159/18)+IF(((P$159-INT(P$159/18)*18)-$B216)&gt;=0,1,0)-P216+2)</f>
        <v>2</v>
      </c>
    </row>
    <row r="217" spans="1:20" x14ac:dyDescent="0.2">
      <c r="A217" s="42" t="s">
        <v>391</v>
      </c>
      <c r="B217" s="50">
        <v>15</v>
      </c>
      <c r="C217" s="50">
        <v>4</v>
      </c>
      <c r="D217" s="37">
        <v>5</v>
      </c>
      <c r="E217" s="37">
        <v>1</v>
      </c>
      <c r="F217" s="37">
        <f t="shared" si="82"/>
        <v>2</v>
      </c>
      <c r="G217" s="38">
        <v>4</v>
      </c>
      <c r="H217" s="38">
        <v>2</v>
      </c>
      <c r="I217" s="78">
        <f t="shared" si="83"/>
        <v>2</v>
      </c>
      <c r="J217" s="37">
        <v>6</v>
      </c>
      <c r="K217" s="37">
        <v>2</v>
      </c>
      <c r="L217" s="37">
        <f t="shared" si="84"/>
        <v>1</v>
      </c>
      <c r="M217" s="38">
        <v>3</v>
      </c>
      <c r="N217" s="38">
        <v>1</v>
      </c>
      <c r="O217" s="78">
        <f t="shared" si="85"/>
        <v>4</v>
      </c>
      <c r="P217" s="37">
        <v>7</v>
      </c>
      <c r="Q217" s="37">
        <v>2</v>
      </c>
      <c r="R217" s="44">
        <f t="shared" si="86"/>
        <v>0</v>
      </c>
    </row>
    <row r="218" spans="1:20" x14ac:dyDescent="0.2">
      <c r="A218" s="42" t="s">
        <v>392</v>
      </c>
      <c r="B218" s="50">
        <v>6</v>
      </c>
      <c r="C218" s="50">
        <v>4</v>
      </c>
      <c r="D218" s="37">
        <v>4</v>
      </c>
      <c r="E218" s="37">
        <v>2</v>
      </c>
      <c r="F218" s="37">
        <f t="shared" si="82"/>
        <v>3</v>
      </c>
      <c r="G218" s="38">
        <v>5</v>
      </c>
      <c r="H218" s="38">
        <v>3</v>
      </c>
      <c r="I218" s="78">
        <f t="shared" si="83"/>
        <v>2</v>
      </c>
      <c r="J218" s="37">
        <v>5</v>
      </c>
      <c r="K218" s="37">
        <v>2</v>
      </c>
      <c r="L218" s="37">
        <f t="shared" si="84"/>
        <v>3</v>
      </c>
      <c r="M218" s="38">
        <v>5</v>
      </c>
      <c r="N218" s="38">
        <v>1</v>
      </c>
      <c r="O218" s="78">
        <f t="shared" si="85"/>
        <v>2</v>
      </c>
      <c r="P218" s="37">
        <v>6</v>
      </c>
      <c r="Q218" s="37">
        <v>1</v>
      </c>
      <c r="R218" s="44">
        <f t="shared" si="86"/>
        <v>2</v>
      </c>
    </row>
    <row r="219" spans="1:20" x14ac:dyDescent="0.2">
      <c r="A219" s="42" t="s">
        <v>393</v>
      </c>
      <c r="B219" s="50">
        <v>18</v>
      </c>
      <c r="C219" s="50">
        <v>3</v>
      </c>
      <c r="D219" s="37">
        <v>7</v>
      </c>
      <c r="E219" s="37">
        <v>3</v>
      </c>
      <c r="F219" s="37">
        <f t="shared" si="82"/>
        <v>0</v>
      </c>
      <c r="G219" s="38">
        <v>4</v>
      </c>
      <c r="H219" s="38">
        <v>2</v>
      </c>
      <c r="I219" s="78">
        <f t="shared" si="83"/>
        <v>1</v>
      </c>
      <c r="J219" s="37">
        <v>5</v>
      </c>
      <c r="K219" s="37">
        <v>2</v>
      </c>
      <c r="L219" s="37">
        <f t="shared" si="84"/>
        <v>1</v>
      </c>
      <c r="M219" s="38">
        <v>5</v>
      </c>
      <c r="N219" s="38">
        <v>2</v>
      </c>
      <c r="O219" s="78">
        <f t="shared" si="85"/>
        <v>1</v>
      </c>
      <c r="P219" s="37">
        <v>4</v>
      </c>
      <c r="Q219" s="37">
        <v>2</v>
      </c>
      <c r="R219" s="44">
        <f t="shared" si="86"/>
        <v>2</v>
      </c>
    </row>
    <row r="220" spans="1:20" x14ac:dyDescent="0.2">
      <c r="A220" s="42" t="s">
        <v>394</v>
      </c>
      <c r="B220" s="50">
        <v>2</v>
      </c>
      <c r="C220" s="50">
        <v>4</v>
      </c>
      <c r="D220" s="37">
        <v>5</v>
      </c>
      <c r="E220" s="37">
        <v>2</v>
      </c>
      <c r="F220" s="37">
        <f t="shared" si="82"/>
        <v>2</v>
      </c>
      <c r="G220" s="38">
        <v>5</v>
      </c>
      <c r="H220" s="38">
        <v>2</v>
      </c>
      <c r="I220" s="78">
        <f t="shared" si="83"/>
        <v>2</v>
      </c>
      <c r="J220" s="37">
        <v>7</v>
      </c>
      <c r="K220" s="37">
        <v>3</v>
      </c>
      <c r="L220" s="37">
        <f t="shared" si="84"/>
        <v>1</v>
      </c>
      <c r="M220" s="38">
        <v>5</v>
      </c>
      <c r="N220" s="38">
        <v>2</v>
      </c>
      <c r="O220" s="78">
        <f t="shared" si="85"/>
        <v>3</v>
      </c>
      <c r="P220" s="37">
        <v>10</v>
      </c>
      <c r="Q220" s="37">
        <v>2</v>
      </c>
      <c r="R220" s="44">
        <f t="shared" si="86"/>
        <v>0</v>
      </c>
    </row>
    <row r="221" spans="1:20" x14ac:dyDescent="0.2">
      <c r="A221" s="42" t="s">
        <v>395</v>
      </c>
      <c r="B221" s="50">
        <v>8</v>
      </c>
      <c r="C221" s="50">
        <v>4</v>
      </c>
      <c r="D221" s="37">
        <v>5</v>
      </c>
      <c r="E221" s="37">
        <v>3</v>
      </c>
      <c r="F221" s="37">
        <f t="shared" si="82"/>
        <v>2</v>
      </c>
      <c r="G221" s="38">
        <v>5</v>
      </c>
      <c r="H221" s="38">
        <v>2</v>
      </c>
      <c r="I221" s="78">
        <f t="shared" si="83"/>
        <v>2</v>
      </c>
      <c r="J221" s="37">
        <v>4</v>
      </c>
      <c r="K221" s="37">
        <v>2</v>
      </c>
      <c r="L221" s="37">
        <f t="shared" si="84"/>
        <v>4</v>
      </c>
      <c r="M221" s="38">
        <v>6</v>
      </c>
      <c r="N221" s="38">
        <v>2</v>
      </c>
      <c r="O221" s="78">
        <f t="shared" si="85"/>
        <v>1</v>
      </c>
      <c r="P221" s="37">
        <v>5</v>
      </c>
      <c r="Q221" s="37">
        <v>2</v>
      </c>
      <c r="R221" s="44">
        <f t="shared" si="86"/>
        <v>3</v>
      </c>
    </row>
    <row r="222" spans="1:20" x14ac:dyDescent="0.2">
      <c r="A222" s="42" t="s">
        <v>396</v>
      </c>
      <c r="B222" s="50">
        <v>4</v>
      </c>
      <c r="C222" s="50">
        <v>3</v>
      </c>
      <c r="D222" s="37">
        <v>5</v>
      </c>
      <c r="E222" s="37">
        <v>2</v>
      </c>
      <c r="F222" s="37">
        <f t="shared" si="82"/>
        <v>1</v>
      </c>
      <c r="G222" s="38">
        <v>2</v>
      </c>
      <c r="H222" s="38">
        <v>1</v>
      </c>
      <c r="I222" s="78">
        <f t="shared" si="83"/>
        <v>4</v>
      </c>
      <c r="J222" s="37">
        <v>5</v>
      </c>
      <c r="K222" s="37">
        <v>2</v>
      </c>
      <c r="L222" s="37">
        <f t="shared" si="84"/>
        <v>2</v>
      </c>
      <c r="M222" s="38">
        <v>5</v>
      </c>
      <c r="N222" s="38">
        <v>2</v>
      </c>
      <c r="O222" s="78">
        <f t="shared" si="85"/>
        <v>2</v>
      </c>
      <c r="P222" s="37">
        <v>6</v>
      </c>
      <c r="Q222" s="37">
        <v>3</v>
      </c>
      <c r="R222" s="44">
        <f t="shared" si="86"/>
        <v>1</v>
      </c>
    </row>
    <row r="223" spans="1:20" x14ac:dyDescent="0.2">
      <c r="A223" s="42" t="s">
        <v>397</v>
      </c>
      <c r="B223" s="50">
        <v>1</v>
      </c>
      <c r="C223" s="50">
        <v>4</v>
      </c>
      <c r="D223" s="37">
        <v>5</v>
      </c>
      <c r="E223" s="37">
        <v>2</v>
      </c>
      <c r="F223" s="37">
        <f t="shared" si="82"/>
        <v>2</v>
      </c>
      <c r="G223" s="38">
        <v>5</v>
      </c>
      <c r="H223" s="38">
        <v>1</v>
      </c>
      <c r="I223" s="78">
        <f t="shared" si="83"/>
        <v>2</v>
      </c>
      <c r="J223" s="37">
        <v>10</v>
      </c>
      <c r="K223" s="37">
        <v>2</v>
      </c>
      <c r="L223" s="37">
        <f t="shared" si="84"/>
        <v>0</v>
      </c>
      <c r="M223" s="38">
        <v>7</v>
      </c>
      <c r="N223" s="38">
        <v>2</v>
      </c>
      <c r="O223" s="78">
        <f t="shared" si="85"/>
        <v>1</v>
      </c>
      <c r="P223" s="37">
        <v>7</v>
      </c>
      <c r="Q223" s="37">
        <v>2</v>
      </c>
      <c r="R223" s="44">
        <f t="shared" si="86"/>
        <v>1</v>
      </c>
    </row>
    <row r="224" spans="1:20" ht="13.5" thickBot="1" x14ac:dyDescent="0.25">
      <c r="A224" s="52" t="s">
        <v>398</v>
      </c>
      <c r="B224" s="53">
        <v>14</v>
      </c>
      <c r="C224" s="53">
        <v>4</v>
      </c>
      <c r="D224" s="37">
        <v>4</v>
      </c>
      <c r="E224" s="54">
        <v>1</v>
      </c>
      <c r="F224" s="37">
        <f t="shared" si="82"/>
        <v>3</v>
      </c>
      <c r="G224" s="38">
        <v>7</v>
      </c>
      <c r="H224" s="55">
        <v>2</v>
      </c>
      <c r="I224" s="77">
        <f t="shared" si="83"/>
        <v>0</v>
      </c>
      <c r="J224" s="37">
        <v>10</v>
      </c>
      <c r="K224" s="54">
        <v>2</v>
      </c>
      <c r="L224" s="37">
        <f t="shared" si="84"/>
        <v>0</v>
      </c>
      <c r="M224" s="38">
        <v>4</v>
      </c>
      <c r="N224" s="55">
        <v>3</v>
      </c>
      <c r="O224" s="77">
        <f t="shared" si="85"/>
        <v>3</v>
      </c>
      <c r="P224" s="37">
        <v>7</v>
      </c>
      <c r="Q224" s="54">
        <v>1</v>
      </c>
      <c r="R224" s="44">
        <f t="shared" si="86"/>
        <v>0</v>
      </c>
      <c r="T224" t="s">
        <v>147</v>
      </c>
    </row>
    <row r="225" spans="1:20" ht="13.5" thickBot="1" x14ac:dyDescent="0.25">
      <c r="A225" s="61"/>
      <c r="B225" s="62"/>
      <c r="C225" s="74">
        <f>SUM(C216:C224)</f>
        <v>34</v>
      </c>
      <c r="D225" s="63">
        <f>SUM(D216:D224)</f>
        <v>44</v>
      </c>
      <c r="E225" s="63">
        <f>SUM(E216:E224)</f>
        <v>17</v>
      </c>
      <c r="F225" s="88">
        <f>SUM(F216:F224)</f>
        <v>18</v>
      </c>
      <c r="G225" s="64">
        <f t="shared" ref="G225:R225" si="87">SUM(G216:G224)</f>
        <v>43</v>
      </c>
      <c r="H225" s="64">
        <f t="shared" si="87"/>
        <v>17</v>
      </c>
      <c r="I225" s="89">
        <f t="shared" si="87"/>
        <v>15</v>
      </c>
      <c r="J225" s="63">
        <f t="shared" si="87"/>
        <v>56</v>
      </c>
      <c r="K225" s="63">
        <f t="shared" si="87"/>
        <v>19</v>
      </c>
      <c r="L225" s="88">
        <f t="shared" si="87"/>
        <v>15</v>
      </c>
      <c r="M225" s="64">
        <f t="shared" si="87"/>
        <v>46</v>
      </c>
      <c r="N225" s="64">
        <f t="shared" si="87"/>
        <v>18</v>
      </c>
      <c r="O225" s="89">
        <f t="shared" si="87"/>
        <v>18</v>
      </c>
      <c r="P225" s="63">
        <f t="shared" si="87"/>
        <v>58</v>
      </c>
      <c r="Q225" s="63">
        <f t="shared" si="87"/>
        <v>17</v>
      </c>
      <c r="R225" s="194">
        <f t="shared" si="87"/>
        <v>11</v>
      </c>
    </row>
    <row r="226" spans="1:20" x14ac:dyDescent="0.2">
      <c r="A226" s="57" t="s">
        <v>399</v>
      </c>
      <c r="B226" s="58">
        <v>9</v>
      </c>
      <c r="C226" s="58">
        <v>4</v>
      </c>
      <c r="D226" s="37">
        <v>10</v>
      </c>
      <c r="E226" s="39">
        <v>2</v>
      </c>
      <c r="F226" s="37">
        <f t="shared" ref="F226:F234" si="88">IF(($C226+INT(D$159/18)+IF(((D$159-INT(D$159/18)*18)-$B226)&gt;=0,1,0)-D226+2)&lt;0, 0, $C226+INT(D$159/18)+IF(((D$159-INT(D$159/18)*18)-$B226)&gt;=0,1,0)-D226+2)</f>
        <v>0</v>
      </c>
      <c r="G226" s="38">
        <v>7</v>
      </c>
      <c r="H226" s="59">
        <v>3</v>
      </c>
      <c r="I226" s="82">
        <f t="shared" ref="I226:I234" si="89">IF(($C226+INT(G$159/18)+IF(((G$159-INT(G$159/18)*18)-$B226)&gt;=0,1,0)-G226+2)&lt;0, 0, $C226+INT(G$159/18)+IF(((G$159-INT(G$159/18)*18)-$B226)&gt;=0,1,0)-G226+2)</f>
        <v>0</v>
      </c>
      <c r="J226" s="37">
        <v>10</v>
      </c>
      <c r="K226" s="39">
        <v>2</v>
      </c>
      <c r="L226" s="37">
        <f t="shared" ref="L226:L234" si="90">IF(($C226+INT(J$159/18)+IF(((J$159-INT(J$159/18)*18)-$B226)&gt;=0,1,0)-J226+2)&lt;0, 0, $C226+INT(J$159/18)+IF(((J$159-INT(J$159/18)*18)-$B226)&gt;=0,1,0)-J226+2)</f>
        <v>0</v>
      </c>
      <c r="M226" s="38">
        <v>5</v>
      </c>
      <c r="N226" s="59">
        <v>1</v>
      </c>
      <c r="O226" s="82">
        <f t="shared" ref="O226:O234" si="91">IF(($C226+INT(M$159/18)+IF(((M$159-INT(M$159/18)*18)-$B226)&gt;=0,1,0)-M226+2)&lt;0, 0, $C226+INT(M$159/18)+IF(((M$159-INT(M$159/18)*18)-$B226)&gt;=0,1,0)-M226+2)</f>
        <v>2</v>
      </c>
      <c r="P226" s="37">
        <v>10</v>
      </c>
      <c r="Q226" s="39">
        <v>2</v>
      </c>
      <c r="R226" s="44">
        <f t="shared" ref="R226:R234" si="92">IF(($C226+INT(P$159/18)+IF(((P$159-INT(P$159/18)*18)-$B226)&gt;=0,1,0)-P226+2)&lt;0, 0, $C226+INT(P$159/18)+IF(((P$159-INT(P$159/18)*18)-$B226)&gt;=0,1,0)-P226+2)</f>
        <v>0</v>
      </c>
    </row>
    <row r="227" spans="1:20" x14ac:dyDescent="0.2">
      <c r="A227" s="42" t="s">
        <v>400</v>
      </c>
      <c r="B227" s="50">
        <v>16</v>
      </c>
      <c r="C227" s="50">
        <v>4</v>
      </c>
      <c r="D227" s="37">
        <v>8</v>
      </c>
      <c r="E227" s="37">
        <v>3</v>
      </c>
      <c r="F227" s="37">
        <f t="shared" si="88"/>
        <v>0</v>
      </c>
      <c r="G227" s="38">
        <v>5</v>
      </c>
      <c r="H227" s="38">
        <v>1</v>
      </c>
      <c r="I227" s="78">
        <f t="shared" si="89"/>
        <v>1</v>
      </c>
      <c r="J227" s="37">
        <v>8</v>
      </c>
      <c r="K227" s="37">
        <v>2</v>
      </c>
      <c r="L227" s="37">
        <f t="shared" si="90"/>
        <v>0</v>
      </c>
      <c r="M227" s="38">
        <v>5</v>
      </c>
      <c r="N227" s="38">
        <v>3</v>
      </c>
      <c r="O227" s="78">
        <f t="shared" si="91"/>
        <v>2</v>
      </c>
      <c r="P227" s="37">
        <v>7</v>
      </c>
      <c r="Q227" s="37">
        <v>1</v>
      </c>
      <c r="R227" s="44">
        <f t="shared" si="92"/>
        <v>0</v>
      </c>
    </row>
    <row r="228" spans="1:20" x14ac:dyDescent="0.2">
      <c r="A228" s="42" t="s">
        <v>401</v>
      </c>
      <c r="B228" s="50">
        <v>5</v>
      </c>
      <c r="C228" s="50">
        <v>3</v>
      </c>
      <c r="D228" s="37">
        <v>2</v>
      </c>
      <c r="E228" s="37">
        <v>1</v>
      </c>
      <c r="F228" s="37">
        <f t="shared" si="88"/>
        <v>4</v>
      </c>
      <c r="G228" s="38">
        <v>3</v>
      </c>
      <c r="H228" s="38">
        <v>1</v>
      </c>
      <c r="I228" s="78">
        <f t="shared" si="89"/>
        <v>3</v>
      </c>
      <c r="J228" s="37">
        <v>6</v>
      </c>
      <c r="K228" s="37">
        <v>2</v>
      </c>
      <c r="L228" s="37">
        <f t="shared" si="90"/>
        <v>1</v>
      </c>
      <c r="M228" s="38">
        <v>3</v>
      </c>
      <c r="N228" s="38">
        <v>2</v>
      </c>
      <c r="O228" s="78">
        <f t="shared" si="91"/>
        <v>3</v>
      </c>
      <c r="P228" s="37">
        <v>5</v>
      </c>
      <c r="Q228" s="37">
        <v>2</v>
      </c>
      <c r="R228" s="44">
        <f t="shared" si="92"/>
        <v>2</v>
      </c>
      <c r="T228" t="s">
        <v>48</v>
      </c>
    </row>
    <row r="229" spans="1:20" x14ac:dyDescent="0.2">
      <c r="A229" s="42" t="s">
        <v>402</v>
      </c>
      <c r="B229" s="50">
        <v>3</v>
      </c>
      <c r="C229" s="50">
        <v>5</v>
      </c>
      <c r="D229" s="37">
        <v>7</v>
      </c>
      <c r="E229" s="37">
        <v>1</v>
      </c>
      <c r="F229" s="37">
        <f t="shared" si="88"/>
        <v>1</v>
      </c>
      <c r="G229" s="38">
        <v>5</v>
      </c>
      <c r="H229" s="38">
        <v>1</v>
      </c>
      <c r="I229" s="78">
        <f t="shared" si="89"/>
        <v>3</v>
      </c>
      <c r="J229" s="37">
        <v>9</v>
      </c>
      <c r="K229" s="37">
        <v>3</v>
      </c>
      <c r="L229" s="37">
        <f t="shared" si="90"/>
        <v>0</v>
      </c>
      <c r="M229" s="38">
        <v>10</v>
      </c>
      <c r="N229" s="38">
        <v>2</v>
      </c>
      <c r="O229" s="78">
        <f t="shared" si="91"/>
        <v>0</v>
      </c>
      <c r="P229" s="37">
        <v>8</v>
      </c>
      <c r="Q229" s="37">
        <v>2</v>
      </c>
      <c r="R229" s="44">
        <f t="shared" si="92"/>
        <v>1</v>
      </c>
    </row>
    <row r="230" spans="1:20" x14ac:dyDescent="0.2">
      <c r="A230" s="42" t="s">
        <v>403</v>
      </c>
      <c r="B230" s="50">
        <v>7</v>
      </c>
      <c r="C230" s="50">
        <v>4</v>
      </c>
      <c r="D230" s="37">
        <v>4</v>
      </c>
      <c r="E230" s="37">
        <v>2</v>
      </c>
      <c r="F230" s="37">
        <f t="shared" si="88"/>
        <v>3</v>
      </c>
      <c r="G230" s="38">
        <v>5</v>
      </c>
      <c r="H230" s="38">
        <v>1</v>
      </c>
      <c r="I230" s="78">
        <f t="shared" si="89"/>
        <v>2</v>
      </c>
      <c r="J230" s="37">
        <v>6</v>
      </c>
      <c r="K230" s="37">
        <v>1</v>
      </c>
      <c r="L230" s="37">
        <f t="shared" si="90"/>
        <v>2</v>
      </c>
      <c r="M230" s="38">
        <v>7</v>
      </c>
      <c r="N230" s="38">
        <v>1</v>
      </c>
      <c r="O230" s="78">
        <f t="shared" si="91"/>
        <v>0</v>
      </c>
      <c r="P230" s="37">
        <v>7</v>
      </c>
      <c r="Q230" s="37">
        <v>2</v>
      </c>
      <c r="R230" s="44">
        <f t="shared" si="92"/>
        <v>1</v>
      </c>
    </row>
    <row r="231" spans="1:20" x14ac:dyDescent="0.2">
      <c r="A231" s="42" t="s">
        <v>404</v>
      </c>
      <c r="B231" s="50">
        <v>13</v>
      </c>
      <c r="C231" s="50">
        <v>4</v>
      </c>
      <c r="D231" s="37">
        <v>5</v>
      </c>
      <c r="E231" s="37">
        <v>2</v>
      </c>
      <c r="F231" s="37">
        <f t="shared" si="88"/>
        <v>2</v>
      </c>
      <c r="G231" s="38">
        <v>5</v>
      </c>
      <c r="H231" s="38">
        <v>2</v>
      </c>
      <c r="I231" s="78">
        <f t="shared" si="89"/>
        <v>1</v>
      </c>
      <c r="J231" s="37">
        <v>6</v>
      </c>
      <c r="K231" s="37">
        <v>1</v>
      </c>
      <c r="L231" s="37">
        <f t="shared" si="90"/>
        <v>1</v>
      </c>
      <c r="M231" s="38">
        <v>5</v>
      </c>
      <c r="N231" s="38">
        <v>2</v>
      </c>
      <c r="O231" s="78">
        <f t="shared" si="91"/>
        <v>2</v>
      </c>
      <c r="P231" s="37">
        <v>7</v>
      </c>
      <c r="Q231" s="37">
        <v>3</v>
      </c>
      <c r="R231" s="44">
        <f t="shared" si="92"/>
        <v>0</v>
      </c>
      <c r="T231" t="s">
        <v>139</v>
      </c>
    </row>
    <row r="232" spans="1:20" x14ac:dyDescent="0.2">
      <c r="A232" s="42" t="s">
        <v>405</v>
      </c>
      <c r="B232" s="50">
        <v>17</v>
      </c>
      <c r="C232" s="50">
        <v>4</v>
      </c>
      <c r="D232" s="37">
        <v>4</v>
      </c>
      <c r="E232" s="37">
        <v>1</v>
      </c>
      <c r="F232" s="37">
        <f t="shared" si="88"/>
        <v>3</v>
      </c>
      <c r="G232" s="38">
        <v>5</v>
      </c>
      <c r="H232" s="38">
        <v>2</v>
      </c>
      <c r="I232" s="78">
        <f t="shared" si="89"/>
        <v>1</v>
      </c>
      <c r="J232" s="37">
        <v>4</v>
      </c>
      <c r="K232" s="37">
        <v>1</v>
      </c>
      <c r="L232" s="37">
        <f t="shared" si="90"/>
        <v>3</v>
      </c>
      <c r="M232" s="38">
        <v>6</v>
      </c>
      <c r="N232" s="38">
        <v>2</v>
      </c>
      <c r="O232" s="78">
        <f t="shared" si="91"/>
        <v>1</v>
      </c>
      <c r="P232" s="37">
        <v>6</v>
      </c>
      <c r="Q232" s="37">
        <v>3</v>
      </c>
      <c r="R232" s="44">
        <f t="shared" si="92"/>
        <v>1</v>
      </c>
    </row>
    <row r="233" spans="1:20" x14ac:dyDescent="0.2">
      <c r="A233" s="42" t="s">
        <v>406</v>
      </c>
      <c r="B233" s="50">
        <v>11</v>
      </c>
      <c r="C233" s="50">
        <v>3</v>
      </c>
      <c r="D233" s="37">
        <v>4</v>
      </c>
      <c r="E233" s="37">
        <v>2</v>
      </c>
      <c r="F233" s="37">
        <f t="shared" si="88"/>
        <v>2</v>
      </c>
      <c r="G233" s="38">
        <v>4</v>
      </c>
      <c r="H233" s="38">
        <v>1</v>
      </c>
      <c r="I233" s="78">
        <f t="shared" si="89"/>
        <v>1</v>
      </c>
      <c r="J233" s="37">
        <v>5</v>
      </c>
      <c r="K233" s="37">
        <v>2</v>
      </c>
      <c r="L233" s="37">
        <f t="shared" si="90"/>
        <v>1</v>
      </c>
      <c r="M233" s="38">
        <v>3</v>
      </c>
      <c r="N233" s="38">
        <v>1</v>
      </c>
      <c r="O233" s="78">
        <f t="shared" si="91"/>
        <v>3</v>
      </c>
      <c r="P233" s="37">
        <v>10</v>
      </c>
      <c r="Q233" s="37">
        <v>2</v>
      </c>
      <c r="R233" s="44">
        <f t="shared" si="92"/>
        <v>0</v>
      </c>
    </row>
    <row r="234" spans="1:20" ht="13.5" thickBot="1" x14ac:dyDescent="0.25">
      <c r="A234" s="45" t="s">
        <v>407</v>
      </c>
      <c r="B234" s="51">
        <v>12</v>
      </c>
      <c r="C234" s="51">
        <v>4</v>
      </c>
      <c r="D234" s="37">
        <v>6</v>
      </c>
      <c r="E234" s="46">
        <v>3</v>
      </c>
      <c r="F234" s="37">
        <f t="shared" si="88"/>
        <v>1</v>
      </c>
      <c r="G234" s="38">
        <v>5</v>
      </c>
      <c r="H234" s="47">
        <v>3</v>
      </c>
      <c r="I234" s="84">
        <f t="shared" si="89"/>
        <v>1</v>
      </c>
      <c r="J234" s="37">
        <v>6</v>
      </c>
      <c r="K234" s="46">
        <v>2</v>
      </c>
      <c r="L234" s="37">
        <f t="shared" si="90"/>
        <v>1</v>
      </c>
      <c r="M234" s="38">
        <v>7</v>
      </c>
      <c r="N234" s="47">
        <v>2</v>
      </c>
      <c r="O234" s="84">
        <f t="shared" si="91"/>
        <v>0</v>
      </c>
      <c r="P234" s="37">
        <v>7</v>
      </c>
      <c r="Q234" s="46">
        <v>2</v>
      </c>
      <c r="R234" s="44">
        <f t="shared" si="92"/>
        <v>0</v>
      </c>
    </row>
    <row r="235" spans="1:20" ht="13.5" thickBot="1" x14ac:dyDescent="0.25">
      <c r="A235" s="66" t="s">
        <v>413</v>
      </c>
      <c r="B235" s="63"/>
      <c r="C235" s="63">
        <f>SUM(C226:C234)</f>
        <v>35</v>
      </c>
      <c r="D235" s="63">
        <f>SUM(D226:D234)</f>
        <v>50</v>
      </c>
      <c r="E235" s="63">
        <f>SUM(E226:E234)</f>
        <v>17</v>
      </c>
      <c r="F235" s="63">
        <f>SUM(F226:F234)</f>
        <v>16</v>
      </c>
      <c r="G235" s="64">
        <f t="shared" ref="G235:R235" si="93">SUM(G226:G234)</f>
        <v>44</v>
      </c>
      <c r="H235" s="64">
        <f t="shared" si="93"/>
        <v>15</v>
      </c>
      <c r="I235" s="64">
        <f t="shared" si="93"/>
        <v>13</v>
      </c>
      <c r="J235" s="63">
        <f t="shared" si="93"/>
        <v>60</v>
      </c>
      <c r="K235" s="63">
        <f t="shared" si="93"/>
        <v>16</v>
      </c>
      <c r="L235" s="63">
        <f t="shared" si="93"/>
        <v>9</v>
      </c>
      <c r="M235" s="64">
        <f t="shared" si="93"/>
        <v>51</v>
      </c>
      <c r="N235" s="64">
        <f t="shared" si="93"/>
        <v>16</v>
      </c>
      <c r="O235" s="64">
        <f t="shared" si="93"/>
        <v>13</v>
      </c>
      <c r="P235" s="63">
        <f t="shared" si="93"/>
        <v>67</v>
      </c>
      <c r="Q235" s="63">
        <f t="shared" si="93"/>
        <v>19</v>
      </c>
      <c r="R235" s="65">
        <f t="shared" si="93"/>
        <v>5</v>
      </c>
    </row>
    <row r="236" spans="1:20" ht="13.5" thickBot="1" x14ac:dyDescent="0.25">
      <c r="A236" s="70" t="s">
        <v>414</v>
      </c>
      <c r="B236" s="71"/>
      <c r="C236" s="71">
        <f>C235+C225</f>
        <v>69</v>
      </c>
      <c r="D236" s="71">
        <f>D235+D225</f>
        <v>94</v>
      </c>
      <c r="E236" s="71">
        <f>E235+E225</f>
        <v>34</v>
      </c>
      <c r="F236" s="71">
        <f>F235+F225</f>
        <v>34</v>
      </c>
      <c r="G236" s="72">
        <f t="shared" ref="G236:R236" si="94">G235+G225</f>
        <v>87</v>
      </c>
      <c r="H236" s="72">
        <f t="shared" si="94"/>
        <v>32</v>
      </c>
      <c r="I236" s="72">
        <f t="shared" si="94"/>
        <v>28</v>
      </c>
      <c r="J236" s="71">
        <f t="shared" si="94"/>
        <v>116</v>
      </c>
      <c r="K236" s="71">
        <f t="shared" si="94"/>
        <v>35</v>
      </c>
      <c r="L236" s="71">
        <f t="shared" si="94"/>
        <v>24</v>
      </c>
      <c r="M236" s="72">
        <f t="shared" si="94"/>
        <v>97</v>
      </c>
      <c r="N236" s="72">
        <f t="shared" si="94"/>
        <v>34</v>
      </c>
      <c r="O236" s="72">
        <f t="shared" si="94"/>
        <v>31</v>
      </c>
      <c r="P236" s="71">
        <f t="shared" si="94"/>
        <v>125</v>
      </c>
      <c r="Q236" s="71">
        <f t="shared" si="94"/>
        <v>36</v>
      </c>
      <c r="R236" s="73">
        <f t="shared" si="94"/>
        <v>16</v>
      </c>
    </row>
    <row r="239" spans="1:20" x14ac:dyDescent="0.2">
      <c r="A239" s="349" t="s">
        <v>134</v>
      </c>
      <c r="B239" s="349"/>
      <c r="C239" s="349"/>
      <c r="D239" s="349"/>
      <c r="E239" s="349"/>
      <c r="F239" s="349"/>
    </row>
    <row r="240" spans="1:20" ht="13.5" thickBot="1" x14ac:dyDescent="0.25"/>
    <row r="241" spans="1:18" ht="13.5" thickBot="1" x14ac:dyDescent="0.25">
      <c r="A241" s="192" t="s">
        <v>135</v>
      </c>
      <c r="B241" s="190"/>
      <c r="C241" s="190"/>
      <c r="D241" s="190"/>
      <c r="E241" s="190"/>
      <c r="F241" s="190"/>
      <c r="G241" s="190"/>
      <c r="H241" s="190"/>
      <c r="I241" s="190"/>
      <c r="J241" s="190"/>
      <c r="K241" s="190"/>
      <c r="L241" s="190"/>
      <c r="M241" s="190"/>
      <c r="N241" s="190"/>
      <c r="O241" s="190"/>
      <c r="P241" s="190"/>
      <c r="Q241" s="190"/>
      <c r="R241" s="193"/>
    </row>
    <row r="242" spans="1:18" x14ac:dyDescent="0.2">
      <c r="A242" s="40"/>
      <c r="B242" s="41"/>
      <c r="C242" s="41"/>
      <c r="D242" s="474" t="s">
        <v>475</v>
      </c>
      <c r="E242" s="475"/>
      <c r="F242" s="476"/>
      <c r="G242" s="477" t="s">
        <v>469</v>
      </c>
      <c r="H242" s="478"/>
      <c r="I242" s="479"/>
      <c r="J242" s="474" t="s">
        <v>352</v>
      </c>
      <c r="K242" s="475"/>
      <c r="L242" s="476"/>
      <c r="M242" s="477" t="s">
        <v>340</v>
      </c>
      <c r="N242" s="478"/>
      <c r="O242" s="479"/>
      <c r="P242" s="474" t="s">
        <v>472</v>
      </c>
      <c r="Q242" s="475"/>
      <c r="R242" s="502"/>
    </row>
    <row r="243" spans="1:18" x14ac:dyDescent="0.2">
      <c r="A243" s="57"/>
      <c r="B243" s="69"/>
      <c r="C243" s="69" t="s">
        <v>538</v>
      </c>
      <c r="D243" s="480">
        <v>18</v>
      </c>
      <c r="E243" s="481"/>
      <c r="F243" s="482"/>
      <c r="G243" s="483">
        <v>8</v>
      </c>
      <c r="H243" s="484"/>
      <c r="I243" s="485"/>
      <c r="J243" s="480">
        <v>25</v>
      </c>
      <c r="K243" s="481"/>
      <c r="L243" s="482"/>
      <c r="M243" s="483">
        <v>21</v>
      </c>
      <c r="N243" s="484"/>
      <c r="O243" s="485"/>
      <c r="P243" s="480">
        <v>27</v>
      </c>
      <c r="Q243" s="481"/>
      <c r="R243" s="537"/>
    </row>
    <row r="244" spans="1:18" x14ac:dyDescent="0.2">
      <c r="A244" s="42"/>
      <c r="B244" s="34" t="s">
        <v>355</v>
      </c>
      <c r="C244" s="34" t="s">
        <v>408</v>
      </c>
      <c r="D244" s="35" t="s">
        <v>409</v>
      </c>
      <c r="E244" s="35" t="s">
        <v>410</v>
      </c>
      <c r="F244" s="35" t="s">
        <v>363</v>
      </c>
      <c r="G244" s="36" t="s">
        <v>409</v>
      </c>
      <c r="H244" s="36" t="s">
        <v>410</v>
      </c>
      <c r="I244" s="36" t="s">
        <v>363</v>
      </c>
      <c r="J244" s="35" t="s">
        <v>409</v>
      </c>
      <c r="K244" s="35" t="s">
        <v>410</v>
      </c>
      <c r="L244" s="35" t="s">
        <v>363</v>
      </c>
      <c r="M244" s="36" t="s">
        <v>409</v>
      </c>
      <c r="N244" s="36" t="s">
        <v>410</v>
      </c>
      <c r="O244" s="36" t="s">
        <v>363</v>
      </c>
      <c r="P244" s="35" t="s">
        <v>409</v>
      </c>
      <c r="Q244" s="35" t="s">
        <v>410</v>
      </c>
      <c r="R244" s="43" t="s">
        <v>363</v>
      </c>
    </row>
    <row r="245" spans="1:18" x14ac:dyDescent="0.2">
      <c r="A245" s="42" t="s">
        <v>390</v>
      </c>
      <c r="B245" s="50">
        <v>10</v>
      </c>
      <c r="C245" s="50">
        <v>4</v>
      </c>
      <c r="D245" s="37">
        <v>4</v>
      </c>
      <c r="E245" s="37">
        <v>3</v>
      </c>
      <c r="F245" s="357">
        <f t="shared" ref="F245:F253" si="95">IF(($C245+INT(D$52/18)+IF(((D$52-INT(D$52/18)*18)-$B245)&gt;=0,1,0)-D245+2)&lt;0, 0, $C245+INT(D$52/18)+IF(((D$52-INT(D$52/18)*18)-$B245)&gt;=0,1,0)-D245+2)</f>
        <v>3</v>
      </c>
      <c r="G245" s="38">
        <v>4</v>
      </c>
      <c r="H245" s="38">
        <v>2</v>
      </c>
      <c r="I245" s="359">
        <f t="shared" ref="I245:I253" si="96">IF(($C245+INT(G$52/18)+IF(((G$52-INT(G$52/18)*18)-$B245)&gt;=0,1,0)-G245+2)&lt;0, 0, $C245+INT(G$52/18)+IF(((G$52-INT(G$52/18)*18)-$B245)&gt;=0,1,0)-G245+2)</f>
        <v>2</v>
      </c>
      <c r="J245" s="37">
        <v>4</v>
      </c>
      <c r="K245" s="37">
        <v>2</v>
      </c>
      <c r="L245" s="357">
        <f t="shared" ref="L245:L253" si="97">IF(($C245+INT(J$52/18)+IF(((J$52-INT(J$52/18)*18)-$B245)&gt;=0,1,0)-J245+2)&lt;0, 0, $C245+INT(J$52/18)+IF(((J$52-INT(J$52/18)*18)-$B245)&gt;=0,1,0)-J245+2)</f>
        <v>3</v>
      </c>
      <c r="M245" s="38">
        <v>6</v>
      </c>
      <c r="N245" s="38">
        <v>2</v>
      </c>
      <c r="O245" s="78">
        <f t="shared" ref="O245:O253" si="98">IF(($C245+INT(M$52/18)+IF(((M$52-INT(M$52/18)*18)-$B245)&gt;=0,1,0)-M245+2)&lt;0, 0, $C245+INT(M$52/18)+IF(((M$52-INT(M$52/18)*18)-$B245)&gt;=0,1,0)-M245+2)</f>
        <v>1</v>
      </c>
      <c r="P245" s="37">
        <v>6</v>
      </c>
      <c r="Q245" s="37">
        <v>2</v>
      </c>
      <c r="R245" s="44">
        <f t="shared" ref="R245:R253" si="99">IF(($C245+INT(P$52/18)+IF(((P$52-INT(P$52/18)*18)-$B245)&gt;=0,1,0)-P245+2)&lt;0, 0, $C245+INT(P$52/18)+IF(((P$52-INT(P$52/18)*18)-$B245)&gt;=0,1,0)-P245+2)</f>
        <v>1</v>
      </c>
    </row>
    <row r="246" spans="1:18" x14ac:dyDescent="0.2">
      <c r="A246" s="42" t="s">
        <v>391</v>
      </c>
      <c r="B246" s="50">
        <v>15</v>
      </c>
      <c r="C246" s="50">
        <v>4</v>
      </c>
      <c r="D246" s="37">
        <v>4</v>
      </c>
      <c r="E246" s="37">
        <v>2</v>
      </c>
      <c r="F246" s="357">
        <f t="shared" si="95"/>
        <v>3</v>
      </c>
      <c r="G246" s="38">
        <v>4</v>
      </c>
      <c r="H246" s="38">
        <v>2</v>
      </c>
      <c r="I246" s="359">
        <f t="shared" si="96"/>
        <v>2</v>
      </c>
      <c r="J246" s="37">
        <v>4</v>
      </c>
      <c r="K246" s="37">
        <v>3</v>
      </c>
      <c r="L246" s="357">
        <f t="shared" si="97"/>
        <v>3</v>
      </c>
      <c r="M246" s="38">
        <v>3</v>
      </c>
      <c r="N246" s="38">
        <v>1</v>
      </c>
      <c r="O246" s="358">
        <f t="shared" si="98"/>
        <v>4</v>
      </c>
      <c r="P246" s="37">
        <v>7</v>
      </c>
      <c r="Q246" s="37">
        <v>2</v>
      </c>
      <c r="R246" s="44">
        <f t="shared" si="99"/>
        <v>0</v>
      </c>
    </row>
    <row r="247" spans="1:18" x14ac:dyDescent="0.2">
      <c r="A247" s="42" t="s">
        <v>392</v>
      </c>
      <c r="B247" s="50">
        <v>6</v>
      </c>
      <c r="C247" s="50">
        <v>4</v>
      </c>
      <c r="D247" s="37">
        <v>3</v>
      </c>
      <c r="E247" s="37">
        <v>1</v>
      </c>
      <c r="F247" s="358">
        <f t="shared" si="95"/>
        <v>4</v>
      </c>
      <c r="G247" s="38">
        <v>5</v>
      </c>
      <c r="H247" s="38">
        <v>1</v>
      </c>
      <c r="I247" s="359">
        <f t="shared" si="96"/>
        <v>2</v>
      </c>
      <c r="J247" s="37">
        <v>4</v>
      </c>
      <c r="K247" s="37">
        <v>2</v>
      </c>
      <c r="L247" s="358">
        <f t="shared" si="97"/>
        <v>4</v>
      </c>
      <c r="M247" s="38">
        <v>4</v>
      </c>
      <c r="N247" s="38">
        <v>1</v>
      </c>
      <c r="O247" s="357">
        <f t="shared" si="98"/>
        <v>3</v>
      </c>
      <c r="P247" s="37">
        <v>4</v>
      </c>
      <c r="Q247" s="37">
        <v>1</v>
      </c>
      <c r="R247" s="358">
        <f t="shared" si="99"/>
        <v>4</v>
      </c>
    </row>
    <row r="248" spans="1:18" x14ac:dyDescent="0.2">
      <c r="A248" s="42" t="s">
        <v>393</v>
      </c>
      <c r="B248" s="50">
        <v>18</v>
      </c>
      <c r="C248" s="50">
        <v>3</v>
      </c>
      <c r="D248" s="37">
        <v>3</v>
      </c>
      <c r="E248" s="37">
        <v>1</v>
      </c>
      <c r="F248" s="357">
        <f t="shared" si="95"/>
        <v>3</v>
      </c>
      <c r="G248" s="38">
        <v>3</v>
      </c>
      <c r="H248" s="38">
        <v>2</v>
      </c>
      <c r="I248" s="359">
        <f t="shared" si="96"/>
        <v>2</v>
      </c>
      <c r="J248" s="37">
        <v>4</v>
      </c>
      <c r="K248" s="37">
        <v>1</v>
      </c>
      <c r="L248" s="356">
        <f t="shared" si="97"/>
        <v>2</v>
      </c>
      <c r="M248" s="38">
        <v>2</v>
      </c>
      <c r="N248" s="38">
        <v>2</v>
      </c>
      <c r="O248" s="358">
        <f t="shared" si="98"/>
        <v>4</v>
      </c>
      <c r="P248" s="37">
        <v>3</v>
      </c>
      <c r="Q248" s="37">
        <v>2</v>
      </c>
      <c r="R248" s="357">
        <f t="shared" si="99"/>
        <v>3</v>
      </c>
    </row>
    <row r="249" spans="1:18" x14ac:dyDescent="0.2">
      <c r="A249" s="42" t="s">
        <v>394</v>
      </c>
      <c r="B249" s="50">
        <v>2</v>
      </c>
      <c r="C249" s="50">
        <v>4</v>
      </c>
      <c r="D249" s="37">
        <v>5</v>
      </c>
      <c r="E249" s="37">
        <v>2</v>
      </c>
      <c r="F249" s="356">
        <f t="shared" si="95"/>
        <v>2</v>
      </c>
      <c r="G249" s="38">
        <v>5</v>
      </c>
      <c r="H249" s="38">
        <v>2</v>
      </c>
      <c r="I249" s="359">
        <f t="shared" si="96"/>
        <v>2</v>
      </c>
      <c r="J249" s="37">
        <v>5</v>
      </c>
      <c r="K249" s="37">
        <v>1</v>
      </c>
      <c r="L249" s="357">
        <f t="shared" si="97"/>
        <v>3</v>
      </c>
      <c r="M249" s="38">
        <v>5</v>
      </c>
      <c r="N249" s="38">
        <v>2</v>
      </c>
      <c r="O249" s="361">
        <f t="shared" si="98"/>
        <v>3</v>
      </c>
      <c r="P249" s="37">
        <v>6</v>
      </c>
      <c r="Q249" s="37">
        <v>2</v>
      </c>
      <c r="R249" s="359">
        <f t="shared" si="99"/>
        <v>2</v>
      </c>
    </row>
    <row r="250" spans="1:18" x14ac:dyDescent="0.2">
      <c r="A250" s="42" t="s">
        <v>395</v>
      </c>
      <c r="B250" s="50">
        <v>8</v>
      </c>
      <c r="C250" s="50">
        <v>4</v>
      </c>
      <c r="D250" s="37">
        <v>5</v>
      </c>
      <c r="E250" s="37">
        <v>2</v>
      </c>
      <c r="F250" s="356">
        <f t="shared" si="95"/>
        <v>2</v>
      </c>
      <c r="G250" s="38">
        <v>4</v>
      </c>
      <c r="H250" s="38">
        <v>2</v>
      </c>
      <c r="I250" s="361">
        <f t="shared" si="96"/>
        <v>3</v>
      </c>
      <c r="J250" s="37">
        <v>4</v>
      </c>
      <c r="K250" s="37">
        <v>2</v>
      </c>
      <c r="L250" s="357">
        <f t="shared" si="97"/>
        <v>3</v>
      </c>
      <c r="M250" s="38">
        <v>6</v>
      </c>
      <c r="N250" s="38">
        <v>2</v>
      </c>
      <c r="O250" s="78">
        <f t="shared" si="98"/>
        <v>1</v>
      </c>
      <c r="P250" s="37">
        <v>5</v>
      </c>
      <c r="Q250" s="37">
        <v>2</v>
      </c>
      <c r="R250" s="357">
        <f t="shared" si="99"/>
        <v>3</v>
      </c>
    </row>
    <row r="251" spans="1:18" x14ac:dyDescent="0.2">
      <c r="A251" s="42" t="s">
        <v>396</v>
      </c>
      <c r="B251" s="50">
        <v>4</v>
      </c>
      <c r="C251" s="50">
        <v>3</v>
      </c>
      <c r="D251" s="37">
        <v>3</v>
      </c>
      <c r="E251" s="37">
        <v>2</v>
      </c>
      <c r="F251" s="357">
        <f t="shared" si="95"/>
        <v>3</v>
      </c>
      <c r="G251" s="38">
        <v>2</v>
      </c>
      <c r="H251" s="38">
        <v>2</v>
      </c>
      <c r="I251" s="358">
        <f t="shared" si="96"/>
        <v>4</v>
      </c>
      <c r="J251" s="37">
        <v>5</v>
      </c>
      <c r="K251" s="37">
        <v>1</v>
      </c>
      <c r="L251" s="356">
        <f t="shared" si="97"/>
        <v>2</v>
      </c>
      <c r="M251" s="38">
        <v>4</v>
      </c>
      <c r="N251" s="38">
        <v>2</v>
      </c>
      <c r="O251" s="359">
        <f t="shared" si="98"/>
        <v>2</v>
      </c>
      <c r="P251" s="37">
        <v>3</v>
      </c>
      <c r="Q251" s="37">
        <v>3</v>
      </c>
      <c r="R251" s="358">
        <f t="shared" si="99"/>
        <v>4</v>
      </c>
    </row>
    <row r="252" spans="1:18" x14ac:dyDescent="0.2">
      <c r="A252" s="42" t="s">
        <v>397</v>
      </c>
      <c r="B252" s="50">
        <v>1</v>
      </c>
      <c r="C252" s="50">
        <v>4</v>
      </c>
      <c r="D252" s="37">
        <v>5</v>
      </c>
      <c r="E252" s="37">
        <v>2</v>
      </c>
      <c r="F252" s="356">
        <f t="shared" si="95"/>
        <v>2</v>
      </c>
      <c r="G252" s="38">
        <v>4</v>
      </c>
      <c r="H252" s="38">
        <v>2</v>
      </c>
      <c r="I252" s="361">
        <f t="shared" si="96"/>
        <v>3</v>
      </c>
      <c r="J252" s="37">
        <v>6</v>
      </c>
      <c r="K252" s="37">
        <v>2</v>
      </c>
      <c r="L252" s="356">
        <f t="shared" si="97"/>
        <v>2</v>
      </c>
      <c r="M252" s="38">
        <v>5</v>
      </c>
      <c r="N252" s="38">
        <v>2</v>
      </c>
      <c r="O252" s="357">
        <f t="shared" si="98"/>
        <v>3</v>
      </c>
      <c r="P252" s="37">
        <v>6</v>
      </c>
      <c r="Q252" s="37">
        <v>2</v>
      </c>
      <c r="R252" s="359">
        <f t="shared" si="99"/>
        <v>2</v>
      </c>
    </row>
    <row r="253" spans="1:18" ht="13.5" thickBot="1" x14ac:dyDescent="0.25">
      <c r="A253" s="52" t="s">
        <v>398</v>
      </c>
      <c r="B253" s="53">
        <v>14</v>
      </c>
      <c r="C253" s="53">
        <v>4</v>
      </c>
      <c r="D253" s="37">
        <v>4</v>
      </c>
      <c r="E253" s="54">
        <v>2</v>
      </c>
      <c r="F253" s="357">
        <f t="shared" si="95"/>
        <v>3</v>
      </c>
      <c r="G253" s="38">
        <v>4</v>
      </c>
      <c r="H253" s="55">
        <v>2</v>
      </c>
      <c r="I253" s="360">
        <f t="shared" si="96"/>
        <v>2</v>
      </c>
      <c r="J253" s="37">
        <v>5</v>
      </c>
      <c r="K253" s="54">
        <v>2</v>
      </c>
      <c r="L253" s="356">
        <f t="shared" si="97"/>
        <v>2</v>
      </c>
      <c r="M253" s="38">
        <v>4</v>
      </c>
      <c r="N253" s="55">
        <v>2</v>
      </c>
      <c r="O253" s="357">
        <f t="shared" si="98"/>
        <v>3</v>
      </c>
      <c r="P253" s="37">
        <v>5</v>
      </c>
      <c r="Q253" s="54">
        <v>2</v>
      </c>
      <c r="R253" s="359">
        <f t="shared" si="99"/>
        <v>2</v>
      </c>
    </row>
    <row r="254" spans="1:18" ht="13.5" thickBot="1" x14ac:dyDescent="0.25">
      <c r="A254" s="61" t="s">
        <v>412</v>
      </c>
      <c r="B254" s="62"/>
      <c r="C254" s="74">
        <f t="shared" ref="C254" si="100">SUM(C245:C253)</f>
        <v>34</v>
      </c>
      <c r="D254" s="63">
        <f>SUM(D245:D253)</f>
        <v>36</v>
      </c>
      <c r="E254" s="63">
        <f>SUM(E245:E253)</f>
        <v>17</v>
      </c>
      <c r="F254" s="88">
        <f>SUM(F245:F253)</f>
        <v>25</v>
      </c>
      <c r="G254" s="64">
        <f t="shared" ref="G254:R254" si="101">SUM(G245:G253)</f>
        <v>35</v>
      </c>
      <c r="H254" s="64">
        <f t="shared" si="101"/>
        <v>17</v>
      </c>
      <c r="I254" s="89">
        <f t="shared" si="101"/>
        <v>22</v>
      </c>
      <c r="J254" s="63">
        <f t="shared" si="101"/>
        <v>41</v>
      </c>
      <c r="K254" s="63">
        <f t="shared" si="101"/>
        <v>16</v>
      </c>
      <c r="L254" s="88">
        <f t="shared" si="101"/>
        <v>24</v>
      </c>
      <c r="M254" s="64">
        <f t="shared" si="101"/>
        <v>39</v>
      </c>
      <c r="N254" s="64">
        <f t="shared" si="101"/>
        <v>16</v>
      </c>
      <c r="O254" s="89">
        <f t="shared" si="101"/>
        <v>24</v>
      </c>
      <c r="P254" s="63">
        <f t="shared" si="101"/>
        <v>45</v>
      </c>
      <c r="Q254" s="63">
        <f t="shared" si="101"/>
        <v>18</v>
      </c>
      <c r="R254" s="194">
        <f t="shared" si="101"/>
        <v>21</v>
      </c>
    </row>
    <row r="255" spans="1:18" x14ac:dyDescent="0.2">
      <c r="A255" s="57" t="s">
        <v>399</v>
      </c>
      <c r="B255" s="58">
        <v>9</v>
      </c>
      <c r="C255" s="58">
        <v>4</v>
      </c>
      <c r="D255" s="37">
        <v>5</v>
      </c>
      <c r="E255" s="39">
        <v>2</v>
      </c>
      <c r="F255" s="356">
        <f t="shared" ref="F255:F263" si="102">IF(($C255+INT(D$52/18)+IF(((D$52-INT(D$52/18)*18)-$B255)&gt;=0,1,0)-D255+2)&lt;0, 0, $C255+INT(D$52/18)+IF(((D$52-INT(D$52/18)*18)-$B255)&gt;=0,1,0)-D255+2)</f>
        <v>2</v>
      </c>
      <c r="G255" s="38">
        <v>5</v>
      </c>
      <c r="H255" s="59">
        <v>3</v>
      </c>
      <c r="I255" s="82">
        <f t="shared" ref="I255:I263" si="103">IF(($C255+INT(G$52/18)+IF(((G$52-INT(G$52/18)*18)-$B255)&gt;=0,1,0)-G255+2)&lt;0, 0, $C255+INT(G$52/18)+IF(((G$52-INT(G$52/18)*18)-$B255)&gt;=0,1,0)-G255+2)</f>
        <v>1</v>
      </c>
      <c r="J255" s="37">
        <v>4</v>
      </c>
      <c r="K255" s="39">
        <v>2</v>
      </c>
      <c r="L255" s="357">
        <f t="shared" ref="L255:L263" si="104">IF(($C255+INT(J$52/18)+IF(((J$52-INT(J$52/18)*18)-$B255)&gt;=0,1,0)-J255+2)&lt;0, 0, $C255+INT(J$52/18)+IF(((J$52-INT(J$52/18)*18)-$B255)&gt;=0,1,0)-J255+2)</f>
        <v>3</v>
      </c>
      <c r="M255" s="38">
        <v>5</v>
      </c>
      <c r="N255" s="59">
        <v>2</v>
      </c>
      <c r="O255" s="359">
        <f t="shared" ref="O255:O263" si="105">IF(($C255+INT(M$52/18)+IF(((M$52-INT(M$52/18)*18)-$B255)&gt;=0,1,0)-M255+2)&lt;0, 0, $C255+INT(M$52/18)+IF(((M$52-INT(M$52/18)*18)-$B255)&gt;=0,1,0)-M255+2)</f>
        <v>2</v>
      </c>
      <c r="P255" s="37">
        <v>6</v>
      </c>
      <c r="Q255" s="39">
        <v>2</v>
      </c>
      <c r="R255" s="359">
        <f t="shared" ref="R255:R263" si="106">IF(($C255+INT(P$52/18)+IF(((P$52-INT(P$52/18)*18)-$B255)&gt;=0,1,0)-P255+2)&lt;0, 0, $C255+INT(P$52/18)+IF(((P$52-INT(P$52/18)*18)-$B255)&gt;=0,1,0)-P255+2)</f>
        <v>2</v>
      </c>
    </row>
    <row r="256" spans="1:18" x14ac:dyDescent="0.2">
      <c r="A256" s="42" t="s">
        <v>400</v>
      </c>
      <c r="B256" s="50">
        <v>16</v>
      </c>
      <c r="C256" s="50">
        <v>4</v>
      </c>
      <c r="D256" s="37">
        <v>4</v>
      </c>
      <c r="E256" s="37">
        <v>1</v>
      </c>
      <c r="F256" s="357">
        <f t="shared" si="102"/>
        <v>3</v>
      </c>
      <c r="G256" s="38">
        <v>3</v>
      </c>
      <c r="H256" s="38">
        <v>1</v>
      </c>
      <c r="I256" s="361">
        <f t="shared" si="103"/>
        <v>3</v>
      </c>
      <c r="J256" s="37">
        <v>4</v>
      </c>
      <c r="K256" s="37">
        <v>1</v>
      </c>
      <c r="L256" s="357">
        <f t="shared" si="104"/>
        <v>3</v>
      </c>
      <c r="M256" s="38">
        <v>5</v>
      </c>
      <c r="N256" s="38">
        <v>3</v>
      </c>
      <c r="O256" s="359">
        <f t="shared" si="105"/>
        <v>2</v>
      </c>
      <c r="P256" s="37">
        <v>6</v>
      </c>
      <c r="Q256" s="37">
        <v>1</v>
      </c>
      <c r="R256" s="44">
        <f t="shared" si="106"/>
        <v>1</v>
      </c>
    </row>
    <row r="257" spans="1:18" x14ac:dyDescent="0.2">
      <c r="A257" s="42" t="s">
        <v>401</v>
      </c>
      <c r="B257" s="50">
        <v>5</v>
      </c>
      <c r="C257" s="50">
        <v>3</v>
      </c>
      <c r="D257" s="37">
        <v>2</v>
      </c>
      <c r="E257" s="37">
        <v>2</v>
      </c>
      <c r="F257" s="358">
        <f t="shared" si="102"/>
        <v>4</v>
      </c>
      <c r="G257" s="38">
        <v>3</v>
      </c>
      <c r="H257" s="38">
        <v>2</v>
      </c>
      <c r="I257" s="361">
        <f t="shared" si="103"/>
        <v>3</v>
      </c>
      <c r="J257" s="37">
        <v>3</v>
      </c>
      <c r="K257" s="37">
        <v>3</v>
      </c>
      <c r="L257" s="358">
        <f t="shared" si="104"/>
        <v>4</v>
      </c>
      <c r="M257" s="38">
        <v>3</v>
      </c>
      <c r="N257" s="38">
        <v>2</v>
      </c>
      <c r="O257" s="361">
        <f t="shared" si="105"/>
        <v>3</v>
      </c>
      <c r="P257" s="37">
        <v>5</v>
      </c>
      <c r="Q257" s="37">
        <v>2</v>
      </c>
      <c r="R257" s="359">
        <f t="shared" si="106"/>
        <v>2</v>
      </c>
    </row>
    <row r="258" spans="1:18" x14ac:dyDescent="0.2">
      <c r="A258" s="42" t="s">
        <v>402</v>
      </c>
      <c r="B258" s="50">
        <v>3</v>
      </c>
      <c r="C258" s="50">
        <v>5</v>
      </c>
      <c r="D258" s="37">
        <v>6</v>
      </c>
      <c r="E258" s="37">
        <v>2</v>
      </c>
      <c r="F258" s="356">
        <f t="shared" si="102"/>
        <v>2</v>
      </c>
      <c r="G258" s="38">
        <v>5</v>
      </c>
      <c r="H258" s="38">
        <v>2</v>
      </c>
      <c r="I258" s="361">
        <f t="shared" si="103"/>
        <v>3</v>
      </c>
      <c r="J258" s="37">
        <v>6</v>
      </c>
      <c r="K258" s="37">
        <v>2</v>
      </c>
      <c r="L258" s="357">
        <f t="shared" si="104"/>
        <v>3</v>
      </c>
      <c r="M258" s="38">
        <v>7</v>
      </c>
      <c r="N258" s="38">
        <v>1</v>
      </c>
      <c r="O258" s="359">
        <f t="shared" si="105"/>
        <v>2</v>
      </c>
      <c r="P258" s="37">
        <v>8</v>
      </c>
      <c r="Q258" s="37">
        <v>2</v>
      </c>
      <c r="R258" s="44">
        <f t="shared" si="106"/>
        <v>1</v>
      </c>
    </row>
    <row r="259" spans="1:18" x14ac:dyDescent="0.2">
      <c r="A259" s="42" t="s">
        <v>403</v>
      </c>
      <c r="B259" s="50">
        <v>7</v>
      </c>
      <c r="C259" s="50">
        <v>4</v>
      </c>
      <c r="D259" s="37">
        <v>4</v>
      </c>
      <c r="E259" s="37">
        <v>3</v>
      </c>
      <c r="F259" s="357">
        <f t="shared" si="102"/>
        <v>3</v>
      </c>
      <c r="G259" s="38">
        <v>5</v>
      </c>
      <c r="H259" s="38">
        <v>2</v>
      </c>
      <c r="I259" s="359">
        <f t="shared" si="103"/>
        <v>2</v>
      </c>
      <c r="J259" s="37">
        <v>6</v>
      </c>
      <c r="K259" s="37">
        <v>3</v>
      </c>
      <c r="L259" s="356">
        <f t="shared" si="104"/>
        <v>2</v>
      </c>
      <c r="M259" s="38">
        <v>6</v>
      </c>
      <c r="N259" s="38">
        <v>2</v>
      </c>
      <c r="O259" s="78">
        <f t="shared" si="105"/>
        <v>1</v>
      </c>
      <c r="P259" s="37">
        <v>7</v>
      </c>
      <c r="Q259" s="37">
        <v>2</v>
      </c>
      <c r="R259" s="44">
        <f t="shared" si="106"/>
        <v>1</v>
      </c>
    </row>
    <row r="260" spans="1:18" x14ac:dyDescent="0.2">
      <c r="A260" s="42" t="s">
        <v>404</v>
      </c>
      <c r="B260" s="50">
        <v>13</v>
      </c>
      <c r="C260" s="50">
        <v>4</v>
      </c>
      <c r="D260" s="37">
        <v>5</v>
      </c>
      <c r="E260" s="37">
        <v>2</v>
      </c>
      <c r="F260" s="356">
        <f t="shared" si="102"/>
        <v>2</v>
      </c>
      <c r="G260" s="38">
        <v>4</v>
      </c>
      <c r="H260" s="38">
        <v>2</v>
      </c>
      <c r="I260" s="359">
        <f t="shared" si="103"/>
        <v>2</v>
      </c>
      <c r="J260" s="37">
        <v>5</v>
      </c>
      <c r="K260" s="37">
        <v>2</v>
      </c>
      <c r="L260" s="356">
        <f t="shared" si="104"/>
        <v>2</v>
      </c>
      <c r="M260" s="38">
        <v>5</v>
      </c>
      <c r="N260" s="38">
        <v>2</v>
      </c>
      <c r="O260" s="359">
        <f t="shared" si="105"/>
        <v>2</v>
      </c>
      <c r="P260" s="37">
        <v>6</v>
      </c>
      <c r="Q260" s="37">
        <v>2</v>
      </c>
      <c r="R260" s="44">
        <f t="shared" si="106"/>
        <v>1</v>
      </c>
    </row>
    <row r="261" spans="1:18" x14ac:dyDescent="0.2">
      <c r="A261" s="42" t="s">
        <v>405</v>
      </c>
      <c r="B261" s="50">
        <v>17</v>
      </c>
      <c r="C261" s="50">
        <v>4</v>
      </c>
      <c r="D261" s="37">
        <v>4</v>
      </c>
      <c r="E261" s="37">
        <v>2</v>
      </c>
      <c r="F261" s="357">
        <f t="shared" si="102"/>
        <v>3</v>
      </c>
      <c r="G261" s="38">
        <v>4</v>
      </c>
      <c r="H261" s="38">
        <v>2</v>
      </c>
      <c r="I261" s="359">
        <f t="shared" si="103"/>
        <v>2</v>
      </c>
      <c r="J261" s="37">
        <v>4</v>
      </c>
      <c r="K261" s="37">
        <v>2</v>
      </c>
      <c r="L261" s="357">
        <f t="shared" si="104"/>
        <v>3</v>
      </c>
      <c r="M261" s="38">
        <v>5</v>
      </c>
      <c r="N261" s="38">
        <v>1</v>
      </c>
      <c r="O261" s="359">
        <f t="shared" si="105"/>
        <v>2</v>
      </c>
      <c r="P261" s="37">
        <v>4</v>
      </c>
      <c r="Q261" s="37">
        <v>2</v>
      </c>
      <c r="R261" s="357">
        <f t="shared" si="106"/>
        <v>3</v>
      </c>
    </row>
    <row r="262" spans="1:18" x14ac:dyDescent="0.2">
      <c r="A262" s="42" t="s">
        <v>406</v>
      </c>
      <c r="B262" s="50">
        <v>11</v>
      </c>
      <c r="C262" s="50">
        <v>3</v>
      </c>
      <c r="D262" s="37">
        <v>4</v>
      </c>
      <c r="E262" s="37">
        <v>2</v>
      </c>
      <c r="F262" s="356">
        <f t="shared" si="102"/>
        <v>2</v>
      </c>
      <c r="G262" s="38">
        <v>3</v>
      </c>
      <c r="H262" s="38">
        <v>1</v>
      </c>
      <c r="I262" s="359">
        <f t="shared" si="103"/>
        <v>2</v>
      </c>
      <c r="J262" s="37">
        <v>4</v>
      </c>
      <c r="K262" s="37">
        <v>1</v>
      </c>
      <c r="L262" s="356">
        <f t="shared" si="104"/>
        <v>2</v>
      </c>
      <c r="M262" s="38">
        <v>3</v>
      </c>
      <c r="N262" s="38">
        <v>2</v>
      </c>
      <c r="O262" s="361">
        <f t="shared" si="105"/>
        <v>3</v>
      </c>
      <c r="P262" s="37">
        <v>4</v>
      </c>
      <c r="Q262" s="37">
        <v>1</v>
      </c>
      <c r="R262" s="359">
        <f t="shared" si="106"/>
        <v>2</v>
      </c>
    </row>
    <row r="263" spans="1:18" ht="13.5" thickBot="1" x14ac:dyDescent="0.25">
      <c r="A263" s="45" t="s">
        <v>407</v>
      </c>
      <c r="B263" s="51">
        <v>12</v>
      </c>
      <c r="C263" s="51">
        <v>4</v>
      </c>
      <c r="D263" s="37">
        <v>5</v>
      </c>
      <c r="E263" s="46">
        <v>3</v>
      </c>
      <c r="F263" s="356">
        <f t="shared" si="102"/>
        <v>2</v>
      </c>
      <c r="G263" s="38">
        <v>5</v>
      </c>
      <c r="H263" s="47">
        <v>2</v>
      </c>
      <c r="I263" s="84">
        <f t="shared" si="103"/>
        <v>1</v>
      </c>
      <c r="J263" s="37">
        <v>5</v>
      </c>
      <c r="K263" s="46">
        <v>1</v>
      </c>
      <c r="L263" s="356">
        <f t="shared" si="104"/>
        <v>2</v>
      </c>
      <c r="M263" s="38">
        <v>6</v>
      </c>
      <c r="N263" s="47">
        <v>2</v>
      </c>
      <c r="O263" s="84">
        <f t="shared" si="105"/>
        <v>1</v>
      </c>
      <c r="P263" s="37">
        <v>7</v>
      </c>
      <c r="Q263" s="46">
        <v>2</v>
      </c>
      <c r="R263" s="44">
        <f t="shared" si="106"/>
        <v>0</v>
      </c>
    </row>
    <row r="264" spans="1:18" ht="13.5" thickBot="1" x14ac:dyDescent="0.25">
      <c r="A264" s="66" t="s">
        <v>413</v>
      </c>
      <c r="B264" s="63"/>
      <c r="C264" s="63">
        <f t="shared" ref="C264" si="107">SUM(C255:C263)</f>
        <v>35</v>
      </c>
      <c r="D264" s="63">
        <f>SUM(D255:D263)</f>
        <v>39</v>
      </c>
      <c r="E264" s="63">
        <f>SUM(E255:E263)</f>
        <v>19</v>
      </c>
      <c r="F264" s="63">
        <f>SUM(F255:F263)</f>
        <v>23</v>
      </c>
      <c r="G264" s="64">
        <f t="shared" ref="G264:L264" si="108">SUM(G255:G263)</f>
        <v>37</v>
      </c>
      <c r="H264" s="64">
        <f t="shared" si="108"/>
        <v>17</v>
      </c>
      <c r="I264" s="64">
        <f t="shared" si="108"/>
        <v>19</v>
      </c>
      <c r="J264" s="63">
        <f t="shared" si="108"/>
        <v>41</v>
      </c>
      <c r="K264" s="63">
        <f t="shared" si="108"/>
        <v>17</v>
      </c>
      <c r="L264" s="63">
        <f t="shared" si="108"/>
        <v>24</v>
      </c>
      <c r="M264" s="64">
        <f>SUM(M255:M263)</f>
        <v>45</v>
      </c>
      <c r="N264" s="64">
        <f t="shared" ref="N264:R264" si="109">SUM(N255:N263)</f>
        <v>17</v>
      </c>
      <c r="O264" s="64">
        <f t="shared" si="109"/>
        <v>18</v>
      </c>
      <c r="P264" s="63">
        <f t="shared" si="109"/>
        <v>53</v>
      </c>
      <c r="Q264" s="63">
        <f t="shared" si="109"/>
        <v>16</v>
      </c>
      <c r="R264" s="65">
        <f t="shared" si="109"/>
        <v>13</v>
      </c>
    </row>
    <row r="265" spans="1:18" ht="13.5" thickBot="1" x14ac:dyDescent="0.25">
      <c r="A265" s="70" t="s">
        <v>414</v>
      </c>
      <c r="B265" s="71"/>
      <c r="C265" s="71">
        <f>C264+C254</f>
        <v>69</v>
      </c>
      <c r="D265" s="71">
        <f>D264+D254</f>
        <v>75</v>
      </c>
      <c r="E265" s="71">
        <f>E264+E254</f>
        <v>36</v>
      </c>
      <c r="F265" s="71">
        <f>F264+F254</f>
        <v>48</v>
      </c>
      <c r="G265" s="72">
        <f t="shared" ref="G265:R265" si="110">G264+G254</f>
        <v>72</v>
      </c>
      <c r="H265" s="72">
        <f t="shared" si="110"/>
        <v>34</v>
      </c>
      <c r="I265" s="72">
        <f t="shared" si="110"/>
        <v>41</v>
      </c>
      <c r="J265" s="71">
        <f t="shared" si="110"/>
        <v>82</v>
      </c>
      <c r="K265" s="71">
        <f t="shared" si="110"/>
        <v>33</v>
      </c>
      <c r="L265" s="71">
        <f t="shared" si="110"/>
        <v>48</v>
      </c>
      <c r="M265" s="72">
        <f t="shared" si="110"/>
        <v>84</v>
      </c>
      <c r="N265" s="72">
        <f t="shared" si="110"/>
        <v>33</v>
      </c>
      <c r="O265" s="72">
        <f t="shared" si="110"/>
        <v>42</v>
      </c>
      <c r="P265" s="71">
        <f t="shared" si="110"/>
        <v>98</v>
      </c>
      <c r="Q265" s="71">
        <f t="shared" si="110"/>
        <v>34</v>
      </c>
      <c r="R265" s="73">
        <f t="shared" si="110"/>
        <v>34</v>
      </c>
    </row>
    <row r="266" spans="1:18" ht="13.5" thickBot="1" x14ac:dyDescent="0.25"/>
    <row r="267" spans="1:18" ht="13.5" thickBot="1" x14ac:dyDescent="0.25">
      <c r="A267" s="273" t="s">
        <v>47</v>
      </c>
      <c r="B267" s="190"/>
      <c r="C267" s="190"/>
      <c r="D267" s="190"/>
      <c r="E267" s="190"/>
      <c r="F267" s="190"/>
      <c r="G267" s="190"/>
      <c r="H267" s="190"/>
      <c r="I267" s="190"/>
      <c r="J267" s="190"/>
      <c r="K267" s="190"/>
      <c r="L267" s="190"/>
      <c r="M267" s="190"/>
      <c r="N267" s="190"/>
      <c r="O267" s="190"/>
      <c r="P267" s="190"/>
      <c r="Q267" s="190"/>
      <c r="R267" s="193"/>
    </row>
    <row r="268" spans="1:18" x14ac:dyDescent="0.2">
      <c r="A268" s="40"/>
      <c r="B268" s="41"/>
      <c r="C268" s="41"/>
      <c r="D268" s="474" t="s">
        <v>475</v>
      </c>
      <c r="E268" s="475"/>
      <c r="F268" s="476"/>
      <c r="G268" s="477" t="s">
        <v>469</v>
      </c>
      <c r="H268" s="478"/>
      <c r="I268" s="479"/>
      <c r="J268" s="474" t="s">
        <v>352</v>
      </c>
      <c r="K268" s="475"/>
      <c r="L268" s="476"/>
      <c r="M268" s="477" t="s">
        <v>340</v>
      </c>
      <c r="N268" s="478"/>
      <c r="O268" s="479"/>
      <c r="P268" s="474" t="s">
        <v>472</v>
      </c>
      <c r="Q268" s="475"/>
      <c r="R268" s="502"/>
    </row>
    <row r="269" spans="1:18" x14ac:dyDescent="0.2">
      <c r="A269" s="57"/>
      <c r="B269" s="69"/>
      <c r="C269" s="69" t="s">
        <v>538</v>
      </c>
      <c r="D269" s="480">
        <v>18</v>
      </c>
      <c r="E269" s="481"/>
      <c r="F269" s="482"/>
      <c r="G269" s="483">
        <v>9</v>
      </c>
      <c r="H269" s="484"/>
      <c r="I269" s="485"/>
      <c r="J269" s="480">
        <v>26</v>
      </c>
      <c r="K269" s="481"/>
      <c r="L269" s="482"/>
      <c r="M269" s="483">
        <v>22</v>
      </c>
      <c r="N269" s="484"/>
      <c r="O269" s="485"/>
      <c r="P269" s="480">
        <v>28</v>
      </c>
      <c r="Q269" s="481"/>
      <c r="R269" s="537"/>
    </row>
    <row r="270" spans="1:18" x14ac:dyDescent="0.2">
      <c r="A270" s="42"/>
      <c r="B270" s="34" t="s">
        <v>355</v>
      </c>
      <c r="C270" s="34" t="s">
        <v>408</v>
      </c>
      <c r="D270" s="35" t="s">
        <v>409</v>
      </c>
      <c r="E270" s="35" t="s">
        <v>410</v>
      </c>
      <c r="F270" s="35" t="s">
        <v>363</v>
      </c>
      <c r="G270" s="36" t="s">
        <v>409</v>
      </c>
      <c r="H270" s="36" t="s">
        <v>410</v>
      </c>
      <c r="I270" s="36" t="s">
        <v>363</v>
      </c>
      <c r="J270" s="35" t="s">
        <v>409</v>
      </c>
      <c r="K270" s="35" t="s">
        <v>410</v>
      </c>
      <c r="L270" s="35" t="s">
        <v>363</v>
      </c>
      <c r="M270" s="36" t="s">
        <v>409</v>
      </c>
      <c r="N270" s="36" t="s">
        <v>410</v>
      </c>
      <c r="O270" s="36" t="s">
        <v>363</v>
      </c>
      <c r="P270" s="35" t="s">
        <v>409</v>
      </c>
      <c r="Q270" s="35" t="s">
        <v>410</v>
      </c>
      <c r="R270" s="43" t="s">
        <v>363</v>
      </c>
    </row>
    <row r="271" spans="1:18" x14ac:dyDescent="0.2">
      <c r="A271" s="42" t="s">
        <v>390</v>
      </c>
      <c r="B271" s="50">
        <v>15</v>
      </c>
      <c r="C271" s="50">
        <v>5</v>
      </c>
      <c r="D271" s="37">
        <v>5</v>
      </c>
      <c r="E271" s="37">
        <v>1</v>
      </c>
      <c r="F271" s="37">
        <f t="shared" ref="F271:F279" si="111">IF(($C271+INT(D$81/18)+IF(((D$81-INT(D$81/18)*18)-$B271)&gt;=0,1,0)-D271+2)&lt;0, 0, $C271+INT(D$81/18)+IF(((D$81-INT(D$81/18)*18)-$B271)&gt;=0,1,0)-D271+2)</f>
        <v>3</v>
      </c>
      <c r="G271" s="38">
        <v>5</v>
      </c>
      <c r="H271" s="38">
        <v>2</v>
      </c>
      <c r="I271" s="78">
        <f t="shared" ref="I271:I279" si="112">IF(($C271+INT(G$81/18)+IF(((G$81-INT(G$81/18)*18)-$B271)&gt;=0,1,0)-G271+2)&lt;0, 0, $C271+INT(G$81/18)+IF(((G$81-INT(G$81/18)*18)-$B271)&gt;=0,1,0)-G271+2)</f>
        <v>2</v>
      </c>
      <c r="J271" s="37">
        <v>6</v>
      </c>
      <c r="K271" s="37">
        <v>2</v>
      </c>
      <c r="L271" s="37">
        <f t="shared" ref="L271:L279" si="113">IF(($C271+INT(J$81/18)+IF(((J$81-INT(J$81/18)*18)-$B271)&gt;=0,1,0)-J271+2)&lt;0, 0, $C271+INT(J$81/18)+IF(((J$81-INT(J$81/18)*18)-$B271)&gt;=0,1,0)-J271+2)</f>
        <v>2</v>
      </c>
      <c r="M271" s="38">
        <v>6</v>
      </c>
      <c r="N271" s="38">
        <v>2</v>
      </c>
      <c r="O271" s="78">
        <f t="shared" ref="O271:O279" si="114">IF(($C271+INT(M$81/18)+IF(((M$81-INT(M$81/18)*18)-$B271)&gt;=0,1,0)-M271+2)&lt;0, 0, $C271+INT(M$81/18)+IF(((M$81-INT(M$81/18)*18)-$B271)&gt;=0,1,0)-M271+2)</f>
        <v>2</v>
      </c>
      <c r="P271" s="37">
        <v>5</v>
      </c>
      <c r="Q271" s="37">
        <v>2</v>
      </c>
      <c r="R271" s="44">
        <f t="shared" ref="R271:R279" si="115">IF(($C271+INT(P$81/18)+IF(((P$81-INT(P$81/18)*18)-$B271)&gt;=0,1,0)-P271+2)&lt;0, 0, $C271+INT(P$81/18)+IF(((P$81-INT(P$81/18)*18)-$B271)&gt;=0,1,0)-P271+2)</f>
        <v>3</v>
      </c>
    </row>
    <row r="272" spans="1:18" x14ac:dyDescent="0.2">
      <c r="A272" s="42" t="s">
        <v>391</v>
      </c>
      <c r="B272" s="50">
        <v>9</v>
      </c>
      <c r="C272" s="50">
        <v>4</v>
      </c>
      <c r="D272" s="37">
        <v>4</v>
      </c>
      <c r="E272" s="37">
        <v>1</v>
      </c>
      <c r="F272" s="37">
        <f t="shared" si="111"/>
        <v>3</v>
      </c>
      <c r="G272" s="38">
        <v>4</v>
      </c>
      <c r="H272" s="38">
        <v>2</v>
      </c>
      <c r="I272" s="78">
        <f t="shared" si="112"/>
        <v>3</v>
      </c>
      <c r="J272" s="37">
        <v>5</v>
      </c>
      <c r="K272" s="37">
        <v>1</v>
      </c>
      <c r="L272" s="37">
        <f t="shared" si="113"/>
        <v>2</v>
      </c>
      <c r="M272" s="38">
        <v>6</v>
      </c>
      <c r="N272" s="38">
        <v>3</v>
      </c>
      <c r="O272" s="78">
        <f t="shared" si="114"/>
        <v>1</v>
      </c>
      <c r="P272" s="37">
        <v>6</v>
      </c>
      <c r="Q272" s="37">
        <v>2</v>
      </c>
      <c r="R272" s="44">
        <f t="shared" si="115"/>
        <v>2</v>
      </c>
    </row>
    <row r="273" spans="1:18" x14ac:dyDescent="0.2">
      <c r="A273" s="42" t="s">
        <v>392</v>
      </c>
      <c r="B273" s="50">
        <v>17</v>
      </c>
      <c r="C273" s="50">
        <v>3</v>
      </c>
      <c r="D273" s="37">
        <v>4</v>
      </c>
      <c r="E273" s="37">
        <v>2</v>
      </c>
      <c r="F273" s="37">
        <f t="shared" si="111"/>
        <v>2</v>
      </c>
      <c r="G273" s="38">
        <v>3</v>
      </c>
      <c r="H273" s="38">
        <v>2</v>
      </c>
      <c r="I273" s="78">
        <f t="shared" si="112"/>
        <v>2</v>
      </c>
      <c r="J273" s="37">
        <v>3</v>
      </c>
      <c r="K273" s="37">
        <v>2</v>
      </c>
      <c r="L273" s="37">
        <f t="shared" si="113"/>
        <v>3</v>
      </c>
      <c r="M273" s="38">
        <v>4</v>
      </c>
      <c r="N273" s="38">
        <v>2</v>
      </c>
      <c r="O273" s="78">
        <f t="shared" si="114"/>
        <v>2</v>
      </c>
      <c r="P273" s="37">
        <v>3</v>
      </c>
      <c r="Q273" s="37">
        <v>1</v>
      </c>
      <c r="R273" s="44">
        <f t="shared" si="115"/>
        <v>3</v>
      </c>
    </row>
    <row r="274" spans="1:18" x14ac:dyDescent="0.2">
      <c r="A274" s="42" t="s">
        <v>393</v>
      </c>
      <c r="B274" s="50">
        <v>11</v>
      </c>
      <c r="C274" s="50">
        <v>4</v>
      </c>
      <c r="D274" s="37">
        <v>5</v>
      </c>
      <c r="E274" s="37">
        <v>2</v>
      </c>
      <c r="F274" s="37">
        <f t="shared" si="111"/>
        <v>2</v>
      </c>
      <c r="G274" s="38">
        <v>4</v>
      </c>
      <c r="H274" s="38">
        <v>2</v>
      </c>
      <c r="I274" s="78">
        <f t="shared" si="112"/>
        <v>2</v>
      </c>
      <c r="J274" s="37">
        <v>6</v>
      </c>
      <c r="K274" s="37">
        <v>3</v>
      </c>
      <c r="L274" s="37">
        <f t="shared" si="113"/>
        <v>1</v>
      </c>
      <c r="M274" s="38">
        <v>5</v>
      </c>
      <c r="N274" s="38">
        <v>1</v>
      </c>
      <c r="O274" s="78">
        <f t="shared" si="114"/>
        <v>2</v>
      </c>
      <c r="P274" s="37">
        <v>6</v>
      </c>
      <c r="Q274" s="37">
        <v>2</v>
      </c>
      <c r="R274" s="44">
        <f t="shared" si="115"/>
        <v>1</v>
      </c>
    </row>
    <row r="275" spans="1:18" x14ac:dyDescent="0.2">
      <c r="A275" s="42" t="s">
        <v>394</v>
      </c>
      <c r="B275" s="50">
        <v>7</v>
      </c>
      <c r="C275" s="50">
        <v>4</v>
      </c>
      <c r="D275" s="37">
        <v>4</v>
      </c>
      <c r="E275" s="37">
        <v>1</v>
      </c>
      <c r="F275" s="37">
        <f t="shared" si="111"/>
        <v>3</v>
      </c>
      <c r="G275" s="38">
        <v>4</v>
      </c>
      <c r="H275" s="38">
        <v>1</v>
      </c>
      <c r="I275" s="78">
        <f t="shared" si="112"/>
        <v>3</v>
      </c>
      <c r="J275" s="37">
        <v>5</v>
      </c>
      <c r="K275" s="37">
        <v>2</v>
      </c>
      <c r="L275" s="37">
        <f t="shared" si="113"/>
        <v>3</v>
      </c>
      <c r="M275" s="38">
        <v>4</v>
      </c>
      <c r="N275" s="38">
        <v>2</v>
      </c>
      <c r="O275" s="78">
        <f t="shared" si="114"/>
        <v>3</v>
      </c>
      <c r="P275" s="37">
        <v>6</v>
      </c>
      <c r="Q275" s="37">
        <v>2</v>
      </c>
      <c r="R275" s="44">
        <f t="shared" si="115"/>
        <v>2</v>
      </c>
    </row>
    <row r="276" spans="1:18" x14ac:dyDescent="0.2">
      <c r="A276" s="42" t="s">
        <v>395</v>
      </c>
      <c r="B276" s="50">
        <v>13</v>
      </c>
      <c r="C276" s="50">
        <v>4</v>
      </c>
      <c r="D276" s="37">
        <v>4</v>
      </c>
      <c r="E276" s="37">
        <v>2</v>
      </c>
      <c r="F276" s="37">
        <f t="shared" si="111"/>
        <v>3</v>
      </c>
      <c r="G276" s="38">
        <v>3</v>
      </c>
      <c r="H276" s="38">
        <v>2</v>
      </c>
      <c r="I276" s="78">
        <f t="shared" si="112"/>
        <v>3</v>
      </c>
      <c r="J276" s="37">
        <v>4</v>
      </c>
      <c r="K276" s="37">
        <v>2</v>
      </c>
      <c r="L276" s="37">
        <f t="shared" si="113"/>
        <v>3</v>
      </c>
      <c r="M276" s="38">
        <v>5</v>
      </c>
      <c r="N276" s="38">
        <v>2</v>
      </c>
      <c r="O276" s="78">
        <f t="shared" si="114"/>
        <v>2</v>
      </c>
      <c r="P276" s="37">
        <v>6</v>
      </c>
      <c r="Q276" s="37">
        <v>2</v>
      </c>
      <c r="R276" s="44">
        <f t="shared" si="115"/>
        <v>1</v>
      </c>
    </row>
    <row r="277" spans="1:18" x14ac:dyDescent="0.2">
      <c r="A277" s="42" t="s">
        <v>396</v>
      </c>
      <c r="B277" s="50">
        <v>3</v>
      </c>
      <c r="C277" s="50">
        <v>3</v>
      </c>
      <c r="D277" s="37">
        <v>3</v>
      </c>
      <c r="E277" s="37">
        <v>2</v>
      </c>
      <c r="F277" s="37">
        <f t="shared" si="111"/>
        <v>3</v>
      </c>
      <c r="G277" s="38">
        <v>3</v>
      </c>
      <c r="H277" s="38">
        <v>2</v>
      </c>
      <c r="I277" s="78">
        <f t="shared" si="112"/>
        <v>3</v>
      </c>
      <c r="J277" s="37">
        <v>3</v>
      </c>
      <c r="K277" s="37">
        <v>1</v>
      </c>
      <c r="L277" s="37">
        <f t="shared" si="113"/>
        <v>4</v>
      </c>
      <c r="M277" s="38">
        <v>4</v>
      </c>
      <c r="N277" s="38">
        <v>2</v>
      </c>
      <c r="O277" s="78">
        <f t="shared" si="114"/>
        <v>3</v>
      </c>
      <c r="P277" s="37">
        <v>4</v>
      </c>
      <c r="Q277" s="37">
        <v>2</v>
      </c>
      <c r="R277" s="44">
        <f t="shared" si="115"/>
        <v>3</v>
      </c>
    </row>
    <row r="278" spans="1:18" x14ac:dyDescent="0.2">
      <c r="A278" s="42" t="s">
        <v>397</v>
      </c>
      <c r="B278" s="50">
        <v>5</v>
      </c>
      <c r="C278" s="50">
        <v>5</v>
      </c>
      <c r="D278" s="37">
        <v>6</v>
      </c>
      <c r="E278" s="37">
        <v>2</v>
      </c>
      <c r="F278" s="37">
        <f t="shared" si="111"/>
        <v>2</v>
      </c>
      <c r="G278" s="38">
        <v>6</v>
      </c>
      <c r="H278" s="38">
        <v>3</v>
      </c>
      <c r="I278" s="78">
        <f t="shared" si="112"/>
        <v>2</v>
      </c>
      <c r="J278" s="37">
        <v>8</v>
      </c>
      <c r="K278" s="37">
        <v>2</v>
      </c>
      <c r="L278" s="37">
        <f t="shared" si="113"/>
        <v>1</v>
      </c>
      <c r="M278" s="38">
        <v>6</v>
      </c>
      <c r="N278" s="38">
        <v>2</v>
      </c>
      <c r="O278" s="78">
        <f t="shared" si="114"/>
        <v>2</v>
      </c>
      <c r="P278" s="37">
        <v>6</v>
      </c>
      <c r="Q278" s="37">
        <v>2</v>
      </c>
      <c r="R278" s="44">
        <f t="shared" si="115"/>
        <v>3</v>
      </c>
    </row>
    <row r="279" spans="1:18" ht="13.5" thickBot="1" x14ac:dyDescent="0.25">
      <c r="A279" s="52" t="s">
        <v>398</v>
      </c>
      <c r="B279" s="53">
        <v>1</v>
      </c>
      <c r="C279" s="53">
        <v>4</v>
      </c>
      <c r="D279" s="37">
        <v>5</v>
      </c>
      <c r="E279" s="54">
        <v>2</v>
      </c>
      <c r="F279" s="37">
        <f t="shared" si="111"/>
        <v>2</v>
      </c>
      <c r="G279" s="38">
        <v>5</v>
      </c>
      <c r="H279" s="55">
        <v>2</v>
      </c>
      <c r="I279" s="77">
        <f t="shared" si="112"/>
        <v>2</v>
      </c>
      <c r="J279" s="37">
        <v>6</v>
      </c>
      <c r="K279" s="54">
        <v>2</v>
      </c>
      <c r="L279" s="37">
        <f t="shared" si="113"/>
        <v>2</v>
      </c>
      <c r="M279" s="38">
        <v>5</v>
      </c>
      <c r="N279" s="55">
        <v>2</v>
      </c>
      <c r="O279" s="77">
        <f t="shared" si="114"/>
        <v>3</v>
      </c>
      <c r="P279" s="37">
        <v>4</v>
      </c>
      <c r="Q279" s="54">
        <v>2</v>
      </c>
      <c r="R279" s="44">
        <f t="shared" si="115"/>
        <v>4</v>
      </c>
    </row>
    <row r="280" spans="1:18" ht="13.5" thickBot="1" x14ac:dyDescent="0.25">
      <c r="A280" s="61" t="s">
        <v>412</v>
      </c>
      <c r="B280" s="62"/>
      <c r="C280" s="74">
        <f>SUM(C271:C279)</f>
        <v>36</v>
      </c>
      <c r="D280" s="63">
        <f>SUM(D271:D279)</f>
        <v>40</v>
      </c>
      <c r="E280" s="63">
        <f>SUM(E271:E279)</f>
        <v>15</v>
      </c>
      <c r="F280" s="88">
        <f>SUM(F271:F279)</f>
        <v>23</v>
      </c>
      <c r="G280" s="64">
        <f t="shared" ref="G280:R280" si="116">SUM(G271:G279)</f>
        <v>37</v>
      </c>
      <c r="H280" s="64">
        <f t="shared" si="116"/>
        <v>18</v>
      </c>
      <c r="I280" s="89">
        <f t="shared" si="116"/>
        <v>22</v>
      </c>
      <c r="J280" s="63">
        <f t="shared" si="116"/>
        <v>46</v>
      </c>
      <c r="K280" s="63">
        <f t="shared" si="116"/>
        <v>17</v>
      </c>
      <c r="L280" s="88">
        <f t="shared" si="116"/>
        <v>21</v>
      </c>
      <c r="M280" s="64">
        <f t="shared" si="116"/>
        <v>45</v>
      </c>
      <c r="N280" s="64">
        <f t="shared" si="116"/>
        <v>18</v>
      </c>
      <c r="O280" s="89">
        <f t="shared" si="116"/>
        <v>20</v>
      </c>
      <c r="P280" s="63">
        <f t="shared" si="116"/>
        <v>46</v>
      </c>
      <c r="Q280" s="63">
        <f t="shared" si="116"/>
        <v>17</v>
      </c>
      <c r="R280" s="194">
        <f t="shared" si="116"/>
        <v>22</v>
      </c>
    </row>
    <row r="281" spans="1:18" x14ac:dyDescent="0.2">
      <c r="A281" s="57" t="s">
        <v>399</v>
      </c>
      <c r="B281" s="58">
        <v>14</v>
      </c>
      <c r="C281" s="58">
        <v>4</v>
      </c>
      <c r="D281" s="37">
        <v>4</v>
      </c>
      <c r="E281" s="39">
        <v>2</v>
      </c>
      <c r="F281" s="37">
        <f t="shared" ref="F281:F289" si="117">IF(($C281+INT(D$133/18)+IF(((D$133-INT(D$133/18)*18)-$B281)&gt;=0,1,0)-D281+2)&lt;0, 0, $C281+INT(D$133/18)+IF(((D$133-INT(D$133/18)*18)-$B281)&gt;=0,1,0)-D281+2)</f>
        <v>3</v>
      </c>
      <c r="G281" s="38">
        <v>3</v>
      </c>
      <c r="H281" s="59">
        <v>2</v>
      </c>
      <c r="I281" s="82">
        <f t="shared" ref="I281:I289" si="118">IF(($C281+INT(G$133/18)+IF(((G$133-INT(G$133/18)*18)-$B281)&gt;=0,1,0)-G281+2)&lt;0, 0, $C281+INT(G$133/18)+IF(((G$133-INT(G$133/18)*18)-$B281)&gt;=0,1,0)-G281+2)</f>
        <v>3</v>
      </c>
      <c r="J281" s="37">
        <v>5</v>
      </c>
      <c r="K281" s="39">
        <v>2</v>
      </c>
      <c r="L281" s="37">
        <f t="shared" ref="L281:L289" si="119">IF(($C281+INT(J$133/18)+IF(((J$133-INT(J$133/18)*18)-$B281)&gt;=0,1,0)-J281+2)&lt;0, 0, $C281+INT(J$133/18)+IF(((J$133-INT(J$133/18)*18)-$B281)&gt;=0,1,0)-J281+2)</f>
        <v>2</v>
      </c>
      <c r="M281" s="38">
        <v>7</v>
      </c>
      <c r="N281" s="59">
        <v>2</v>
      </c>
      <c r="O281" s="82">
        <f t="shared" ref="O281:O289" si="120">IF(($C281+INT(M$133/18)+IF(((M$133-INT(M$133/18)*18)-$B281)&gt;=0,1,0)-M281+2)&lt;0, 0, $C281+INT(M$133/18)+IF(((M$133-INT(M$133/18)*18)-$B281)&gt;=0,1,0)-M281+2)</f>
        <v>0</v>
      </c>
      <c r="P281" s="37">
        <v>5</v>
      </c>
      <c r="Q281" s="39">
        <v>1</v>
      </c>
      <c r="R281" s="44">
        <f t="shared" ref="R281:R289" si="121">IF(($C281+INT(P$133/18)+IF(((P$133-INT(P$133/18)*18)-$B281)&gt;=0,1,0)-P281+2)&lt;0, 0, $C281+INT(P$133/18)+IF(((P$133-INT(P$133/18)*18)-$B281)&gt;=0,1,0)-P281+2)</f>
        <v>2</v>
      </c>
    </row>
    <row r="282" spans="1:18" x14ac:dyDescent="0.2">
      <c r="A282" s="42" t="s">
        <v>400</v>
      </c>
      <c r="B282" s="50">
        <v>16</v>
      </c>
      <c r="C282" s="50">
        <v>4</v>
      </c>
      <c r="D282" s="37">
        <v>4</v>
      </c>
      <c r="E282" s="37">
        <v>2</v>
      </c>
      <c r="F282" s="37">
        <f t="shared" si="117"/>
        <v>3</v>
      </c>
      <c r="G282" s="38">
        <v>4</v>
      </c>
      <c r="H282" s="38">
        <v>1</v>
      </c>
      <c r="I282" s="78">
        <f t="shared" si="118"/>
        <v>2</v>
      </c>
      <c r="J282" s="37">
        <v>5</v>
      </c>
      <c r="K282" s="37">
        <v>2</v>
      </c>
      <c r="L282" s="37">
        <f t="shared" si="119"/>
        <v>2</v>
      </c>
      <c r="M282" s="38">
        <v>6</v>
      </c>
      <c r="N282" s="38">
        <v>2</v>
      </c>
      <c r="O282" s="78">
        <f t="shared" si="120"/>
        <v>1</v>
      </c>
      <c r="P282" s="37">
        <v>5</v>
      </c>
      <c r="Q282" s="37">
        <v>2</v>
      </c>
      <c r="R282" s="44">
        <f t="shared" si="121"/>
        <v>2</v>
      </c>
    </row>
    <row r="283" spans="1:18" x14ac:dyDescent="0.2">
      <c r="A283" s="42" t="s">
        <v>401</v>
      </c>
      <c r="B283" s="50">
        <v>10</v>
      </c>
      <c r="C283" s="50">
        <v>4</v>
      </c>
      <c r="D283" s="37">
        <v>4</v>
      </c>
      <c r="E283" s="37">
        <v>2</v>
      </c>
      <c r="F283" s="37">
        <f t="shared" si="117"/>
        <v>3</v>
      </c>
      <c r="G283" s="38">
        <v>4</v>
      </c>
      <c r="H283" s="38">
        <v>2</v>
      </c>
      <c r="I283" s="78">
        <f t="shared" si="118"/>
        <v>2</v>
      </c>
      <c r="J283" s="37">
        <v>6</v>
      </c>
      <c r="K283" s="37">
        <v>2</v>
      </c>
      <c r="L283" s="37">
        <f t="shared" si="119"/>
        <v>1</v>
      </c>
      <c r="M283" s="38">
        <v>5</v>
      </c>
      <c r="N283" s="38">
        <v>3</v>
      </c>
      <c r="O283" s="78">
        <f t="shared" si="120"/>
        <v>2</v>
      </c>
      <c r="P283" s="37">
        <v>6</v>
      </c>
      <c r="Q283" s="37">
        <v>3</v>
      </c>
      <c r="R283" s="44">
        <f t="shared" si="121"/>
        <v>1</v>
      </c>
    </row>
    <row r="284" spans="1:18" x14ac:dyDescent="0.2">
      <c r="A284" s="42" t="s">
        <v>402</v>
      </c>
      <c r="B284" s="50">
        <v>12</v>
      </c>
      <c r="C284" s="50">
        <v>3</v>
      </c>
      <c r="D284" s="37">
        <v>2</v>
      </c>
      <c r="E284" s="37">
        <v>1</v>
      </c>
      <c r="F284" s="37">
        <f t="shared" si="117"/>
        <v>4</v>
      </c>
      <c r="G284" s="38">
        <v>3</v>
      </c>
      <c r="H284" s="38">
        <v>2</v>
      </c>
      <c r="I284" s="78">
        <f t="shared" si="118"/>
        <v>2</v>
      </c>
      <c r="J284" s="37">
        <v>4</v>
      </c>
      <c r="K284" s="37">
        <v>2</v>
      </c>
      <c r="L284" s="37">
        <f t="shared" si="119"/>
        <v>2</v>
      </c>
      <c r="M284" s="38">
        <v>4</v>
      </c>
      <c r="N284" s="38">
        <v>2</v>
      </c>
      <c r="O284" s="78">
        <f t="shared" si="120"/>
        <v>2</v>
      </c>
      <c r="P284" s="37">
        <v>5</v>
      </c>
      <c r="Q284" s="37">
        <v>1</v>
      </c>
      <c r="R284" s="44">
        <f t="shared" si="121"/>
        <v>1</v>
      </c>
    </row>
    <row r="285" spans="1:18" x14ac:dyDescent="0.2">
      <c r="A285" s="42" t="s">
        <v>403</v>
      </c>
      <c r="B285" s="50">
        <v>18</v>
      </c>
      <c r="C285" s="50">
        <v>4</v>
      </c>
      <c r="D285" s="37">
        <v>5</v>
      </c>
      <c r="E285" s="37">
        <v>2</v>
      </c>
      <c r="F285" s="37">
        <f t="shared" si="117"/>
        <v>2</v>
      </c>
      <c r="G285" s="38">
        <v>4</v>
      </c>
      <c r="H285" s="38">
        <v>2</v>
      </c>
      <c r="I285" s="78">
        <f t="shared" si="118"/>
        <v>2</v>
      </c>
      <c r="J285" s="37">
        <v>5</v>
      </c>
      <c r="K285" s="37">
        <v>1</v>
      </c>
      <c r="L285" s="37">
        <f t="shared" si="119"/>
        <v>2</v>
      </c>
      <c r="M285" s="38">
        <v>4</v>
      </c>
      <c r="N285" s="38">
        <v>2</v>
      </c>
      <c r="O285" s="78">
        <f t="shared" si="120"/>
        <v>3</v>
      </c>
      <c r="P285" s="37">
        <v>5</v>
      </c>
      <c r="Q285" s="37">
        <v>2</v>
      </c>
      <c r="R285" s="44">
        <f t="shared" si="121"/>
        <v>2</v>
      </c>
    </row>
    <row r="286" spans="1:18" x14ac:dyDescent="0.2">
      <c r="A286" s="42" t="s">
        <v>404</v>
      </c>
      <c r="B286" s="50">
        <v>4</v>
      </c>
      <c r="C286" s="50">
        <v>5</v>
      </c>
      <c r="D286" s="37">
        <v>7</v>
      </c>
      <c r="E286" s="37">
        <v>2</v>
      </c>
      <c r="F286" s="37">
        <f t="shared" si="117"/>
        <v>1</v>
      </c>
      <c r="G286" s="38">
        <v>6</v>
      </c>
      <c r="H286" s="38">
        <v>2</v>
      </c>
      <c r="I286" s="78">
        <f t="shared" si="118"/>
        <v>2</v>
      </c>
      <c r="J286" s="37">
        <v>6</v>
      </c>
      <c r="K286" s="37">
        <v>1</v>
      </c>
      <c r="L286" s="37">
        <f t="shared" si="119"/>
        <v>3</v>
      </c>
      <c r="M286" s="38">
        <v>8</v>
      </c>
      <c r="N286" s="38">
        <v>2</v>
      </c>
      <c r="O286" s="78">
        <f t="shared" si="120"/>
        <v>0</v>
      </c>
      <c r="P286" s="37">
        <v>7</v>
      </c>
      <c r="Q286" s="37">
        <v>1</v>
      </c>
      <c r="R286" s="44">
        <f t="shared" si="121"/>
        <v>2</v>
      </c>
    </row>
    <row r="287" spans="1:18" x14ac:dyDescent="0.2">
      <c r="A287" s="42" t="s">
        <v>405</v>
      </c>
      <c r="B287" s="50">
        <v>8</v>
      </c>
      <c r="C287" s="50">
        <v>3</v>
      </c>
      <c r="D287" s="37">
        <v>4</v>
      </c>
      <c r="E287" s="37">
        <v>1</v>
      </c>
      <c r="F287" s="37">
        <f t="shared" si="117"/>
        <v>2</v>
      </c>
      <c r="G287" s="38">
        <v>3</v>
      </c>
      <c r="H287" s="38">
        <v>2</v>
      </c>
      <c r="I287" s="78">
        <f t="shared" si="118"/>
        <v>3</v>
      </c>
      <c r="J287" s="37">
        <v>4</v>
      </c>
      <c r="K287" s="37">
        <v>2</v>
      </c>
      <c r="L287" s="37">
        <f t="shared" si="119"/>
        <v>2</v>
      </c>
      <c r="M287" s="38">
        <v>5</v>
      </c>
      <c r="N287" s="38">
        <v>3</v>
      </c>
      <c r="O287" s="78">
        <f t="shared" si="120"/>
        <v>1</v>
      </c>
      <c r="P287" s="37">
        <v>4</v>
      </c>
      <c r="Q287" s="37">
        <v>4</v>
      </c>
      <c r="R287" s="44">
        <f t="shared" si="121"/>
        <v>3</v>
      </c>
    </row>
    <row r="288" spans="1:18" x14ac:dyDescent="0.2">
      <c r="A288" s="42" t="s">
        <v>406</v>
      </c>
      <c r="B288" s="50">
        <v>6</v>
      </c>
      <c r="C288" s="50">
        <v>5</v>
      </c>
      <c r="D288" s="37">
        <v>6</v>
      </c>
      <c r="E288" s="37">
        <v>2</v>
      </c>
      <c r="F288" s="37">
        <f t="shared" si="117"/>
        <v>2</v>
      </c>
      <c r="G288" s="38">
        <v>5</v>
      </c>
      <c r="H288" s="38">
        <v>2</v>
      </c>
      <c r="I288" s="78">
        <f t="shared" si="118"/>
        <v>3</v>
      </c>
      <c r="J288" s="37">
        <v>7</v>
      </c>
      <c r="K288" s="37">
        <v>2</v>
      </c>
      <c r="L288" s="37">
        <f t="shared" si="119"/>
        <v>2</v>
      </c>
      <c r="M288" s="38">
        <v>9</v>
      </c>
      <c r="N288" s="38">
        <v>3</v>
      </c>
      <c r="O288" s="78">
        <f t="shared" si="120"/>
        <v>0</v>
      </c>
      <c r="P288" s="37">
        <v>6</v>
      </c>
      <c r="Q288" s="37">
        <v>2</v>
      </c>
      <c r="R288" s="44">
        <f t="shared" si="121"/>
        <v>3</v>
      </c>
    </row>
    <row r="289" spans="1:18" ht="13.5" thickBot="1" x14ac:dyDescent="0.25">
      <c r="A289" s="45" t="s">
        <v>407</v>
      </c>
      <c r="B289" s="51">
        <v>2</v>
      </c>
      <c r="C289" s="51">
        <v>4</v>
      </c>
      <c r="D289" s="37">
        <v>5</v>
      </c>
      <c r="E289" s="46">
        <v>2</v>
      </c>
      <c r="F289" s="37">
        <f t="shared" si="117"/>
        <v>2</v>
      </c>
      <c r="G289" s="38">
        <v>6</v>
      </c>
      <c r="H289" s="47">
        <v>2</v>
      </c>
      <c r="I289" s="84">
        <f t="shared" si="118"/>
        <v>1</v>
      </c>
      <c r="J289" s="37">
        <v>5</v>
      </c>
      <c r="K289" s="46">
        <v>2</v>
      </c>
      <c r="L289" s="37">
        <f t="shared" si="119"/>
        <v>3</v>
      </c>
      <c r="M289" s="38">
        <v>6</v>
      </c>
      <c r="N289" s="47">
        <v>2</v>
      </c>
      <c r="O289" s="84">
        <f t="shared" si="120"/>
        <v>2</v>
      </c>
      <c r="P289" s="37">
        <v>6</v>
      </c>
      <c r="Q289" s="46">
        <v>2</v>
      </c>
      <c r="R289" s="44">
        <f t="shared" si="121"/>
        <v>2</v>
      </c>
    </row>
    <row r="290" spans="1:18" ht="13.5" thickBot="1" x14ac:dyDescent="0.25">
      <c r="A290" s="66" t="s">
        <v>413</v>
      </c>
      <c r="B290" s="63"/>
      <c r="C290" s="63">
        <f>SUM(C281:C289)</f>
        <v>36</v>
      </c>
      <c r="D290" s="63">
        <f>SUM(D281:D289)</f>
        <v>41</v>
      </c>
      <c r="E290" s="63">
        <f>SUM(E281:E289)</f>
        <v>16</v>
      </c>
      <c r="F290" s="63">
        <f>SUM(F281:F289)</f>
        <v>22</v>
      </c>
      <c r="G290" s="64">
        <f t="shared" ref="G290:R290" si="122">SUM(G281:G289)</f>
        <v>38</v>
      </c>
      <c r="H290" s="64">
        <f t="shared" si="122"/>
        <v>17</v>
      </c>
      <c r="I290" s="64">
        <f t="shared" si="122"/>
        <v>20</v>
      </c>
      <c r="J290" s="63">
        <f t="shared" si="122"/>
        <v>47</v>
      </c>
      <c r="K290" s="63">
        <f t="shared" si="122"/>
        <v>16</v>
      </c>
      <c r="L290" s="63">
        <f t="shared" si="122"/>
        <v>19</v>
      </c>
      <c r="M290" s="64">
        <f t="shared" si="122"/>
        <v>54</v>
      </c>
      <c r="N290" s="64">
        <f t="shared" si="122"/>
        <v>21</v>
      </c>
      <c r="O290" s="64">
        <f t="shared" si="122"/>
        <v>11</v>
      </c>
      <c r="P290" s="63">
        <f t="shared" si="122"/>
        <v>49</v>
      </c>
      <c r="Q290" s="63">
        <f t="shared" si="122"/>
        <v>18</v>
      </c>
      <c r="R290" s="65">
        <f t="shared" si="122"/>
        <v>18</v>
      </c>
    </row>
    <row r="291" spans="1:18" ht="13.5" thickBot="1" x14ac:dyDescent="0.25">
      <c r="A291" s="70" t="s">
        <v>414</v>
      </c>
      <c r="B291" s="71"/>
      <c r="C291" s="71">
        <f>C290+C280</f>
        <v>72</v>
      </c>
      <c r="D291" s="71">
        <f>D290+D280</f>
        <v>81</v>
      </c>
      <c r="E291" s="71">
        <f>E290+E280</f>
        <v>31</v>
      </c>
      <c r="F291" s="71">
        <f>F290+F280</f>
        <v>45</v>
      </c>
      <c r="G291" s="72">
        <f t="shared" ref="G291:R291" si="123">G290+G280</f>
        <v>75</v>
      </c>
      <c r="H291" s="72">
        <f t="shared" si="123"/>
        <v>35</v>
      </c>
      <c r="I291" s="72">
        <f t="shared" si="123"/>
        <v>42</v>
      </c>
      <c r="J291" s="71">
        <f t="shared" si="123"/>
        <v>93</v>
      </c>
      <c r="K291" s="71">
        <f t="shared" si="123"/>
        <v>33</v>
      </c>
      <c r="L291" s="71">
        <f t="shared" si="123"/>
        <v>40</v>
      </c>
      <c r="M291" s="72">
        <f t="shared" si="123"/>
        <v>99</v>
      </c>
      <c r="N291" s="72">
        <f t="shared" si="123"/>
        <v>39</v>
      </c>
      <c r="O291" s="72">
        <f t="shared" si="123"/>
        <v>31</v>
      </c>
      <c r="P291" s="71">
        <f t="shared" si="123"/>
        <v>95</v>
      </c>
      <c r="Q291" s="71">
        <f t="shared" si="123"/>
        <v>35</v>
      </c>
      <c r="R291" s="73">
        <f t="shared" si="123"/>
        <v>40</v>
      </c>
    </row>
    <row r="292" spans="1:18" ht="13.5" thickBot="1" x14ac:dyDescent="0.25"/>
    <row r="293" spans="1:18" ht="13.5" thickBot="1" x14ac:dyDescent="0.25">
      <c r="A293" s="192" t="s">
        <v>137</v>
      </c>
      <c r="B293" s="190"/>
      <c r="C293" s="190"/>
      <c r="D293" s="190"/>
      <c r="E293" s="190"/>
      <c r="F293" s="190"/>
      <c r="G293" s="190"/>
      <c r="H293" s="190"/>
      <c r="I293" s="190"/>
    </row>
    <row r="294" spans="1:18" x14ac:dyDescent="0.2">
      <c r="A294" s="40"/>
      <c r="B294" s="41"/>
      <c r="C294" s="41"/>
      <c r="D294" s="474" t="s">
        <v>138</v>
      </c>
      <c r="E294" s="475"/>
      <c r="F294" s="476"/>
      <c r="G294" s="477" t="s">
        <v>231</v>
      </c>
      <c r="H294" s="478"/>
      <c r="I294" s="479"/>
    </row>
    <row r="295" spans="1:18" x14ac:dyDescent="0.2">
      <c r="A295" s="57"/>
      <c r="B295" s="69"/>
      <c r="C295" s="69" t="s">
        <v>538</v>
      </c>
      <c r="D295" s="480">
        <v>11</v>
      </c>
      <c r="E295" s="481"/>
      <c r="F295" s="482"/>
      <c r="G295" s="483">
        <v>7</v>
      </c>
      <c r="H295" s="484"/>
      <c r="I295" s="485"/>
      <c r="K295" t="s">
        <v>51</v>
      </c>
    </row>
    <row r="296" spans="1:18" x14ac:dyDescent="0.2">
      <c r="A296" s="42"/>
      <c r="B296" s="34" t="s">
        <v>355</v>
      </c>
      <c r="C296" s="34" t="s">
        <v>408</v>
      </c>
      <c r="D296" s="35" t="s">
        <v>409</v>
      </c>
      <c r="E296" s="35" t="s">
        <v>410</v>
      </c>
      <c r="F296" s="35" t="s">
        <v>363</v>
      </c>
      <c r="G296" s="36" t="s">
        <v>409</v>
      </c>
      <c r="H296" s="36" t="s">
        <v>410</v>
      </c>
      <c r="I296" s="36" t="s">
        <v>363</v>
      </c>
    </row>
    <row r="297" spans="1:18" x14ac:dyDescent="0.2">
      <c r="A297" s="42" t="s">
        <v>390</v>
      </c>
      <c r="B297" s="50">
        <v>6</v>
      </c>
      <c r="C297" s="50">
        <v>4</v>
      </c>
      <c r="D297" s="37">
        <v>3</v>
      </c>
      <c r="E297" s="37">
        <v>1</v>
      </c>
      <c r="F297" s="37">
        <f t="shared" ref="F297:F305" si="124">IF(($C297+INT(D$52/18)+IF(((D$52-INT(D$52/18)*18)-$B297)&gt;=0,1,0)-D297+2)&lt;0, 0, $C297+INT(D$52/18)+IF(((D$52-INT(D$52/18)*18)-$B297)&gt;=0,1,0)-D297+2)</f>
        <v>4</v>
      </c>
      <c r="G297" s="38">
        <v>3</v>
      </c>
      <c r="H297" s="38">
        <v>1</v>
      </c>
      <c r="I297" s="78">
        <f t="shared" ref="I297:I305" si="125">IF(($C297+INT(G$52/18)+IF(((G$52-INT(G$52/18)*18)-$B297)&gt;=0,1,0)-G297+2)&lt;0, 0, $C297+INT(G$52/18)+IF(((G$52-INT(G$52/18)*18)-$B297)&gt;=0,1,0)-G297+2)</f>
        <v>4</v>
      </c>
    </row>
    <row r="298" spans="1:18" x14ac:dyDescent="0.2">
      <c r="A298" s="42" t="s">
        <v>391</v>
      </c>
      <c r="B298" s="50">
        <v>5</v>
      </c>
      <c r="C298" s="50">
        <v>4</v>
      </c>
      <c r="D298" s="37">
        <v>4</v>
      </c>
      <c r="E298" s="37">
        <v>2</v>
      </c>
      <c r="F298" s="37">
        <f t="shared" si="124"/>
        <v>3</v>
      </c>
      <c r="G298" s="38">
        <v>3</v>
      </c>
      <c r="H298" s="38">
        <v>1</v>
      </c>
      <c r="I298" s="78">
        <v>3</v>
      </c>
    </row>
    <row r="299" spans="1:18" x14ac:dyDescent="0.2">
      <c r="A299" s="42" t="s">
        <v>392</v>
      </c>
      <c r="B299" s="50">
        <v>4</v>
      </c>
      <c r="C299" s="50">
        <v>4</v>
      </c>
      <c r="D299" s="37">
        <v>3</v>
      </c>
      <c r="E299" s="37">
        <v>1</v>
      </c>
      <c r="F299" s="37">
        <f t="shared" si="124"/>
        <v>4</v>
      </c>
      <c r="G299" s="38">
        <v>3</v>
      </c>
      <c r="H299" s="38">
        <v>1</v>
      </c>
      <c r="I299" s="78">
        <f t="shared" si="125"/>
        <v>4</v>
      </c>
    </row>
    <row r="300" spans="1:18" x14ac:dyDescent="0.2">
      <c r="A300" s="42" t="s">
        <v>393</v>
      </c>
      <c r="B300" s="50">
        <v>9</v>
      </c>
      <c r="C300" s="50">
        <v>3</v>
      </c>
      <c r="D300" s="37">
        <v>3</v>
      </c>
      <c r="E300" s="37">
        <v>1</v>
      </c>
      <c r="F300" s="37">
        <f t="shared" si="124"/>
        <v>3</v>
      </c>
      <c r="G300" s="38">
        <v>2</v>
      </c>
      <c r="H300" s="38">
        <v>1</v>
      </c>
      <c r="I300" s="78">
        <f t="shared" si="125"/>
        <v>3</v>
      </c>
    </row>
    <row r="301" spans="1:18" x14ac:dyDescent="0.2">
      <c r="A301" s="42" t="s">
        <v>394</v>
      </c>
      <c r="B301" s="50">
        <v>2</v>
      </c>
      <c r="C301" s="50">
        <v>4</v>
      </c>
      <c r="D301" s="37">
        <v>5</v>
      </c>
      <c r="E301" s="37">
        <v>2</v>
      </c>
      <c r="F301" s="37">
        <v>3</v>
      </c>
      <c r="G301" s="38">
        <v>4</v>
      </c>
      <c r="H301" s="38">
        <v>1</v>
      </c>
      <c r="I301" s="78">
        <f t="shared" si="125"/>
        <v>3</v>
      </c>
    </row>
    <row r="302" spans="1:18" x14ac:dyDescent="0.2">
      <c r="A302" s="42" t="s">
        <v>395</v>
      </c>
      <c r="B302" s="50">
        <v>5</v>
      </c>
      <c r="C302" s="50">
        <v>4</v>
      </c>
      <c r="D302" s="37">
        <v>4</v>
      </c>
      <c r="E302" s="37">
        <v>1</v>
      </c>
      <c r="F302" s="37">
        <f t="shared" si="124"/>
        <v>3</v>
      </c>
      <c r="G302" s="38">
        <v>5</v>
      </c>
      <c r="H302" s="38">
        <v>2</v>
      </c>
      <c r="I302" s="78">
        <f t="shared" si="125"/>
        <v>2</v>
      </c>
    </row>
    <row r="303" spans="1:18" x14ac:dyDescent="0.2">
      <c r="A303" s="42" t="s">
        <v>396</v>
      </c>
      <c r="B303" s="50">
        <v>3</v>
      </c>
      <c r="C303" s="50">
        <v>3</v>
      </c>
      <c r="D303" s="37">
        <v>4</v>
      </c>
      <c r="E303" s="37">
        <v>2</v>
      </c>
      <c r="F303" s="37">
        <f t="shared" si="124"/>
        <v>2</v>
      </c>
      <c r="G303" s="38">
        <v>3</v>
      </c>
      <c r="H303" s="38">
        <v>2</v>
      </c>
      <c r="I303" s="78">
        <f t="shared" si="125"/>
        <v>3</v>
      </c>
    </row>
    <row r="304" spans="1:18" x14ac:dyDescent="0.2">
      <c r="A304" s="42" t="s">
        <v>397</v>
      </c>
      <c r="B304" s="50">
        <v>1</v>
      </c>
      <c r="C304" s="50">
        <v>4</v>
      </c>
      <c r="D304" s="37">
        <v>5</v>
      </c>
      <c r="E304" s="37">
        <v>2</v>
      </c>
      <c r="F304" s="37">
        <v>3</v>
      </c>
      <c r="G304" s="38">
        <v>5</v>
      </c>
      <c r="H304" s="38">
        <v>2</v>
      </c>
      <c r="I304" s="78">
        <f t="shared" si="125"/>
        <v>2</v>
      </c>
    </row>
    <row r="305" spans="1:9" ht="13.5" thickBot="1" x14ac:dyDescent="0.25">
      <c r="A305" s="52" t="s">
        <v>398</v>
      </c>
      <c r="B305" s="53">
        <v>7</v>
      </c>
      <c r="C305" s="53">
        <v>4</v>
      </c>
      <c r="D305" s="37">
        <v>4</v>
      </c>
      <c r="E305" s="54">
        <v>1</v>
      </c>
      <c r="F305" s="37">
        <f t="shared" si="124"/>
        <v>3</v>
      </c>
      <c r="G305" s="38">
        <v>4</v>
      </c>
      <c r="H305" s="55">
        <v>2</v>
      </c>
      <c r="I305" s="77">
        <f t="shared" si="125"/>
        <v>3</v>
      </c>
    </row>
    <row r="306" spans="1:9" ht="13.5" thickBot="1" x14ac:dyDescent="0.25">
      <c r="A306" s="61" t="s">
        <v>412</v>
      </c>
      <c r="B306" s="62"/>
      <c r="C306" s="74">
        <f t="shared" ref="C306" si="126">SUM(C297:C305)</f>
        <v>34</v>
      </c>
      <c r="D306" s="63">
        <f>SUM(D297:D305)</f>
        <v>35</v>
      </c>
      <c r="E306" s="63">
        <f>SUM(E297:E305)</f>
        <v>13</v>
      </c>
      <c r="F306" s="88">
        <f>SUM(F297:F305)</f>
        <v>28</v>
      </c>
      <c r="G306" s="64">
        <f t="shared" ref="G306:I306" si="127">SUM(G297:G305)</f>
        <v>32</v>
      </c>
      <c r="H306" s="64">
        <f t="shared" si="127"/>
        <v>13</v>
      </c>
      <c r="I306" s="89">
        <f t="shared" si="127"/>
        <v>27</v>
      </c>
    </row>
  </sheetData>
  <mergeCells count="166">
    <mergeCell ref="D295:F295"/>
    <mergeCell ref="G295:I295"/>
    <mergeCell ref="D269:F269"/>
    <mergeCell ref="G269:I269"/>
    <mergeCell ref="J269:L269"/>
    <mergeCell ref="M269:O269"/>
    <mergeCell ref="P269:R269"/>
    <mergeCell ref="D294:F294"/>
    <mergeCell ref="G294:I294"/>
    <mergeCell ref="D243:F243"/>
    <mergeCell ref="G243:I243"/>
    <mergeCell ref="J243:L243"/>
    <mergeCell ref="M243:O243"/>
    <mergeCell ref="P243:R243"/>
    <mergeCell ref="D268:F268"/>
    <mergeCell ref="G268:I268"/>
    <mergeCell ref="J268:L268"/>
    <mergeCell ref="M268:O268"/>
    <mergeCell ref="P268:R268"/>
    <mergeCell ref="D214:F214"/>
    <mergeCell ref="G214:I214"/>
    <mergeCell ref="J214:L214"/>
    <mergeCell ref="M214:O214"/>
    <mergeCell ref="P214:R214"/>
    <mergeCell ref="D242:F242"/>
    <mergeCell ref="G242:I242"/>
    <mergeCell ref="J242:L242"/>
    <mergeCell ref="M242:O242"/>
    <mergeCell ref="P242:R242"/>
    <mergeCell ref="X28:AA28"/>
    <mergeCell ref="AB28:AE28"/>
    <mergeCell ref="D213:F213"/>
    <mergeCell ref="G213:I213"/>
    <mergeCell ref="J213:L213"/>
    <mergeCell ref="M213:O213"/>
    <mergeCell ref="P213:R213"/>
    <mergeCell ref="D35:F35"/>
    <mergeCell ref="G35:I35"/>
    <mergeCell ref="J35:L35"/>
    <mergeCell ref="M35:O35"/>
    <mergeCell ref="P35:R35"/>
    <mergeCell ref="D36:F36"/>
    <mergeCell ref="G36:I36"/>
    <mergeCell ref="J36:L36"/>
    <mergeCell ref="M36:O36"/>
    <mergeCell ref="P36:R36"/>
    <mergeCell ref="D187:F187"/>
    <mergeCell ref="G187:I187"/>
    <mergeCell ref="J187:L187"/>
    <mergeCell ref="M187:O187"/>
    <mergeCell ref="P187:R187"/>
    <mergeCell ref="D188:F188"/>
    <mergeCell ref="G188:I188"/>
    <mergeCell ref="J188:L188"/>
    <mergeCell ref="M188:O188"/>
    <mergeCell ref="P188:R188"/>
    <mergeCell ref="D158:F158"/>
    <mergeCell ref="G158:I158"/>
    <mergeCell ref="J158:L158"/>
    <mergeCell ref="M158:O158"/>
    <mergeCell ref="P158:R158"/>
    <mergeCell ref="D159:F159"/>
    <mergeCell ref="G159:I159"/>
    <mergeCell ref="J159:L159"/>
    <mergeCell ref="M159:O159"/>
    <mergeCell ref="P159:R159"/>
    <mergeCell ref="D132:F132"/>
    <mergeCell ref="G132:I132"/>
    <mergeCell ref="J132:L132"/>
    <mergeCell ref="M132:O132"/>
    <mergeCell ref="P132:R132"/>
    <mergeCell ref="D133:F133"/>
    <mergeCell ref="G133:I133"/>
    <mergeCell ref="J133:L133"/>
    <mergeCell ref="M133:O133"/>
    <mergeCell ref="P133:R133"/>
    <mergeCell ref="D106:F106"/>
    <mergeCell ref="G106:I106"/>
    <mergeCell ref="J106:L106"/>
    <mergeCell ref="M106:O106"/>
    <mergeCell ref="P106:R106"/>
    <mergeCell ref="D107:F107"/>
    <mergeCell ref="G107:I107"/>
    <mergeCell ref="J107:L107"/>
    <mergeCell ref="M107:O107"/>
    <mergeCell ref="P107:R107"/>
    <mergeCell ref="D80:F80"/>
    <mergeCell ref="G80:I80"/>
    <mergeCell ref="J80:L80"/>
    <mergeCell ref="M80:O80"/>
    <mergeCell ref="P80:R80"/>
    <mergeCell ref="D81:F81"/>
    <mergeCell ref="G81:I81"/>
    <mergeCell ref="J81:L81"/>
    <mergeCell ref="M81:O81"/>
    <mergeCell ref="P81:R81"/>
    <mergeCell ref="D51:F51"/>
    <mergeCell ref="G51:I51"/>
    <mergeCell ref="J51:L51"/>
    <mergeCell ref="M51:O51"/>
    <mergeCell ref="P51:R51"/>
    <mergeCell ref="D52:F52"/>
    <mergeCell ref="G52:I52"/>
    <mergeCell ref="J52:L52"/>
    <mergeCell ref="M52:O52"/>
    <mergeCell ref="P52:R52"/>
    <mergeCell ref="E27:U27"/>
    <mergeCell ref="D28:G28"/>
    <mergeCell ref="H28:K28"/>
    <mergeCell ref="L28:O28"/>
    <mergeCell ref="P28:S28"/>
    <mergeCell ref="T28:W28"/>
    <mergeCell ref="A25:C25"/>
    <mergeCell ref="D25:F25"/>
    <mergeCell ref="G25:I25"/>
    <mergeCell ref="J25:L25"/>
    <mergeCell ref="M25:O25"/>
    <mergeCell ref="P25:R25"/>
    <mergeCell ref="A24:C24"/>
    <mergeCell ref="D24:F24"/>
    <mergeCell ref="G24:I24"/>
    <mergeCell ref="J24:L24"/>
    <mergeCell ref="M24:O24"/>
    <mergeCell ref="P24:R24"/>
    <mergeCell ref="A23:C23"/>
    <mergeCell ref="D23:F23"/>
    <mergeCell ref="G23:I23"/>
    <mergeCell ref="J23:L23"/>
    <mergeCell ref="M23:O23"/>
    <mergeCell ref="P23:R23"/>
    <mergeCell ref="A22:C22"/>
    <mergeCell ref="D22:F22"/>
    <mergeCell ref="G22:I22"/>
    <mergeCell ref="J22:L22"/>
    <mergeCell ref="M22:O22"/>
    <mergeCell ref="P22:R22"/>
    <mergeCell ref="D19:F19"/>
    <mergeCell ref="G19:I19"/>
    <mergeCell ref="J19:L19"/>
    <mergeCell ref="M19:O19"/>
    <mergeCell ref="P19:R19"/>
    <mergeCell ref="D21:F21"/>
    <mergeCell ref="G21:I21"/>
    <mergeCell ref="J21:L21"/>
    <mergeCell ref="M21:O21"/>
    <mergeCell ref="P21:R21"/>
    <mergeCell ref="D11:F11"/>
    <mergeCell ref="G11:I11"/>
    <mergeCell ref="J11:L11"/>
    <mergeCell ref="M11:O11"/>
    <mergeCell ref="P11:R11"/>
    <mergeCell ref="D14:F14"/>
    <mergeCell ref="G14:I14"/>
    <mergeCell ref="J14:L14"/>
    <mergeCell ref="M14:O14"/>
    <mergeCell ref="P14:R14"/>
    <mergeCell ref="D3:F3"/>
    <mergeCell ref="G3:I3"/>
    <mergeCell ref="J3:L3"/>
    <mergeCell ref="M3:O3"/>
    <mergeCell ref="P3:R3"/>
    <mergeCell ref="D10:F10"/>
    <mergeCell ref="G10:I10"/>
    <mergeCell ref="J10:L10"/>
    <mergeCell ref="M10:O10"/>
    <mergeCell ref="P10:R10"/>
  </mergeCells>
  <conditionalFormatting sqref="G54:G62 G64:G72 M54:M62 M64:M72 J54:J62 J64:J72 P54:P62 P64:P72 D54:D62 D64:D72">
    <cfRule type="cellIs" dxfId="251" priority="41" stopIfTrue="1" operator="equal">
      <formula>$C54</formula>
    </cfRule>
    <cfRule type="cellIs" dxfId="250" priority="42" stopIfTrue="1" operator="equal">
      <formula>$C54-1</formula>
    </cfRule>
  </conditionalFormatting>
  <conditionalFormatting sqref="G83:G91 G93:G101 M83:M91 M93:M101 J83:J91 J93:J101 P83:P91 P93:P101 D83:D91 D93:D101">
    <cfRule type="cellIs" dxfId="249" priority="39" stopIfTrue="1" operator="equal">
      <formula>$C83</formula>
    </cfRule>
    <cfRule type="cellIs" dxfId="248" priority="40" stopIfTrue="1" operator="equal">
      <formula>$C83-1</formula>
    </cfRule>
  </conditionalFormatting>
  <conditionalFormatting sqref="G109:G117 M109:M117 J109:J117 P109:P117 D109:D117 D119:D127 G119:G127 J119:J127 M119:M127 P119:P127">
    <cfRule type="cellIs" dxfId="247" priority="37" stopIfTrue="1" operator="equal">
      <formula>$C109</formula>
    </cfRule>
    <cfRule type="cellIs" dxfId="246" priority="38" stopIfTrue="1" operator="equal">
      <formula>$C109-1</formula>
    </cfRule>
  </conditionalFormatting>
  <conditionalFormatting sqref="G135:G143 G145:G153 M135:M143 M145:M153 J135:J143 J145:J153 P135:P143 P145:P153 D135:D143 D145:D153">
    <cfRule type="cellIs" dxfId="245" priority="35" stopIfTrue="1" operator="equal">
      <formula>$C135</formula>
    </cfRule>
    <cfRule type="cellIs" dxfId="244" priority="36" stopIfTrue="1" operator="equal">
      <formula>$C135-1</formula>
    </cfRule>
  </conditionalFormatting>
  <conditionalFormatting sqref="G161:G169 G171:G179 M161:M169 M171:M179 J161:J169 J171:J179 P161:P169 P171:P179 D161:D169 D171:D179">
    <cfRule type="cellIs" dxfId="243" priority="33" stopIfTrue="1" operator="equal">
      <formula>$C161</formula>
    </cfRule>
    <cfRule type="cellIs" dxfId="242" priority="34" stopIfTrue="1" operator="equal">
      <formula>$C161-1</formula>
    </cfRule>
  </conditionalFormatting>
  <conditionalFormatting sqref="G190:G198 G200:G208 M190:M198 M200:M208 J190:J198 J200:J208 P190:P198 P200:P208 D190:D198 D200:D208">
    <cfRule type="cellIs" dxfId="241" priority="31" stopIfTrue="1" operator="equal">
      <formula>$C190</formula>
    </cfRule>
    <cfRule type="cellIs" dxfId="240" priority="32" stopIfTrue="1" operator="equal">
      <formula>$C190-1</formula>
    </cfRule>
  </conditionalFormatting>
  <conditionalFormatting sqref="G38:G46 M38:M46 J38:J46 P38:P46 D38:D46">
    <cfRule type="cellIs" dxfId="239" priority="29" stopIfTrue="1" operator="equal">
      <formula>$C38</formula>
    </cfRule>
    <cfRule type="cellIs" dxfId="238" priority="30" stopIfTrue="1" operator="equal">
      <formula>$C38-1</formula>
    </cfRule>
  </conditionalFormatting>
  <conditionalFormatting sqref="G216:G224 G226:G234 M216:M224 M226:M234 J216:J224 J226:J234 P216:P224 P226:P234 D216:D224 D226:D234">
    <cfRule type="cellIs" dxfId="237" priority="27" stopIfTrue="1" operator="equal">
      <formula>$C216</formula>
    </cfRule>
    <cfRule type="cellIs" dxfId="236" priority="28" stopIfTrue="1" operator="equal">
      <formula>$C216-1</formula>
    </cfRule>
  </conditionalFormatting>
  <conditionalFormatting sqref="G245:G253 G255:G263 M245:M253 M255:M263 J245:J253 J255:J263 P245:P253 P255:P263 D245:D253 D255:D263">
    <cfRule type="cellIs" dxfId="235" priority="25" stopIfTrue="1" operator="equal">
      <formula>$C245</formula>
    </cfRule>
    <cfRule type="cellIs" dxfId="234" priority="26" stopIfTrue="1" operator="equal">
      <formula>$C245-1</formula>
    </cfRule>
  </conditionalFormatting>
  <conditionalFormatting sqref="G271:G279">
    <cfRule type="cellIs" dxfId="233" priority="21" stopIfTrue="1" operator="equal">
      <formula>$C271</formula>
    </cfRule>
    <cfRule type="cellIs" dxfId="232" priority="22" stopIfTrue="1" operator="equal">
      <formula>$C271-1</formula>
    </cfRule>
  </conditionalFormatting>
  <conditionalFormatting sqref="D271:D279">
    <cfRule type="cellIs" dxfId="231" priority="19" stopIfTrue="1" operator="equal">
      <formula>$C271</formula>
    </cfRule>
    <cfRule type="cellIs" dxfId="230" priority="20" stopIfTrue="1" operator="equal">
      <formula>$C271-1</formula>
    </cfRule>
  </conditionalFormatting>
  <conditionalFormatting sqref="M271:M279">
    <cfRule type="cellIs" dxfId="229" priority="17" stopIfTrue="1" operator="equal">
      <formula>$C271</formula>
    </cfRule>
    <cfRule type="cellIs" dxfId="228" priority="18" stopIfTrue="1" operator="equal">
      <formula>$C271-1</formula>
    </cfRule>
  </conditionalFormatting>
  <conditionalFormatting sqref="G297:G305 D297:D305">
    <cfRule type="cellIs" dxfId="227" priority="15" stopIfTrue="1" operator="equal">
      <formula>$C297</formula>
    </cfRule>
    <cfRule type="cellIs" dxfId="226" priority="16" stopIfTrue="1" operator="equal">
      <formula>$C297-1</formula>
    </cfRule>
  </conditionalFormatting>
  <conditionalFormatting sqref="D281:D289">
    <cfRule type="cellIs" dxfId="225" priority="13" stopIfTrue="1" operator="equal">
      <formula>$C281</formula>
    </cfRule>
    <cfRule type="cellIs" dxfId="224" priority="14" stopIfTrue="1" operator="equal">
      <formula>$C281-1</formula>
    </cfRule>
  </conditionalFormatting>
  <conditionalFormatting sqref="G281:G289">
    <cfRule type="cellIs" dxfId="223" priority="11" stopIfTrue="1" operator="equal">
      <formula>$C281</formula>
    </cfRule>
    <cfRule type="cellIs" dxfId="222" priority="12" stopIfTrue="1" operator="equal">
      <formula>$C281-1</formula>
    </cfRule>
  </conditionalFormatting>
  <conditionalFormatting sqref="J281:J289">
    <cfRule type="cellIs" dxfId="221" priority="9" stopIfTrue="1" operator="equal">
      <formula>$C281</formula>
    </cfRule>
    <cfRule type="cellIs" dxfId="220" priority="10" stopIfTrue="1" operator="equal">
      <formula>$C281-1</formula>
    </cfRule>
  </conditionalFormatting>
  <conditionalFormatting sqref="M281:M289">
    <cfRule type="cellIs" dxfId="219" priority="7" stopIfTrue="1" operator="equal">
      <formula>$C281</formula>
    </cfRule>
    <cfRule type="cellIs" dxfId="218" priority="8" stopIfTrue="1" operator="equal">
      <formula>$C281-1</formula>
    </cfRule>
  </conditionalFormatting>
  <conditionalFormatting sqref="P281:P289">
    <cfRule type="cellIs" dxfId="217" priority="5" stopIfTrue="1" operator="equal">
      <formula>$C281</formula>
    </cfRule>
    <cfRule type="cellIs" dxfId="216" priority="6" stopIfTrue="1" operator="equal">
      <formula>$C281-1</formula>
    </cfRule>
  </conditionalFormatting>
  <conditionalFormatting sqref="P271:P279">
    <cfRule type="cellIs" dxfId="215" priority="3" stopIfTrue="1" operator="equal">
      <formula>$C271</formula>
    </cfRule>
    <cfRule type="cellIs" dxfId="214" priority="4" stopIfTrue="1" operator="equal">
      <formula>$C271-1</formula>
    </cfRule>
  </conditionalFormatting>
  <conditionalFormatting sqref="J271:J279">
    <cfRule type="cellIs" dxfId="213" priority="1" stopIfTrue="1" operator="equal">
      <formula>$C271</formula>
    </cfRule>
    <cfRule type="cellIs" dxfId="212" priority="2" stopIfTrue="1" operator="equal">
      <formula>$C271-1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S46"/>
  <sheetViews>
    <sheetView workbookViewId="0">
      <selection activeCell="A48" sqref="A48"/>
    </sheetView>
  </sheetViews>
  <sheetFormatPr defaultColWidth="8.85546875" defaultRowHeight="12.75" x14ac:dyDescent="0.2"/>
  <cols>
    <col min="3" max="3" width="9.140625" customWidth="1"/>
  </cols>
  <sheetData>
    <row r="1" spans="1:19" ht="13.5" thickBot="1" x14ac:dyDescent="0.25">
      <c r="A1" s="31"/>
      <c r="B1" s="32"/>
      <c r="C1" s="32"/>
      <c r="D1" s="32"/>
      <c r="E1" s="32"/>
      <c r="F1" s="32"/>
      <c r="G1" s="32"/>
      <c r="H1" s="300" t="s">
        <v>106</v>
      </c>
      <c r="I1" s="32"/>
      <c r="J1" s="32"/>
      <c r="K1" s="32"/>
      <c r="L1" s="32"/>
      <c r="M1" s="32"/>
      <c r="N1" s="32"/>
      <c r="O1" s="32"/>
      <c r="P1" s="105"/>
      <c r="Q1" s="105"/>
      <c r="R1" s="105"/>
      <c r="S1" s="231" t="s">
        <v>833</v>
      </c>
    </row>
    <row r="2" spans="1:19"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9" x14ac:dyDescent="0.2">
      <c r="A3" s="57"/>
      <c r="B3" s="69"/>
      <c r="C3" s="69" t="s">
        <v>538</v>
      </c>
      <c r="D3" s="480">
        <v>7</v>
      </c>
      <c r="E3" s="481"/>
      <c r="F3" s="482"/>
      <c r="G3" s="483">
        <v>19</v>
      </c>
      <c r="H3" s="484"/>
      <c r="I3" s="485"/>
      <c r="J3" s="480">
        <v>16</v>
      </c>
      <c r="K3" s="481"/>
      <c r="L3" s="482"/>
      <c r="M3" s="483">
        <v>23</v>
      </c>
      <c r="N3" s="484"/>
      <c r="O3" s="485"/>
      <c r="P3" s="480">
        <v>25</v>
      </c>
      <c r="Q3" s="481"/>
      <c r="R3" s="482"/>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9" x14ac:dyDescent="0.2">
      <c r="A5" s="42" t="s">
        <v>390</v>
      </c>
      <c r="B5" s="50">
        <v>11</v>
      </c>
      <c r="C5" s="50">
        <v>4</v>
      </c>
      <c r="D5" s="37">
        <v>4</v>
      </c>
      <c r="E5" s="37">
        <v>2</v>
      </c>
      <c r="F5" s="37">
        <f t="shared" ref="F5:F15" si="0">IF(($C5+INT(D$3/18)+IF(((D$3-INT(D$3/18)*18)-$B5)&gt;=0,1,0)-D5+2)&lt;0, 0, $C5+INT(D$3/18)+IF(((D$3-INT(D$3/18)*18)-$B5)&gt;=0,1,0)-D5+2)</f>
        <v>2</v>
      </c>
      <c r="G5" s="38">
        <v>7</v>
      </c>
      <c r="H5" s="38">
        <v>2</v>
      </c>
      <c r="I5" s="232">
        <f t="shared" ref="I5:I13" si="1">IF(($C5+INT(G$3/18)+IF(((G$3-INT(G$3/18)*18)-$B5)&gt;=0,1,0)-G5+2)&lt;0, 0, $C5+INT(G$3/18)+IF(((G$3-INT(G$3/18)*18)-$B5)&gt;=0,1,0)-G5+2)</f>
        <v>0</v>
      </c>
      <c r="J5" s="37">
        <v>6</v>
      </c>
      <c r="K5" s="37">
        <v>2</v>
      </c>
      <c r="L5" s="37">
        <f t="shared" ref="L5:L13" si="2">IF(($C5+INT(J$3/18)+IF(((J$3-INT(J$3/18)*18)-$B5)&gt;=0,1,0)-J5+2)&lt;0, 0, $C5+INT(J$3/18)+IF(((J$3-INT(J$3/18)*18)-$B5)&gt;=0,1,0)-J5+2)</f>
        <v>1</v>
      </c>
      <c r="M5" s="38">
        <v>5</v>
      </c>
      <c r="N5" s="38">
        <v>0</v>
      </c>
      <c r="O5" s="232">
        <f t="shared" ref="O5:O13" si="3">IF(($C5+INT(M$3/18)+IF(((M$3-INT(M$3/18)*18)-$B5)&gt;=0,1,0)-M5+2)&lt;0, 0, $C5+INT(M$3/18)+IF(((M$3-INT(M$3/18)*18)-$B5)&gt;=0,1,0)-M5+2)</f>
        <v>2</v>
      </c>
      <c r="P5" s="37">
        <v>6</v>
      </c>
      <c r="Q5" s="37">
        <v>1</v>
      </c>
      <c r="R5" s="37">
        <f t="shared" ref="R5:R13" si="4">IF(($C5+INT(P$3/18)+IF(((P$3-INT(P$3/18)*18)-$B5)&gt;=0,1,0)-P5+2)&lt;0, 0, $C5+INT(P$3/18)+IF(((P$3-INT(P$3/18)*18)-$B5)&gt;=0,1,0)-P5+2)</f>
        <v>1</v>
      </c>
    </row>
    <row r="6" spans="1:19" x14ac:dyDescent="0.2">
      <c r="A6" s="42" t="s">
        <v>391</v>
      </c>
      <c r="B6" s="50">
        <v>5</v>
      </c>
      <c r="C6" s="50">
        <v>4</v>
      </c>
      <c r="D6" s="37">
        <v>4</v>
      </c>
      <c r="E6" s="37">
        <v>2</v>
      </c>
      <c r="F6" s="37">
        <f t="shared" si="0"/>
        <v>3</v>
      </c>
      <c r="G6" s="38">
        <v>7</v>
      </c>
      <c r="H6" s="38">
        <v>2</v>
      </c>
      <c r="I6" s="232">
        <f t="shared" si="1"/>
        <v>0</v>
      </c>
      <c r="J6" s="37">
        <v>5</v>
      </c>
      <c r="K6" s="37">
        <v>2</v>
      </c>
      <c r="L6" s="37">
        <f t="shared" si="2"/>
        <v>2</v>
      </c>
      <c r="M6" s="38">
        <v>6</v>
      </c>
      <c r="N6" s="38">
        <v>2</v>
      </c>
      <c r="O6" s="232">
        <f t="shared" si="3"/>
        <v>2</v>
      </c>
      <c r="P6" s="37">
        <v>5</v>
      </c>
      <c r="Q6" s="37">
        <v>2</v>
      </c>
      <c r="R6" s="37">
        <f t="shared" si="4"/>
        <v>3</v>
      </c>
    </row>
    <row r="7" spans="1:19" x14ac:dyDescent="0.2">
      <c r="A7" s="42" t="s">
        <v>392</v>
      </c>
      <c r="B7" s="50">
        <v>15</v>
      </c>
      <c r="C7" s="50">
        <v>3</v>
      </c>
      <c r="D7" s="37">
        <v>3</v>
      </c>
      <c r="E7" s="37">
        <v>1</v>
      </c>
      <c r="F7" s="37">
        <f t="shared" si="0"/>
        <v>2</v>
      </c>
      <c r="G7" s="38">
        <v>4</v>
      </c>
      <c r="H7" s="38">
        <v>2</v>
      </c>
      <c r="I7" s="232">
        <f t="shared" si="1"/>
        <v>2</v>
      </c>
      <c r="J7" s="37">
        <v>4</v>
      </c>
      <c r="K7" s="37">
        <v>2</v>
      </c>
      <c r="L7" s="37">
        <f t="shared" si="2"/>
        <v>2</v>
      </c>
      <c r="M7" s="38">
        <v>4</v>
      </c>
      <c r="N7" s="38">
        <v>2</v>
      </c>
      <c r="O7" s="232">
        <f t="shared" si="3"/>
        <v>2</v>
      </c>
      <c r="P7" s="37">
        <v>5</v>
      </c>
      <c r="Q7" s="37">
        <v>2</v>
      </c>
      <c r="R7" s="37">
        <f t="shared" si="4"/>
        <v>1</v>
      </c>
    </row>
    <row r="8" spans="1:19" x14ac:dyDescent="0.2">
      <c r="A8" s="42" t="s">
        <v>393</v>
      </c>
      <c r="B8" s="50">
        <v>13</v>
      </c>
      <c r="C8" s="50">
        <v>4</v>
      </c>
      <c r="D8" s="37">
        <v>8</v>
      </c>
      <c r="E8" s="37">
        <v>2</v>
      </c>
      <c r="F8" s="37">
        <f t="shared" si="0"/>
        <v>0</v>
      </c>
      <c r="G8" s="38">
        <v>5</v>
      </c>
      <c r="H8" s="38">
        <v>2</v>
      </c>
      <c r="I8" s="232">
        <f t="shared" si="1"/>
        <v>2</v>
      </c>
      <c r="J8" s="37">
        <v>6</v>
      </c>
      <c r="K8" s="37">
        <v>3</v>
      </c>
      <c r="L8" s="37">
        <f t="shared" si="2"/>
        <v>1</v>
      </c>
      <c r="M8" s="38">
        <v>6</v>
      </c>
      <c r="N8" s="38">
        <v>2</v>
      </c>
      <c r="O8" s="232">
        <f t="shared" si="3"/>
        <v>1</v>
      </c>
      <c r="P8" s="37">
        <v>7</v>
      </c>
      <c r="Q8" s="37">
        <v>2</v>
      </c>
      <c r="R8" s="37">
        <f t="shared" si="4"/>
        <v>0</v>
      </c>
    </row>
    <row r="9" spans="1:19" x14ac:dyDescent="0.2">
      <c r="A9" s="42" t="s">
        <v>394</v>
      </c>
      <c r="B9" s="50">
        <v>3</v>
      </c>
      <c r="C9" s="50">
        <v>5</v>
      </c>
      <c r="D9" s="37">
        <v>5</v>
      </c>
      <c r="E9" s="37">
        <v>2</v>
      </c>
      <c r="F9" s="37">
        <f t="shared" si="0"/>
        <v>3</v>
      </c>
      <c r="G9" s="38">
        <v>6</v>
      </c>
      <c r="H9" s="38">
        <v>2</v>
      </c>
      <c r="I9" s="232">
        <f t="shared" si="1"/>
        <v>2</v>
      </c>
      <c r="J9" s="37">
        <v>5</v>
      </c>
      <c r="K9" s="37">
        <v>1</v>
      </c>
      <c r="L9" s="37">
        <f t="shared" si="2"/>
        <v>3</v>
      </c>
      <c r="M9" s="38">
        <v>9</v>
      </c>
      <c r="N9" s="38">
        <v>2</v>
      </c>
      <c r="O9" s="232">
        <f t="shared" si="3"/>
        <v>0</v>
      </c>
      <c r="P9" s="37">
        <v>7</v>
      </c>
      <c r="Q9" s="37">
        <v>1</v>
      </c>
      <c r="R9" s="37">
        <f t="shared" si="4"/>
        <v>2</v>
      </c>
    </row>
    <row r="10" spans="1:19" x14ac:dyDescent="0.2">
      <c r="A10" s="42" t="s">
        <v>395</v>
      </c>
      <c r="B10" s="50">
        <v>9</v>
      </c>
      <c r="C10" s="50">
        <v>4</v>
      </c>
      <c r="D10" s="37">
        <v>10</v>
      </c>
      <c r="E10" s="37">
        <v>2</v>
      </c>
      <c r="F10" s="37">
        <f t="shared" si="0"/>
        <v>0</v>
      </c>
      <c r="G10" s="38">
        <v>7</v>
      </c>
      <c r="H10" s="38">
        <v>1</v>
      </c>
      <c r="I10" s="232">
        <f t="shared" si="1"/>
        <v>0</v>
      </c>
      <c r="J10" s="37">
        <v>4</v>
      </c>
      <c r="K10" s="37">
        <v>1</v>
      </c>
      <c r="L10" s="37">
        <f t="shared" si="2"/>
        <v>3</v>
      </c>
      <c r="M10" s="38">
        <v>6</v>
      </c>
      <c r="N10" s="38">
        <v>1</v>
      </c>
      <c r="O10" s="232">
        <f t="shared" si="3"/>
        <v>1</v>
      </c>
      <c r="P10" s="37">
        <v>7</v>
      </c>
      <c r="Q10" s="37">
        <v>2</v>
      </c>
      <c r="R10" s="37">
        <f t="shared" si="4"/>
        <v>0</v>
      </c>
    </row>
    <row r="11" spans="1:19" x14ac:dyDescent="0.2">
      <c r="A11" s="42" t="s">
        <v>396</v>
      </c>
      <c r="B11" s="50">
        <v>1</v>
      </c>
      <c r="C11" s="50">
        <v>5</v>
      </c>
      <c r="D11" s="37">
        <v>6</v>
      </c>
      <c r="E11" s="37">
        <v>1</v>
      </c>
      <c r="F11" s="37">
        <f t="shared" si="0"/>
        <v>2</v>
      </c>
      <c r="G11" s="38">
        <v>7</v>
      </c>
      <c r="H11" s="38">
        <v>2</v>
      </c>
      <c r="I11" s="232">
        <f t="shared" si="1"/>
        <v>2</v>
      </c>
      <c r="J11" s="37">
        <v>6</v>
      </c>
      <c r="K11" s="37">
        <v>2</v>
      </c>
      <c r="L11" s="37">
        <f t="shared" si="2"/>
        <v>2</v>
      </c>
      <c r="M11" s="38">
        <v>7</v>
      </c>
      <c r="N11" s="38">
        <v>3</v>
      </c>
      <c r="O11" s="232">
        <f t="shared" si="3"/>
        <v>2</v>
      </c>
      <c r="P11" s="37">
        <v>7</v>
      </c>
      <c r="Q11" s="37">
        <v>1</v>
      </c>
      <c r="R11" s="37">
        <f t="shared" si="4"/>
        <v>2</v>
      </c>
    </row>
    <row r="12" spans="1:19" x14ac:dyDescent="0.2">
      <c r="A12" s="42" t="s">
        <v>397</v>
      </c>
      <c r="B12" s="50">
        <v>17</v>
      </c>
      <c r="C12" s="50">
        <v>3</v>
      </c>
      <c r="D12" s="37">
        <v>3</v>
      </c>
      <c r="E12" s="37">
        <v>2</v>
      </c>
      <c r="F12" s="37">
        <f t="shared" si="0"/>
        <v>2</v>
      </c>
      <c r="G12" s="38">
        <v>4</v>
      </c>
      <c r="H12" s="38">
        <v>1</v>
      </c>
      <c r="I12" s="232">
        <f t="shared" si="1"/>
        <v>2</v>
      </c>
      <c r="J12" s="37">
        <v>4</v>
      </c>
      <c r="K12" s="37">
        <v>1</v>
      </c>
      <c r="L12" s="37">
        <f t="shared" si="2"/>
        <v>1</v>
      </c>
      <c r="M12" s="38">
        <v>4</v>
      </c>
      <c r="N12" s="38">
        <v>1</v>
      </c>
      <c r="O12" s="232">
        <f t="shared" si="3"/>
        <v>2</v>
      </c>
      <c r="P12" s="37">
        <v>6</v>
      </c>
      <c r="Q12" s="37">
        <v>2</v>
      </c>
      <c r="R12" s="37">
        <f t="shared" si="4"/>
        <v>0</v>
      </c>
    </row>
    <row r="13" spans="1:19" ht="13.5" thickBot="1" x14ac:dyDescent="0.25">
      <c r="A13" s="52" t="s">
        <v>398</v>
      </c>
      <c r="B13" s="53">
        <v>7</v>
      </c>
      <c r="C13" s="53">
        <v>4</v>
      </c>
      <c r="D13" s="37">
        <v>5</v>
      </c>
      <c r="E13" s="54">
        <v>2</v>
      </c>
      <c r="F13" s="37">
        <f t="shared" si="0"/>
        <v>2</v>
      </c>
      <c r="G13" s="38">
        <v>6</v>
      </c>
      <c r="H13" s="55">
        <v>3</v>
      </c>
      <c r="I13" s="232">
        <f t="shared" si="1"/>
        <v>1</v>
      </c>
      <c r="J13" s="37">
        <v>4</v>
      </c>
      <c r="K13" s="54">
        <v>2</v>
      </c>
      <c r="L13" s="37">
        <f t="shared" si="2"/>
        <v>3</v>
      </c>
      <c r="M13" s="38">
        <v>5</v>
      </c>
      <c r="N13" s="55">
        <v>2</v>
      </c>
      <c r="O13" s="232">
        <f t="shared" si="3"/>
        <v>2</v>
      </c>
      <c r="P13" s="37">
        <v>7</v>
      </c>
      <c r="Q13" s="54">
        <v>3</v>
      </c>
      <c r="R13" s="37">
        <f t="shared" si="4"/>
        <v>1</v>
      </c>
    </row>
    <row r="14" spans="1:19" ht="13.5" thickBot="1" x14ac:dyDescent="0.25">
      <c r="A14" s="61" t="s">
        <v>412</v>
      </c>
      <c r="B14" s="62"/>
      <c r="C14" s="74">
        <f t="shared" ref="C14:L14" si="5">SUM(C5:C13)</f>
        <v>36</v>
      </c>
      <c r="D14" s="63">
        <f t="shared" si="5"/>
        <v>48</v>
      </c>
      <c r="E14" s="63">
        <f t="shared" si="5"/>
        <v>16</v>
      </c>
      <c r="F14" s="63">
        <f t="shared" si="5"/>
        <v>16</v>
      </c>
      <c r="G14" s="64">
        <f t="shared" si="5"/>
        <v>53</v>
      </c>
      <c r="H14" s="64">
        <f t="shared" si="5"/>
        <v>17</v>
      </c>
      <c r="I14" s="233">
        <f t="shared" si="5"/>
        <v>11</v>
      </c>
      <c r="J14" s="63">
        <f t="shared" si="5"/>
        <v>44</v>
      </c>
      <c r="K14" s="63">
        <f t="shared" si="5"/>
        <v>16</v>
      </c>
      <c r="L14" s="88">
        <f t="shared" si="5"/>
        <v>18</v>
      </c>
      <c r="M14" s="64">
        <f t="shared" ref="M14:R14" si="6">SUM(M5:M13)</f>
        <v>52</v>
      </c>
      <c r="N14" s="64">
        <f t="shared" si="6"/>
        <v>15</v>
      </c>
      <c r="O14" s="233">
        <f t="shared" si="6"/>
        <v>14</v>
      </c>
      <c r="P14" s="63">
        <f t="shared" si="6"/>
        <v>57</v>
      </c>
      <c r="Q14" s="63">
        <f t="shared" si="6"/>
        <v>16</v>
      </c>
      <c r="R14" s="88">
        <f t="shared" si="6"/>
        <v>10</v>
      </c>
    </row>
    <row r="15" spans="1:19" ht="13.5" thickBot="1" x14ac:dyDescent="0.25">
      <c r="A15" s="57" t="s">
        <v>399</v>
      </c>
      <c r="B15" s="58">
        <v>4</v>
      </c>
      <c r="C15" s="58">
        <v>5</v>
      </c>
      <c r="D15" s="340">
        <v>5</v>
      </c>
      <c r="E15" s="340">
        <v>1</v>
      </c>
      <c r="F15" s="340">
        <f t="shared" si="0"/>
        <v>3</v>
      </c>
      <c r="G15" s="341">
        <v>7</v>
      </c>
      <c r="H15" s="341">
        <v>2</v>
      </c>
      <c r="I15" s="342">
        <f t="shared" ref="I15:I18" si="7">IF(($C15+INT(G$3/18)+IF(((G$3-INT(G$3/18)*18)-$B15)&gt;=0,1,0)-G15+2)&lt;0, 0, $C15+INT(G$3/18)+IF(((G$3-INT(G$3/18)*18)-$B15)&gt;=0,1,0)-G15+2)</f>
        <v>1</v>
      </c>
      <c r="J15" s="340">
        <v>7</v>
      </c>
      <c r="K15" s="340">
        <v>3</v>
      </c>
      <c r="L15" s="340">
        <f t="shared" ref="L15" si="8">IF(($C15+INT(J$3/18)+IF(((J$3-INT(J$3/18)*18)-$B15)&gt;=0,1,0)-J15+2)&lt;0, 0, $C15+INT(J$3/18)+IF(((J$3-INT(J$3/18)*18)-$B15)&gt;=0,1,0)-J15+2)</f>
        <v>1</v>
      </c>
      <c r="M15" s="341">
        <v>7</v>
      </c>
      <c r="N15" s="341">
        <v>1</v>
      </c>
      <c r="O15" s="342">
        <f t="shared" ref="O15:O18" si="9">IF(($C15+INT(M$3/18)+IF(((M$3-INT(M$3/18)*18)-$B15)&gt;=0,1,0)-M15+2)&lt;0, 0, $C15+INT(M$3/18)+IF(((M$3-INT(M$3/18)*18)-$B15)&gt;=0,1,0)-M15+2)</f>
        <v>2</v>
      </c>
      <c r="P15" s="340">
        <v>8</v>
      </c>
      <c r="Q15" s="340">
        <v>2</v>
      </c>
      <c r="R15" s="340">
        <f t="shared" ref="R15" si="10">IF(($C15+INT(P$3/18)+IF(((P$3-INT(P$3/18)*18)-$B15)&gt;=0,1,0)-P15+2)&lt;0, 0, $C15+INT(P$3/18)+IF(((P$3-INT(P$3/18)*18)-$B15)&gt;=0,1,0)-P15+2)</f>
        <v>1</v>
      </c>
    </row>
    <row r="16" spans="1:19" x14ac:dyDescent="0.2">
      <c r="A16" s="42" t="s">
        <v>400</v>
      </c>
      <c r="B16" s="50">
        <v>16</v>
      </c>
      <c r="C16" s="50">
        <v>4</v>
      </c>
      <c r="D16" s="39"/>
      <c r="E16" s="39"/>
      <c r="F16" s="39"/>
      <c r="G16" s="337">
        <v>6</v>
      </c>
      <c r="H16" s="337">
        <v>2</v>
      </c>
      <c r="I16" s="338">
        <f t="shared" si="7"/>
        <v>1</v>
      </c>
      <c r="J16" s="339"/>
      <c r="K16" s="339"/>
      <c r="L16" s="339"/>
      <c r="M16" s="337">
        <v>10</v>
      </c>
      <c r="N16" s="337">
        <v>2</v>
      </c>
      <c r="O16" s="338">
        <f t="shared" si="9"/>
        <v>0</v>
      </c>
      <c r="P16" s="39"/>
      <c r="Q16" s="39"/>
      <c r="R16" s="39"/>
    </row>
    <row r="17" spans="1:18" x14ac:dyDescent="0.2">
      <c r="A17" s="42" t="s">
        <v>401</v>
      </c>
      <c r="B17" s="50">
        <v>2</v>
      </c>
      <c r="C17" s="50">
        <v>5</v>
      </c>
      <c r="D17" s="37"/>
      <c r="E17" s="37"/>
      <c r="F17" s="37"/>
      <c r="G17" s="334">
        <v>6</v>
      </c>
      <c r="H17" s="334">
        <v>2</v>
      </c>
      <c r="I17" s="335">
        <f t="shared" si="7"/>
        <v>2</v>
      </c>
      <c r="J17" s="336"/>
      <c r="K17" s="336"/>
      <c r="L17" s="336"/>
      <c r="M17" s="334">
        <v>10</v>
      </c>
      <c r="N17" s="334">
        <v>2</v>
      </c>
      <c r="O17" s="335">
        <f t="shared" si="9"/>
        <v>0</v>
      </c>
      <c r="P17" s="37"/>
      <c r="Q17" s="37"/>
      <c r="R17" s="37"/>
    </row>
    <row r="18" spans="1:18" x14ac:dyDescent="0.2">
      <c r="A18" s="42" t="s">
        <v>402</v>
      </c>
      <c r="B18" s="50">
        <v>18</v>
      </c>
      <c r="C18" s="50">
        <v>3</v>
      </c>
      <c r="D18" s="37"/>
      <c r="E18" s="37"/>
      <c r="F18" s="37"/>
      <c r="G18" s="334">
        <v>4</v>
      </c>
      <c r="H18" s="334">
        <v>3</v>
      </c>
      <c r="I18" s="335">
        <f t="shared" si="7"/>
        <v>2</v>
      </c>
      <c r="J18" s="336"/>
      <c r="K18" s="336"/>
      <c r="L18" s="336"/>
      <c r="M18" s="334">
        <v>4</v>
      </c>
      <c r="N18" s="334">
        <v>2</v>
      </c>
      <c r="O18" s="335">
        <f t="shared" si="9"/>
        <v>2</v>
      </c>
      <c r="P18" s="37"/>
      <c r="Q18" s="37"/>
      <c r="R18" s="37"/>
    </row>
    <row r="19" spans="1:18" x14ac:dyDescent="0.2">
      <c r="A19" s="42" t="s">
        <v>403</v>
      </c>
      <c r="B19" s="50">
        <v>6</v>
      </c>
      <c r="C19" s="50">
        <v>4</v>
      </c>
      <c r="D19" s="37"/>
      <c r="E19" s="37"/>
      <c r="F19" s="37"/>
      <c r="G19" s="38"/>
      <c r="H19" s="38"/>
      <c r="I19" s="232"/>
      <c r="J19" s="37"/>
      <c r="K19" s="37"/>
      <c r="L19" s="37"/>
      <c r="M19" s="38"/>
      <c r="N19" s="38"/>
      <c r="O19" s="232"/>
      <c r="P19" s="37"/>
      <c r="Q19" s="37"/>
      <c r="R19" s="37"/>
    </row>
    <row r="20" spans="1:18" x14ac:dyDescent="0.2">
      <c r="A20" s="42" t="s">
        <v>404</v>
      </c>
      <c r="B20" s="50">
        <v>8</v>
      </c>
      <c r="C20" s="50">
        <v>4</v>
      </c>
      <c r="D20" s="37"/>
      <c r="E20" s="37"/>
      <c r="F20" s="37"/>
      <c r="G20" s="38"/>
      <c r="H20" s="38"/>
      <c r="I20" s="232"/>
      <c r="J20" s="37"/>
      <c r="K20" s="37"/>
      <c r="L20" s="37"/>
      <c r="M20" s="38"/>
      <c r="N20" s="38"/>
      <c r="O20" s="232"/>
      <c r="P20" s="37"/>
      <c r="Q20" s="37"/>
      <c r="R20" s="37"/>
    </row>
    <row r="21" spans="1:18" x14ac:dyDescent="0.2">
      <c r="A21" s="42" t="s">
        <v>405</v>
      </c>
      <c r="B21" s="50">
        <v>14</v>
      </c>
      <c r="C21" s="50">
        <v>4</v>
      </c>
      <c r="D21" s="37"/>
      <c r="E21" s="37"/>
      <c r="F21" s="37"/>
      <c r="G21" s="38"/>
      <c r="H21" s="38"/>
      <c r="I21" s="232"/>
      <c r="J21" s="37"/>
      <c r="K21" s="37"/>
      <c r="L21" s="37"/>
      <c r="M21" s="38"/>
      <c r="N21" s="38"/>
      <c r="O21" s="232"/>
      <c r="P21" s="37"/>
      <c r="Q21" s="37"/>
      <c r="R21" s="37"/>
    </row>
    <row r="22" spans="1:18" x14ac:dyDescent="0.2">
      <c r="A22" s="42" t="s">
        <v>406</v>
      </c>
      <c r="B22" s="50">
        <v>10</v>
      </c>
      <c r="C22" s="50">
        <v>4</v>
      </c>
      <c r="D22" s="37"/>
      <c r="E22" s="37"/>
      <c r="F22" s="37"/>
      <c r="G22" s="38"/>
      <c r="H22" s="38"/>
      <c r="I22" s="232"/>
      <c r="J22" s="37"/>
      <c r="K22" s="37"/>
      <c r="L22" s="37"/>
      <c r="M22" s="38"/>
      <c r="N22" s="38"/>
      <c r="O22" s="232"/>
      <c r="P22" s="37"/>
      <c r="Q22" s="37"/>
      <c r="R22" s="37"/>
    </row>
    <row r="23" spans="1:18" ht="13.5" thickBot="1" x14ac:dyDescent="0.25">
      <c r="A23" s="45" t="s">
        <v>407</v>
      </c>
      <c r="B23" s="51">
        <v>12</v>
      </c>
      <c r="C23" s="51">
        <v>4</v>
      </c>
      <c r="D23" s="37"/>
      <c r="E23" s="46"/>
      <c r="F23" s="37"/>
      <c r="G23" s="38"/>
      <c r="H23" s="47"/>
      <c r="I23" s="232"/>
      <c r="J23" s="37"/>
      <c r="K23" s="46"/>
      <c r="L23" s="37"/>
      <c r="M23" s="38"/>
      <c r="N23" s="47"/>
      <c r="O23" s="232"/>
      <c r="P23" s="37"/>
      <c r="Q23" s="46"/>
      <c r="R23" s="37"/>
    </row>
    <row r="24" spans="1:18" ht="13.5" thickBot="1" x14ac:dyDescent="0.25">
      <c r="A24" s="66" t="s">
        <v>413</v>
      </c>
      <c r="B24" s="63"/>
      <c r="C24" s="63">
        <f t="shared" ref="C24:L24" si="11">SUM(C15:C23)</f>
        <v>37</v>
      </c>
      <c r="D24" s="63">
        <f t="shared" si="11"/>
        <v>5</v>
      </c>
      <c r="E24" s="63">
        <f t="shared" si="11"/>
        <v>1</v>
      </c>
      <c r="F24" s="63">
        <f t="shared" si="11"/>
        <v>3</v>
      </c>
      <c r="G24" s="234">
        <f>SUM(G15:G15)</f>
        <v>7</v>
      </c>
      <c r="H24" s="234">
        <f>SUM(H15:H15)</f>
        <v>2</v>
      </c>
      <c r="I24" s="234">
        <f>SUM(I15:I15)</f>
        <v>1</v>
      </c>
      <c r="J24" s="63">
        <f t="shared" si="11"/>
        <v>7</v>
      </c>
      <c r="K24" s="63">
        <f t="shared" si="11"/>
        <v>3</v>
      </c>
      <c r="L24" s="63">
        <f t="shared" si="11"/>
        <v>1</v>
      </c>
      <c r="M24" s="234">
        <f t="shared" ref="M24:N24" si="12">SUM(M15:M15)</f>
        <v>7</v>
      </c>
      <c r="N24" s="234">
        <f t="shared" si="12"/>
        <v>1</v>
      </c>
      <c r="O24" s="234">
        <f>SUM(O15:O15)</f>
        <v>2</v>
      </c>
      <c r="P24" s="63">
        <f t="shared" ref="P24:R24" si="13">SUM(P15:P23)</f>
        <v>8</v>
      </c>
      <c r="Q24" s="63">
        <f t="shared" si="13"/>
        <v>2</v>
      </c>
      <c r="R24" s="63">
        <f t="shared" si="13"/>
        <v>1</v>
      </c>
    </row>
    <row r="25" spans="1:18" ht="13.5" thickBot="1" x14ac:dyDescent="0.25">
      <c r="A25" s="70" t="s">
        <v>414</v>
      </c>
      <c r="B25" s="71"/>
      <c r="C25" s="71">
        <f t="shared" ref="C25:R25" si="14">C24+C14</f>
        <v>73</v>
      </c>
      <c r="D25" s="71">
        <f t="shared" si="14"/>
        <v>53</v>
      </c>
      <c r="E25" s="71">
        <f t="shared" si="14"/>
        <v>17</v>
      </c>
      <c r="F25" s="71">
        <f t="shared" si="14"/>
        <v>19</v>
      </c>
      <c r="G25" s="72">
        <f t="shared" si="14"/>
        <v>60</v>
      </c>
      <c r="H25" s="72">
        <f t="shared" si="14"/>
        <v>19</v>
      </c>
      <c r="I25" s="235">
        <f t="shared" si="14"/>
        <v>12</v>
      </c>
      <c r="J25" s="71">
        <f t="shared" si="14"/>
        <v>51</v>
      </c>
      <c r="K25" s="71">
        <f t="shared" si="14"/>
        <v>19</v>
      </c>
      <c r="L25" s="71">
        <f t="shared" si="14"/>
        <v>19</v>
      </c>
      <c r="M25" s="72">
        <f t="shared" si="14"/>
        <v>59</v>
      </c>
      <c r="N25" s="72">
        <f t="shared" si="14"/>
        <v>16</v>
      </c>
      <c r="O25" s="72">
        <f t="shared" si="14"/>
        <v>16</v>
      </c>
      <c r="P25" s="71">
        <f t="shared" si="14"/>
        <v>65</v>
      </c>
      <c r="Q25" s="71">
        <f t="shared" si="14"/>
        <v>18</v>
      </c>
      <c r="R25" s="71">
        <f t="shared" si="14"/>
        <v>11</v>
      </c>
    </row>
    <row r="27" spans="1:18" ht="13.5" thickBot="1" x14ac:dyDescent="0.25"/>
    <row r="28" spans="1:18" x14ac:dyDescent="0.2">
      <c r="A28" s="298" t="s">
        <v>105</v>
      </c>
      <c r="B28" s="149"/>
      <c r="C28" s="205"/>
      <c r="D28" s="501" t="s">
        <v>469</v>
      </c>
      <c r="E28" s="475"/>
      <c r="F28" s="502"/>
      <c r="G28" s="503" t="s">
        <v>340</v>
      </c>
      <c r="H28" s="478"/>
      <c r="I28" s="504"/>
      <c r="J28" s="501" t="s">
        <v>475</v>
      </c>
      <c r="K28" s="475"/>
      <c r="L28" s="502"/>
      <c r="M28" s="503" t="s">
        <v>352</v>
      </c>
      <c r="N28" s="478"/>
      <c r="O28" s="504"/>
      <c r="P28" s="475" t="s">
        <v>472</v>
      </c>
      <c r="Q28" s="475"/>
      <c r="R28" s="502"/>
    </row>
    <row r="29" spans="1:18" x14ac:dyDescent="0.2">
      <c r="A29" s="167"/>
      <c r="B29" s="37"/>
      <c r="C29" s="44"/>
      <c r="D29" s="206" t="s">
        <v>409</v>
      </c>
      <c r="E29" s="35" t="s">
        <v>410</v>
      </c>
      <c r="F29" s="43" t="s">
        <v>363</v>
      </c>
      <c r="G29" s="207" t="s">
        <v>409</v>
      </c>
      <c r="H29" s="36" t="s">
        <v>410</v>
      </c>
      <c r="I29" s="123" t="s">
        <v>363</v>
      </c>
      <c r="J29" s="206" t="s">
        <v>409</v>
      </c>
      <c r="K29" s="35" t="s">
        <v>410</v>
      </c>
      <c r="L29" s="43" t="s">
        <v>363</v>
      </c>
      <c r="M29" s="207" t="s">
        <v>409</v>
      </c>
      <c r="N29" s="36" t="s">
        <v>410</v>
      </c>
      <c r="O29" s="123" t="s">
        <v>363</v>
      </c>
      <c r="P29" s="202" t="s">
        <v>409</v>
      </c>
      <c r="Q29" s="35" t="s">
        <v>410</v>
      </c>
      <c r="R29" s="43" t="s">
        <v>363</v>
      </c>
    </row>
    <row r="30" spans="1:18" x14ac:dyDescent="0.2">
      <c r="A30" s="333" t="s">
        <v>103</v>
      </c>
      <c r="B30" s="37"/>
      <c r="C30" s="44"/>
      <c r="D30" s="329">
        <f>'Sct. Knuds 30. august'!D25</f>
        <v>82</v>
      </c>
      <c r="E30" s="35">
        <f>'Sct. Knuds 30. august'!E25</f>
        <v>24</v>
      </c>
      <c r="F30" s="202">
        <f>'Sct. Knuds 30. august'!F25</f>
        <v>34</v>
      </c>
      <c r="G30" s="330">
        <f>'Sct. Knuds 30. august'!G25</f>
        <v>99</v>
      </c>
      <c r="H30" s="332">
        <f>'Sct. Knuds 30. august'!H25</f>
        <v>33</v>
      </c>
      <c r="I30" s="331">
        <f>'Sct. Knuds 30. august'!I25</f>
        <v>30</v>
      </c>
      <c r="J30" s="329">
        <f>'Sct. Knuds 30. august'!J25</f>
        <v>94</v>
      </c>
      <c r="K30" s="35">
        <f>'Sct. Knuds 30. august'!K25</f>
        <v>32</v>
      </c>
      <c r="L30" s="202">
        <f>'Sct. Knuds 30. august'!L25</f>
        <v>36</v>
      </c>
      <c r="M30" s="330">
        <f>'Sct. Knuds 30. august'!M25</f>
        <v>107</v>
      </c>
      <c r="N30" s="332">
        <f>'Sct. Knuds 30. august'!N25</f>
        <v>27</v>
      </c>
      <c r="O30" s="331">
        <f>'Sct. Knuds 30. august'!O25</f>
        <v>31</v>
      </c>
      <c r="P30" s="329">
        <f>'Sct. Knuds 30. august'!P25</f>
        <v>110</v>
      </c>
      <c r="Q30" s="35">
        <f>'Sct. Knuds 30. august'!Q25</f>
        <v>32</v>
      </c>
      <c r="R30" s="43">
        <f>'Sct. Knuds 30. august'!R25</f>
        <v>32</v>
      </c>
    </row>
    <row r="31" spans="1:18" x14ac:dyDescent="0.2">
      <c r="A31" s="333" t="s">
        <v>104</v>
      </c>
      <c r="B31" s="37"/>
      <c r="C31" s="44"/>
      <c r="D31" s="329">
        <f t="shared" ref="D31:R31" si="15">D25</f>
        <v>53</v>
      </c>
      <c r="E31" s="35">
        <f t="shared" si="15"/>
        <v>17</v>
      </c>
      <c r="F31" s="202">
        <f t="shared" si="15"/>
        <v>19</v>
      </c>
      <c r="G31" s="330">
        <f t="shared" si="15"/>
        <v>60</v>
      </c>
      <c r="H31" s="332">
        <f t="shared" si="15"/>
        <v>19</v>
      </c>
      <c r="I31" s="331">
        <f t="shared" si="15"/>
        <v>12</v>
      </c>
      <c r="J31" s="329">
        <f t="shared" si="15"/>
        <v>51</v>
      </c>
      <c r="K31" s="35">
        <f t="shared" si="15"/>
        <v>19</v>
      </c>
      <c r="L31" s="202">
        <f t="shared" si="15"/>
        <v>19</v>
      </c>
      <c r="M31" s="330">
        <f t="shared" si="15"/>
        <v>59</v>
      </c>
      <c r="N31" s="332">
        <f t="shared" si="15"/>
        <v>16</v>
      </c>
      <c r="O31" s="331">
        <f t="shared" si="15"/>
        <v>16</v>
      </c>
      <c r="P31" s="329">
        <f t="shared" si="15"/>
        <v>65</v>
      </c>
      <c r="Q31" s="35">
        <f t="shared" si="15"/>
        <v>18</v>
      </c>
      <c r="R31" s="43">
        <f t="shared" si="15"/>
        <v>11</v>
      </c>
    </row>
    <row r="32" spans="1:18" x14ac:dyDescent="0.2">
      <c r="A32" s="168" t="s">
        <v>562</v>
      </c>
      <c r="B32" s="150"/>
      <c r="C32" s="44"/>
      <c r="D32" s="168">
        <f t="shared" ref="D32:R32" si="16">SUM(D30:D31)</f>
        <v>135</v>
      </c>
      <c r="E32" s="150">
        <f t="shared" si="16"/>
        <v>41</v>
      </c>
      <c r="F32" s="169">
        <f t="shared" si="16"/>
        <v>53</v>
      </c>
      <c r="G32" s="208">
        <f t="shared" si="16"/>
        <v>159</v>
      </c>
      <c r="H32" s="170">
        <f t="shared" si="16"/>
        <v>52</v>
      </c>
      <c r="I32" s="209">
        <f t="shared" si="16"/>
        <v>42</v>
      </c>
      <c r="J32" s="168">
        <f t="shared" si="16"/>
        <v>145</v>
      </c>
      <c r="K32" s="150">
        <f t="shared" si="16"/>
        <v>51</v>
      </c>
      <c r="L32" s="169">
        <f t="shared" si="16"/>
        <v>55</v>
      </c>
      <c r="M32" s="208">
        <f t="shared" si="16"/>
        <v>166</v>
      </c>
      <c r="N32" s="170">
        <f t="shared" si="16"/>
        <v>43</v>
      </c>
      <c r="O32" s="209">
        <f t="shared" si="16"/>
        <v>47</v>
      </c>
      <c r="P32" s="203">
        <f t="shared" si="16"/>
        <v>175</v>
      </c>
      <c r="Q32" s="150">
        <f t="shared" si="16"/>
        <v>50</v>
      </c>
      <c r="R32" s="169">
        <f t="shared" si="16"/>
        <v>43</v>
      </c>
    </row>
    <row r="33" spans="1:18" x14ac:dyDescent="0.2">
      <c r="A33" s="167" t="s">
        <v>350</v>
      </c>
      <c r="B33" s="37"/>
      <c r="C33" s="44"/>
      <c r="D33" s="509">
        <v>2</v>
      </c>
      <c r="E33" s="510"/>
      <c r="F33" s="511"/>
      <c r="G33" s="512">
        <v>5</v>
      </c>
      <c r="H33" s="513"/>
      <c r="I33" s="514"/>
      <c r="J33" s="509">
        <v>1</v>
      </c>
      <c r="K33" s="510"/>
      <c r="L33" s="511"/>
      <c r="M33" s="512">
        <v>3</v>
      </c>
      <c r="N33" s="513"/>
      <c r="O33" s="514"/>
      <c r="P33" s="524">
        <v>4</v>
      </c>
      <c r="Q33" s="510"/>
      <c r="R33" s="511"/>
    </row>
    <row r="34" spans="1:18" ht="13.5" thickBot="1" x14ac:dyDescent="0.25">
      <c r="A34" s="49" t="s">
        <v>415</v>
      </c>
      <c r="B34" s="46"/>
      <c r="C34" s="48"/>
      <c r="D34" s="505">
        <v>11</v>
      </c>
      <c r="E34" s="493"/>
      <c r="F34" s="506"/>
      <c r="G34" s="507">
        <v>2</v>
      </c>
      <c r="H34" s="496"/>
      <c r="I34" s="508"/>
      <c r="J34" s="505">
        <v>16</v>
      </c>
      <c r="K34" s="493"/>
      <c r="L34" s="506"/>
      <c r="M34" s="507">
        <v>7</v>
      </c>
      <c r="N34" s="496"/>
      <c r="O34" s="508"/>
      <c r="P34" s="493">
        <v>4</v>
      </c>
      <c r="Q34" s="493"/>
      <c r="R34" s="506"/>
    </row>
    <row r="36" spans="1:18" x14ac:dyDescent="0.2">
      <c r="A36" s="92"/>
      <c r="B36" s="30" t="s">
        <v>450</v>
      </c>
    </row>
    <row r="37" spans="1:18" x14ac:dyDescent="0.2">
      <c r="A37" s="97"/>
      <c r="B37" s="30" t="s">
        <v>603</v>
      </c>
    </row>
    <row r="40" spans="1:18" x14ac:dyDescent="0.2">
      <c r="A40" s="347" t="s">
        <v>101</v>
      </c>
      <c r="B40" s="347"/>
      <c r="C40" s="348" t="s">
        <v>111</v>
      </c>
      <c r="D40" s="347"/>
      <c r="E40" s="348" t="s">
        <v>110</v>
      </c>
    </row>
    <row r="41" spans="1:18" x14ac:dyDescent="0.2">
      <c r="A41" t="s">
        <v>352</v>
      </c>
      <c r="B41">
        <v>-164</v>
      </c>
      <c r="E41">
        <f>B41-C$46/5+C41</f>
        <v>-256</v>
      </c>
    </row>
    <row r="42" spans="1:18" x14ac:dyDescent="0.2">
      <c r="A42" t="s">
        <v>469</v>
      </c>
      <c r="B42">
        <v>150</v>
      </c>
      <c r="C42">
        <v>25</v>
      </c>
      <c r="E42">
        <f t="shared" ref="E42:E45" si="17">B42-C$46/5+C42</f>
        <v>83</v>
      </c>
    </row>
    <row r="43" spans="1:18" x14ac:dyDescent="0.2">
      <c r="A43" t="s">
        <v>472</v>
      </c>
      <c r="B43">
        <v>-26</v>
      </c>
      <c r="C43">
        <v>230</v>
      </c>
      <c r="E43">
        <f t="shared" si="17"/>
        <v>112</v>
      </c>
    </row>
    <row r="44" spans="1:18" x14ac:dyDescent="0.2">
      <c r="A44" s="231" t="s">
        <v>340</v>
      </c>
      <c r="B44">
        <v>-198</v>
      </c>
      <c r="C44">
        <v>205</v>
      </c>
      <c r="E44">
        <f t="shared" si="17"/>
        <v>-85</v>
      </c>
    </row>
    <row r="45" spans="1:18" x14ac:dyDescent="0.2">
      <c r="A45" s="347" t="s">
        <v>475</v>
      </c>
      <c r="B45" s="347">
        <v>238</v>
      </c>
      <c r="C45" s="348"/>
      <c r="D45" s="347"/>
      <c r="E45" s="348">
        <f t="shared" si="17"/>
        <v>146</v>
      </c>
    </row>
    <row r="46" spans="1:18" x14ac:dyDescent="0.2">
      <c r="B46">
        <f>SUM(B41:B45)</f>
        <v>0</v>
      </c>
      <c r="C46">
        <f>SUM(C41:C45)</f>
        <v>460</v>
      </c>
      <c r="E46">
        <f>SUM(E41:E45)</f>
        <v>0</v>
      </c>
    </row>
  </sheetData>
  <mergeCells count="25">
    <mergeCell ref="D34:F34"/>
    <mergeCell ref="G34:I34"/>
    <mergeCell ref="J34:L34"/>
    <mergeCell ref="M34:O34"/>
    <mergeCell ref="P34:R34"/>
    <mergeCell ref="D28:F28"/>
    <mergeCell ref="G28:I28"/>
    <mergeCell ref="J28:L28"/>
    <mergeCell ref="M28:O28"/>
    <mergeCell ref="P28:R28"/>
    <mergeCell ref="D33:F33"/>
    <mergeCell ref="G33:I33"/>
    <mergeCell ref="J33:L33"/>
    <mergeCell ref="M33:O33"/>
    <mergeCell ref="P33:R33"/>
    <mergeCell ref="D2:F2"/>
    <mergeCell ref="G2:I2"/>
    <mergeCell ref="J2:L2"/>
    <mergeCell ref="M2:O2"/>
    <mergeCell ref="P2:R2"/>
    <mergeCell ref="D3:F3"/>
    <mergeCell ref="G3:I3"/>
    <mergeCell ref="J3:L3"/>
    <mergeCell ref="M3:O3"/>
    <mergeCell ref="P3:R3"/>
  </mergeCells>
  <conditionalFormatting sqref="G5:G13 G15:G23 D5:D13 D15:D23 J5:J13 J15:J23 M5:M13 M15:M23">
    <cfRule type="cellIs" dxfId="211" priority="3" stopIfTrue="1" operator="equal">
      <formula>$C5</formula>
    </cfRule>
    <cfRule type="cellIs" dxfId="210" priority="4" stopIfTrue="1" operator="equal">
      <formula>$C5-1</formula>
    </cfRule>
  </conditionalFormatting>
  <conditionalFormatting sqref="P5:P13 P15:P23">
    <cfRule type="cellIs" dxfId="209" priority="1" stopIfTrue="1" operator="equal">
      <formula>$C5</formula>
    </cfRule>
    <cfRule type="cellIs" dxfId="208"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V29"/>
  <sheetViews>
    <sheetView workbookViewId="0"/>
  </sheetViews>
  <sheetFormatPr defaultColWidth="8.85546875" defaultRowHeight="12.75" x14ac:dyDescent="0.2"/>
  <cols>
    <col min="1" max="18" width="8.5703125" customWidth="1"/>
  </cols>
  <sheetData>
    <row r="1" spans="1:22" ht="13.5" thickBot="1" x14ac:dyDescent="0.25">
      <c r="A1" s="31"/>
      <c r="B1" s="32"/>
      <c r="C1" s="32"/>
      <c r="D1" s="32"/>
      <c r="E1" s="32"/>
      <c r="F1" s="32"/>
      <c r="G1" s="32"/>
      <c r="H1" s="32" t="s">
        <v>102</v>
      </c>
      <c r="I1" s="32"/>
      <c r="J1" s="32"/>
      <c r="K1" s="32"/>
      <c r="L1" s="32"/>
      <c r="M1" s="32"/>
      <c r="N1" s="32"/>
      <c r="O1" s="32"/>
      <c r="P1" s="105"/>
      <c r="Q1" s="105"/>
      <c r="R1" s="105"/>
      <c r="S1" s="231" t="s">
        <v>833</v>
      </c>
      <c r="T1" s="231" t="s">
        <v>108</v>
      </c>
      <c r="V1" s="231"/>
    </row>
    <row r="2" spans="1:22"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22" x14ac:dyDescent="0.2">
      <c r="A3" s="57"/>
      <c r="B3" s="69"/>
      <c r="C3" s="69" t="s">
        <v>538</v>
      </c>
      <c r="D3" s="480">
        <v>8</v>
      </c>
      <c r="E3" s="481"/>
      <c r="F3" s="482"/>
      <c r="G3" s="483">
        <v>21</v>
      </c>
      <c r="H3" s="484"/>
      <c r="I3" s="485"/>
      <c r="J3" s="480">
        <v>18</v>
      </c>
      <c r="K3" s="481"/>
      <c r="L3" s="482"/>
      <c r="M3" s="483">
        <v>25</v>
      </c>
      <c r="N3" s="484"/>
      <c r="O3" s="485"/>
      <c r="P3" s="480">
        <v>27</v>
      </c>
      <c r="Q3" s="481"/>
      <c r="R3" s="482"/>
    </row>
    <row r="4" spans="1:22"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22" x14ac:dyDescent="0.2">
      <c r="A5" s="42" t="s">
        <v>390</v>
      </c>
      <c r="B5" s="50">
        <v>17</v>
      </c>
      <c r="C5" s="50">
        <v>4</v>
      </c>
      <c r="D5" s="37">
        <v>4</v>
      </c>
      <c r="E5" s="37">
        <v>2</v>
      </c>
      <c r="F5" s="37">
        <f t="shared" ref="F5:F23" si="0">IF(($C5+INT(D$3/18)+IF(((D$3-INT(D$3/18)*18)-$B5)&gt;=0,1,0)-D5+2)&lt;0, 0, $C5+INT(D$3/18)+IF(((D$3-INT(D$3/18)*18)-$B5)&gt;=0,1,0)-D5+2)</f>
        <v>2</v>
      </c>
      <c r="G5" s="38">
        <v>7</v>
      </c>
      <c r="H5" s="38">
        <v>3</v>
      </c>
      <c r="I5" s="232">
        <f t="shared" ref="I5:I13" si="1">IF(($C5+INT(G$3/18)+IF(((G$3-INT(G$3/18)*18)-$B5)&gt;=0,1,0)-G5+2)&lt;0, 0, $C5+INT(G$3/18)+IF(((G$3-INT(G$3/18)*18)-$B5)&gt;=0,1,0)-G5+2)</f>
        <v>0</v>
      </c>
      <c r="J5" s="37">
        <v>4</v>
      </c>
      <c r="K5" s="37">
        <v>1</v>
      </c>
      <c r="L5" s="37">
        <f t="shared" ref="L5:L13" si="2">IF(($C5+INT(J$3/18)+IF(((J$3-INT(J$3/18)*18)-$B5)&gt;=0,1,0)-J5+2)&lt;0, 0, $C5+INT(J$3/18)+IF(((J$3-INT(J$3/18)*18)-$B5)&gt;=0,1,0)-J5+2)</f>
        <v>3</v>
      </c>
      <c r="M5" s="38">
        <v>4</v>
      </c>
      <c r="N5" s="38">
        <v>2</v>
      </c>
      <c r="O5" s="232">
        <f t="shared" ref="O5:O13" si="3">IF(($C5+INT(M$3/18)+IF(((M$3-INT(M$3/18)*18)-$B5)&gt;=0,1,0)-M5+2)&lt;0, 0, $C5+INT(M$3/18)+IF(((M$3-INT(M$3/18)*18)-$B5)&gt;=0,1,0)-M5+2)</f>
        <v>3</v>
      </c>
      <c r="P5" s="37">
        <v>7</v>
      </c>
      <c r="Q5" s="37">
        <v>2</v>
      </c>
      <c r="R5" s="37">
        <f t="shared" ref="R5:R13" si="4">IF(($C5+INT(P$3/18)+IF(((P$3-INT(P$3/18)*18)-$B5)&gt;=0,1,0)-P5+2)&lt;0, 0, $C5+INT(P$3/18)+IF(((P$3-INT(P$3/18)*18)-$B5)&gt;=0,1,0)-P5+2)</f>
        <v>0</v>
      </c>
    </row>
    <row r="6" spans="1:22" x14ac:dyDescent="0.2">
      <c r="A6" s="42" t="s">
        <v>391</v>
      </c>
      <c r="B6" s="50">
        <v>3</v>
      </c>
      <c r="C6" s="50">
        <v>4</v>
      </c>
      <c r="D6" s="37">
        <v>4</v>
      </c>
      <c r="E6" s="37">
        <v>1</v>
      </c>
      <c r="F6" s="37">
        <f t="shared" si="0"/>
        <v>3</v>
      </c>
      <c r="G6" s="38">
        <v>6</v>
      </c>
      <c r="H6" s="38">
        <v>1</v>
      </c>
      <c r="I6" s="232">
        <f t="shared" si="1"/>
        <v>2</v>
      </c>
      <c r="J6" s="37">
        <v>5</v>
      </c>
      <c r="K6" s="37">
        <v>2</v>
      </c>
      <c r="L6" s="37">
        <f t="shared" si="2"/>
        <v>2</v>
      </c>
      <c r="M6" s="38">
        <v>4</v>
      </c>
      <c r="N6" s="38">
        <v>0</v>
      </c>
      <c r="O6" s="232">
        <f t="shared" si="3"/>
        <v>4</v>
      </c>
      <c r="P6" s="37">
        <v>4</v>
      </c>
      <c r="Q6" s="37">
        <v>1</v>
      </c>
      <c r="R6" s="37">
        <f t="shared" si="4"/>
        <v>4</v>
      </c>
      <c r="T6" s="231"/>
    </row>
    <row r="7" spans="1:22" x14ac:dyDescent="0.2">
      <c r="A7" s="42" t="s">
        <v>392</v>
      </c>
      <c r="B7" s="50">
        <v>9</v>
      </c>
      <c r="C7" s="50">
        <v>3</v>
      </c>
      <c r="D7" s="37">
        <v>5</v>
      </c>
      <c r="E7" s="37">
        <v>2</v>
      </c>
      <c r="F7" s="37">
        <f t="shared" si="0"/>
        <v>0</v>
      </c>
      <c r="G7" s="38">
        <v>5</v>
      </c>
      <c r="H7" s="38">
        <v>2</v>
      </c>
      <c r="I7" s="232">
        <f t="shared" si="1"/>
        <v>1</v>
      </c>
      <c r="J7" s="37">
        <v>4</v>
      </c>
      <c r="K7" s="37">
        <v>2</v>
      </c>
      <c r="L7" s="37">
        <f t="shared" si="2"/>
        <v>2</v>
      </c>
      <c r="M7" s="38">
        <v>3</v>
      </c>
      <c r="N7" s="38">
        <v>2</v>
      </c>
      <c r="O7" s="232">
        <f t="shared" si="3"/>
        <v>3</v>
      </c>
      <c r="P7" s="37">
        <v>4</v>
      </c>
      <c r="Q7" s="37">
        <v>2</v>
      </c>
      <c r="R7" s="37">
        <f t="shared" si="4"/>
        <v>3</v>
      </c>
      <c r="T7" s="231" t="s">
        <v>107</v>
      </c>
    </row>
    <row r="8" spans="1:22" x14ac:dyDescent="0.2">
      <c r="A8" s="42" t="s">
        <v>393</v>
      </c>
      <c r="B8" s="50">
        <v>7</v>
      </c>
      <c r="C8" s="50">
        <v>4</v>
      </c>
      <c r="D8" s="37">
        <v>6</v>
      </c>
      <c r="E8" s="37">
        <v>2</v>
      </c>
      <c r="F8" s="37">
        <f t="shared" si="0"/>
        <v>1</v>
      </c>
      <c r="G8" s="38">
        <v>5</v>
      </c>
      <c r="H8" s="38">
        <v>1</v>
      </c>
      <c r="I8" s="232">
        <f t="shared" si="1"/>
        <v>2</v>
      </c>
      <c r="J8" s="37">
        <v>5</v>
      </c>
      <c r="K8" s="37">
        <v>2</v>
      </c>
      <c r="L8" s="37">
        <f t="shared" si="2"/>
        <v>2</v>
      </c>
      <c r="M8" s="38">
        <v>9</v>
      </c>
      <c r="N8" s="38">
        <v>2</v>
      </c>
      <c r="O8" s="232">
        <f t="shared" si="3"/>
        <v>0</v>
      </c>
      <c r="P8" s="37">
        <v>5</v>
      </c>
      <c r="Q8" s="37">
        <v>1</v>
      </c>
      <c r="R8" s="37">
        <f t="shared" si="4"/>
        <v>3</v>
      </c>
    </row>
    <row r="9" spans="1:22" x14ac:dyDescent="0.2">
      <c r="A9" s="42" t="s">
        <v>394</v>
      </c>
      <c r="B9" s="50">
        <v>1</v>
      </c>
      <c r="C9" s="50">
        <v>4</v>
      </c>
      <c r="D9" s="37">
        <v>7</v>
      </c>
      <c r="E9" s="37">
        <v>2</v>
      </c>
      <c r="F9" s="37">
        <f t="shared" si="0"/>
        <v>0</v>
      </c>
      <c r="G9" s="38">
        <v>6</v>
      </c>
      <c r="H9" s="38">
        <v>2</v>
      </c>
      <c r="I9" s="232">
        <f t="shared" si="1"/>
        <v>2</v>
      </c>
      <c r="J9" s="37">
        <v>6</v>
      </c>
      <c r="K9" s="37">
        <v>3</v>
      </c>
      <c r="L9" s="37">
        <f t="shared" si="2"/>
        <v>1</v>
      </c>
      <c r="M9" s="38">
        <v>6</v>
      </c>
      <c r="N9" s="38">
        <v>2</v>
      </c>
      <c r="O9" s="232">
        <f t="shared" si="3"/>
        <v>2</v>
      </c>
      <c r="P9" s="37">
        <v>7</v>
      </c>
      <c r="Q9" s="37">
        <v>2</v>
      </c>
      <c r="R9" s="37">
        <f t="shared" si="4"/>
        <v>1</v>
      </c>
    </row>
    <row r="10" spans="1:22" x14ac:dyDescent="0.2">
      <c r="A10" s="42" t="s">
        <v>395</v>
      </c>
      <c r="B10" s="50">
        <v>15</v>
      </c>
      <c r="C10" s="50">
        <v>3</v>
      </c>
      <c r="D10" s="37">
        <v>3</v>
      </c>
      <c r="E10" s="37">
        <v>1</v>
      </c>
      <c r="F10" s="37">
        <f t="shared" si="0"/>
        <v>2</v>
      </c>
      <c r="G10" s="38">
        <v>5</v>
      </c>
      <c r="H10" s="38">
        <v>3</v>
      </c>
      <c r="I10" s="232">
        <f t="shared" si="1"/>
        <v>1</v>
      </c>
      <c r="J10" s="37">
        <v>10</v>
      </c>
      <c r="K10" s="37">
        <v>2</v>
      </c>
      <c r="L10" s="37">
        <f t="shared" si="2"/>
        <v>0</v>
      </c>
      <c r="M10" s="38">
        <v>3</v>
      </c>
      <c r="N10" s="38">
        <v>1</v>
      </c>
      <c r="O10" s="232">
        <f t="shared" si="3"/>
        <v>3</v>
      </c>
      <c r="P10" s="37">
        <v>7</v>
      </c>
      <c r="Q10" s="37">
        <v>2</v>
      </c>
      <c r="R10" s="37">
        <f t="shared" si="4"/>
        <v>0</v>
      </c>
    </row>
    <row r="11" spans="1:22" x14ac:dyDescent="0.2">
      <c r="A11" s="42" t="s">
        <v>396</v>
      </c>
      <c r="B11" s="50">
        <v>5</v>
      </c>
      <c r="C11" s="50">
        <v>5</v>
      </c>
      <c r="D11" s="37">
        <v>6</v>
      </c>
      <c r="E11" s="37">
        <v>1</v>
      </c>
      <c r="F11" s="37">
        <f t="shared" si="0"/>
        <v>2</v>
      </c>
      <c r="G11" s="38">
        <v>5</v>
      </c>
      <c r="H11" s="38">
        <v>2</v>
      </c>
      <c r="I11" s="232">
        <f t="shared" si="1"/>
        <v>3</v>
      </c>
      <c r="J11" s="37">
        <v>5</v>
      </c>
      <c r="K11" s="37">
        <v>1</v>
      </c>
      <c r="L11" s="37">
        <f t="shared" si="2"/>
        <v>3</v>
      </c>
      <c r="M11" s="38">
        <v>10</v>
      </c>
      <c r="N11" s="38">
        <v>2</v>
      </c>
      <c r="O11" s="232">
        <f t="shared" si="3"/>
        <v>0</v>
      </c>
      <c r="P11" s="37">
        <v>6</v>
      </c>
      <c r="Q11" s="37">
        <v>2</v>
      </c>
      <c r="R11" s="37">
        <f t="shared" si="4"/>
        <v>3</v>
      </c>
    </row>
    <row r="12" spans="1:22" x14ac:dyDescent="0.2">
      <c r="A12" s="42" t="s">
        <v>397</v>
      </c>
      <c r="B12" s="50">
        <v>13</v>
      </c>
      <c r="C12" s="50">
        <v>5</v>
      </c>
      <c r="D12" s="37">
        <v>5</v>
      </c>
      <c r="E12" s="37">
        <v>1</v>
      </c>
      <c r="F12" s="37">
        <f t="shared" si="0"/>
        <v>2</v>
      </c>
      <c r="G12" s="38">
        <v>6</v>
      </c>
      <c r="H12" s="38">
        <v>1</v>
      </c>
      <c r="I12" s="232">
        <f t="shared" si="1"/>
        <v>2</v>
      </c>
      <c r="J12" s="37">
        <v>5</v>
      </c>
      <c r="K12" s="37">
        <v>1</v>
      </c>
      <c r="L12" s="37">
        <f t="shared" si="2"/>
        <v>3</v>
      </c>
      <c r="M12" s="38">
        <v>5</v>
      </c>
      <c r="N12" s="38">
        <v>1</v>
      </c>
      <c r="O12" s="232">
        <f t="shared" si="3"/>
        <v>3</v>
      </c>
      <c r="P12" s="37">
        <v>7</v>
      </c>
      <c r="Q12" s="37">
        <v>2</v>
      </c>
      <c r="R12" s="37">
        <f t="shared" si="4"/>
        <v>1</v>
      </c>
    </row>
    <row r="13" spans="1:22" ht="13.5" thickBot="1" x14ac:dyDescent="0.25">
      <c r="A13" s="52" t="s">
        <v>398</v>
      </c>
      <c r="B13" s="53">
        <v>11</v>
      </c>
      <c r="C13" s="53">
        <v>4</v>
      </c>
      <c r="D13" s="37">
        <v>3</v>
      </c>
      <c r="E13" s="54">
        <v>1</v>
      </c>
      <c r="F13" s="37">
        <f t="shared" si="0"/>
        <v>3</v>
      </c>
      <c r="G13" s="38">
        <v>7</v>
      </c>
      <c r="H13" s="55">
        <v>2</v>
      </c>
      <c r="I13" s="232">
        <f t="shared" si="1"/>
        <v>0</v>
      </c>
      <c r="J13" s="37">
        <v>5</v>
      </c>
      <c r="K13" s="54">
        <v>2</v>
      </c>
      <c r="L13" s="37">
        <f t="shared" si="2"/>
        <v>2</v>
      </c>
      <c r="M13" s="38">
        <v>7</v>
      </c>
      <c r="N13" s="55">
        <v>1</v>
      </c>
      <c r="O13" s="232">
        <f t="shared" si="3"/>
        <v>0</v>
      </c>
      <c r="P13" s="37">
        <v>10</v>
      </c>
      <c r="Q13" s="54">
        <v>2</v>
      </c>
      <c r="R13" s="37">
        <f t="shared" si="4"/>
        <v>0</v>
      </c>
    </row>
    <row r="14" spans="1:22" ht="13.5" thickBot="1" x14ac:dyDescent="0.25">
      <c r="A14" s="61" t="s">
        <v>412</v>
      </c>
      <c r="B14" s="62"/>
      <c r="C14" s="74">
        <f t="shared" ref="C14:L14" si="5">SUM(C5:C13)</f>
        <v>36</v>
      </c>
      <c r="D14" s="63">
        <f t="shared" si="5"/>
        <v>43</v>
      </c>
      <c r="E14" s="63">
        <f t="shared" si="5"/>
        <v>13</v>
      </c>
      <c r="F14" s="63">
        <f t="shared" si="5"/>
        <v>15</v>
      </c>
      <c r="G14" s="64">
        <f t="shared" si="5"/>
        <v>52</v>
      </c>
      <c r="H14" s="64">
        <f t="shared" si="5"/>
        <v>17</v>
      </c>
      <c r="I14" s="233">
        <f t="shared" si="5"/>
        <v>13</v>
      </c>
      <c r="J14" s="63">
        <f t="shared" si="5"/>
        <v>49</v>
      </c>
      <c r="K14" s="63">
        <f t="shared" si="5"/>
        <v>16</v>
      </c>
      <c r="L14" s="88">
        <f t="shared" si="5"/>
        <v>18</v>
      </c>
      <c r="M14" s="64">
        <f t="shared" ref="M14:R14" si="6">SUM(M5:M13)</f>
        <v>51</v>
      </c>
      <c r="N14" s="64">
        <f t="shared" si="6"/>
        <v>13</v>
      </c>
      <c r="O14" s="233">
        <f t="shared" si="6"/>
        <v>18</v>
      </c>
      <c r="P14" s="63">
        <f t="shared" si="6"/>
        <v>57</v>
      </c>
      <c r="Q14" s="63">
        <f t="shared" si="6"/>
        <v>16</v>
      </c>
      <c r="R14" s="88">
        <f t="shared" si="6"/>
        <v>15</v>
      </c>
    </row>
    <row r="15" spans="1:22" x14ac:dyDescent="0.2">
      <c r="A15" s="57" t="s">
        <v>399</v>
      </c>
      <c r="B15" s="58">
        <v>2</v>
      </c>
      <c r="C15" s="58">
        <v>4</v>
      </c>
      <c r="D15" s="37">
        <v>5</v>
      </c>
      <c r="E15" s="39">
        <v>1</v>
      </c>
      <c r="F15" s="37">
        <f t="shared" si="0"/>
        <v>2</v>
      </c>
      <c r="G15" s="38">
        <v>6</v>
      </c>
      <c r="H15" s="59">
        <v>1</v>
      </c>
      <c r="I15" s="232">
        <f t="shared" ref="I15:I23" si="7">IF(($C15+INT(G$3/18)+IF(((G$3-INT(G$3/18)*18)-$B15)&gt;=0,1,0)-G15+2)&lt;0, 0, $C15+INT(G$3/18)+IF(((G$3-INT(G$3/18)*18)-$B15)&gt;=0,1,0)-G15+2)</f>
        <v>2</v>
      </c>
      <c r="J15" s="37">
        <v>5</v>
      </c>
      <c r="K15" s="39">
        <v>2</v>
      </c>
      <c r="L15" s="37">
        <f t="shared" ref="L15:L23" si="8">IF(($C15+INT(J$3/18)+IF(((J$3-INT(J$3/18)*18)-$B15)&gt;=0,1,0)-J15+2)&lt;0, 0, $C15+INT(J$3/18)+IF(((J$3-INT(J$3/18)*18)-$B15)&gt;=0,1,0)-J15+2)</f>
        <v>2</v>
      </c>
      <c r="M15" s="38">
        <v>7</v>
      </c>
      <c r="N15" s="59">
        <v>1</v>
      </c>
      <c r="O15" s="232">
        <f t="shared" ref="O15:O23" si="9">IF(($C15+INT(M$3/18)+IF(((M$3-INT(M$3/18)*18)-$B15)&gt;=0,1,0)-M15+2)&lt;0, 0, $C15+INT(M$3/18)+IF(((M$3-INT(M$3/18)*18)-$B15)&gt;=0,1,0)-M15+2)</f>
        <v>1</v>
      </c>
      <c r="P15" s="37">
        <v>7</v>
      </c>
      <c r="Q15" s="39">
        <v>2</v>
      </c>
      <c r="R15" s="37">
        <f t="shared" ref="R15:R23" si="10">IF(($C15+INT(P$3/18)+IF(((P$3-INT(P$3/18)*18)-$B15)&gt;=0,1,0)-P15+2)&lt;0, 0, $C15+INT(P$3/18)+IF(((P$3-INT(P$3/18)*18)-$B15)&gt;=0,1,0)-P15+2)</f>
        <v>1</v>
      </c>
    </row>
    <row r="16" spans="1:22" x14ac:dyDescent="0.2">
      <c r="A16" s="42" t="s">
        <v>400</v>
      </c>
      <c r="B16" s="50">
        <v>10</v>
      </c>
      <c r="C16" s="50">
        <v>4</v>
      </c>
      <c r="D16" s="37">
        <v>3</v>
      </c>
      <c r="E16" s="37">
        <v>1</v>
      </c>
      <c r="F16" s="37">
        <f t="shared" si="0"/>
        <v>3</v>
      </c>
      <c r="G16" s="38">
        <v>5</v>
      </c>
      <c r="H16" s="38">
        <v>2</v>
      </c>
      <c r="I16" s="232">
        <f t="shared" si="7"/>
        <v>2</v>
      </c>
      <c r="J16" s="37">
        <v>4</v>
      </c>
      <c r="K16" s="37">
        <v>1</v>
      </c>
      <c r="L16" s="37">
        <f t="shared" si="8"/>
        <v>3</v>
      </c>
      <c r="M16" s="38">
        <v>5</v>
      </c>
      <c r="N16" s="38">
        <v>2</v>
      </c>
      <c r="O16" s="232">
        <f t="shared" si="9"/>
        <v>2</v>
      </c>
      <c r="P16" s="37">
        <v>5</v>
      </c>
      <c r="Q16" s="37">
        <v>2</v>
      </c>
      <c r="R16" s="37">
        <f t="shared" si="10"/>
        <v>2</v>
      </c>
    </row>
    <row r="17" spans="1:19" x14ac:dyDescent="0.2">
      <c r="A17" s="42" t="s">
        <v>401</v>
      </c>
      <c r="B17" s="50">
        <v>6</v>
      </c>
      <c r="C17" s="50">
        <v>4</v>
      </c>
      <c r="D17" s="37">
        <v>4</v>
      </c>
      <c r="E17" s="37">
        <v>1</v>
      </c>
      <c r="F17" s="37">
        <f t="shared" si="0"/>
        <v>3</v>
      </c>
      <c r="G17" s="38">
        <v>5</v>
      </c>
      <c r="H17" s="38">
        <v>3</v>
      </c>
      <c r="I17" s="232">
        <f t="shared" si="7"/>
        <v>2</v>
      </c>
      <c r="J17" s="37">
        <v>6</v>
      </c>
      <c r="K17" s="37">
        <v>2</v>
      </c>
      <c r="L17" s="37">
        <f t="shared" si="8"/>
        <v>1</v>
      </c>
      <c r="M17" s="38">
        <v>10</v>
      </c>
      <c r="N17" s="38">
        <v>2</v>
      </c>
      <c r="O17" s="232">
        <f t="shared" si="9"/>
        <v>0</v>
      </c>
      <c r="P17" s="37">
        <v>5</v>
      </c>
      <c r="Q17" s="37">
        <v>2</v>
      </c>
      <c r="R17" s="37">
        <f t="shared" si="10"/>
        <v>3</v>
      </c>
    </row>
    <row r="18" spans="1:19" x14ac:dyDescent="0.2">
      <c r="A18" s="42" t="s">
        <v>402</v>
      </c>
      <c r="B18" s="50">
        <v>18</v>
      </c>
      <c r="C18" s="50">
        <v>3</v>
      </c>
      <c r="D18" s="37">
        <v>4</v>
      </c>
      <c r="E18" s="37">
        <v>2</v>
      </c>
      <c r="F18" s="37">
        <f t="shared" si="0"/>
        <v>1</v>
      </c>
      <c r="G18" s="38">
        <v>4</v>
      </c>
      <c r="H18" s="38">
        <v>2</v>
      </c>
      <c r="I18" s="232">
        <f t="shared" si="7"/>
        <v>2</v>
      </c>
      <c r="J18" s="37">
        <v>5</v>
      </c>
      <c r="K18" s="37">
        <v>2</v>
      </c>
      <c r="L18" s="37">
        <f t="shared" si="8"/>
        <v>1</v>
      </c>
      <c r="M18" s="38">
        <v>3</v>
      </c>
      <c r="N18" s="38">
        <v>1</v>
      </c>
      <c r="O18" s="232">
        <f t="shared" si="9"/>
        <v>3</v>
      </c>
      <c r="P18" s="37">
        <v>4</v>
      </c>
      <c r="Q18" s="37">
        <v>1</v>
      </c>
      <c r="R18" s="37">
        <f t="shared" si="10"/>
        <v>2</v>
      </c>
    </row>
    <row r="19" spans="1:19" x14ac:dyDescent="0.2">
      <c r="A19" s="42" t="s">
        <v>403</v>
      </c>
      <c r="B19" s="50">
        <v>4</v>
      </c>
      <c r="C19" s="50">
        <v>4</v>
      </c>
      <c r="D19" s="37">
        <v>5</v>
      </c>
      <c r="E19" s="37">
        <v>2</v>
      </c>
      <c r="F19" s="37">
        <f t="shared" si="0"/>
        <v>2</v>
      </c>
      <c r="G19" s="38">
        <v>4</v>
      </c>
      <c r="H19" s="38">
        <v>1</v>
      </c>
      <c r="I19" s="232">
        <f t="shared" si="7"/>
        <v>3</v>
      </c>
      <c r="J19" s="37">
        <v>4</v>
      </c>
      <c r="K19" s="37">
        <v>2</v>
      </c>
      <c r="L19" s="37">
        <f t="shared" si="8"/>
        <v>3</v>
      </c>
      <c r="M19" s="38">
        <v>9</v>
      </c>
      <c r="N19" s="38">
        <v>2</v>
      </c>
      <c r="O19" s="232">
        <f t="shared" si="9"/>
        <v>0</v>
      </c>
      <c r="P19" s="37">
        <v>5</v>
      </c>
      <c r="Q19" s="37">
        <v>1</v>
      </c>
      <c r="R19" s="37">
        <f t="shared" si="10"/>
        <v>3</v>
      </c>
    </row>
    <row r="20" spans="1:19" x14ac:dyDescent="0.2">
      <c r="A20" s="42" t="s">
        <v>404</v>
      </c>
      <c r="B20" s="50">
        <v>8</v>
      </c>
      <c r="C20" s="50">
        <v>3</v>
      </c>
      <c r="D20" s="37">
        <v>5</v>
      </c>
      <c r="E20" s="37">
        <v>1</v>
      </c>
      <c r="F20" s="37">
        <f t="shared" si="0"/>
        <v>1</v>
      </c>
      <c r="G20" s="38">
        <v>5</v>
      </c>
      <c r="H20" s="38">
        <v>1</v>
      </c>
      <c r="I20" s="232">
        <f t="shared" si="7"/>
        <v>1</v>
      </c>
      <c r="J20" s="37">
        <v>4</v>
      </c>
      <c r="K20" s="37">
        <v>0</v>
      </c>
      <c r="L20" s="37">
        <f t="shared" si="8"/>
        <v>2</v>
      </c>
      <c r="M20" s="38">
        <v>5</v>
      </c>
      <c r="N20" s="38">
        <v>2</v>
      </c>
      <c r="O20" s="232">
        <f t="shared" si="9"/>
        <v>1</v>
      </c>
      <c r="P20" s="37">
        <v>4</v>
      </c>
      <c r="Q20" s="37">
        <v>2</v>
      </c>
      <c r="R20" s="37">
        <f t="shared" si="10"/>
        <v>3</v>
      </c>
    </row>
    <row r="21" spans="1:19" x14ac:dyDescent="0.2">
      <c r="A21" s="42" t="s">
        <v>405</v>
      </c>
      <c r="B21" s="50">
        <v>14</v>
      </c>
      <c r="C21" s="50">
        <v>5</v>
      </c>
      <c r="D21" s="37">
        <v>5</v>
      </c>
      <c r="E21" s="37">
        <v>1</v>
      </c>
      <c r="F21" s="37">
        <f t="shared" si="0"/>
        <v>2</v>
      </c>
      <c r="G21" s="38">
        <v>6</v>
      </c>
      <c r="H21" s="38">
        <v>2</v>
      </c>
      <c r="I21" s="232">
        <f t="shared" si="7"/>
        <v>2</v>
      </c>
      <c r="J21" s="37">
        <v>7</v>
      </c>
      <c r="K21" s="37">
        <v>3</v>
      </c>
      <c r="L21" s="37">
        <f t="shared" si="8"/>
        <v>1</v>
      </c>
      <c r="M21" s="38">
        <v>7</v>
      </c>
      <c r="N21" s="38">
        <v>2</v>
      </c>
      <c r="O21" s="232">
        <f t="shared" si="9"/>
        <v>1</v>
      </c>
      <c r="P21" s="37">
        <v>7</v>
      </c>
      <c r="Q21" s="37">
        <v>2</v>
      </c>
      <c r="R21" s="37">
        <f t="shared" si="10"/>
        <v>1</v>
      </c>
    </row>
    <row r="22" spans="1:19" x14ac:dyDescent="0.2">
      <c r="A22" s="42" t="s">
        <v>406</v>
      </c>
      <c r="B22" s="50">
        <v>16</v>
      </c>
      <c r="C22" s="50">
        <v>5</v>
      </c>
      <c r="D22" s="37">
        <v>5</v>
      </c>
      <c r="E22" s="37">
        <v>2</v>
      </c>
      <c r="F22" s="37">
        <f t="shared" si="0"/>
        <v>2</v>
      </c>
      <c r="G22" s="38">
        <v>7</v>
      </c>
      <c r="H22" s="38">
        <v>2</v>
      </c>
      <c r="I22" s="232">
        <f t="shared" si="7"/>
        <v>1</v>
      </c>
      <c r="J22" s="37">
        <v>6</v>
      </c>
      <c r="K22" s="37">
        <v>2</v>
      </c>
      <c r="L22" s="37">
        <f t="shared" si="8"/>
        <v>2</v>
      </c>
      <c r="M22" s="38">
        <v>5</v>
      </c>
      <c r="N22" s="38">
        <v>1</v>
      </c>
      <c r="O22" s="232">
        <f t="shared" si="9"/>
        <v>3</v>
      </c>
      <c r="P22" s="37">
        <v>6</v>
      </c>
      <c r="Q22" s="37">
        <v>2</v>
      </c>
      <c r="R22" s="37">
        <f t="shared" si="10"/>
        <v>2</v>
      </c>
    </row>
    <row r="23" spans="1:19" ht="13.5" thickBot="1" x14ac:dyDescent="0.25">
      <c r="A23" s="45" t="s">
        <v>407</v>
      </c>
      <c r="B23" s="51">
        <v>12</v>
      </c>
      <c r="C23" s="51">
        <v>4</v>
      </c>
      <c r="D23" s="37">
        <v>3</v>
      </c>
      <c r="E23" s="46">
        <v>0</v>
      </c>
      <c r="F23" s="37">
        <f t="shared" si="0"/>
        <v>3</v>
      </c>
      <c r="G23" s="38">
        <v>5</v>
      </c>
      <c r="H23" s="47">
        <v>2</v>
      </c>
      <c r="I23" s="232">
        <f t="shared" si="7"/>
        <v>2</v>
      </c>
      <c r="J23" s="37">
        <v>4</v>
      </c>
      <c r="K23" s="46">
        <v>2</v>
      </c>
      <c r="L23" s="37">
        <f t="shared" si="8"/>
        <v>3</v>
      </c>
      <c r="M23" s="38">
        <v>5</v>
      </c>
      <c r="N23" s="47">
        <v>1</v>
      </c>
      <c r="O23" s="232">
        <f t="shared" si="9"/>
        <v>2</v>
      </c>
      <c r="P23" s="37">
        <v>10</v>
      </c>
      <c r="Q23" s="46">
        <v>2</v>
      </c>
      <c r="R23" s="37">
        <f t="shared" si="10"/>
        <v>0</v>
      </c>
      <c r="S23" s="231" t="s">
        <v>472</v>
      </c>
    </row>
    <row r="24" spans="1:19" ht="13.5" thickBot="1" x14ac:dyDescent="0.25">
      <c r="A24" s="66" t="s">
        <v>413</v>
      </c>
      <c r="B24" s="63"/>
      <c r="C24" s="63">
        <f t="shared" ref="C24:L24" si="11">SUM(C15:C23)</f>
        <v>36</v>
      </c>
      <c r="D24" s="63">
        <f t="shared" si="11"/>
        <v>39</v>
      </c>
      <c r="E24" s="63">
        <f t="shared" si="11"/>
        <v>11</v>
      </c>
      <c r="F24" s="63">
        <f t="shared" si="11"/>
        <v>19</v>
      </c>
      <c r="G24" s="64">
        <f t="shared" si="11"/>
        <v>47</v>
      </c>
      <c r="H24" s="64">
        <f t="shared" si="11"/>
        <v>16</v>
      </c>
      <c r="I24" s="234">
        <f t="shared" si="11"/>
        <v>17</v>
      </c>
      <c r="J24" s="63">
        <f t="shared" si="11"/>
        <v>45</v>
      </c>
      <c r="K24" s="63">
        <f t="shared" si="11"/>
        <v>16</v>
      </c>
      <c r="L24" s="63">
        <f t="shared" si="11"/>
        <v>18</v>
      </c>
      <c r="M24" s="64">
        <f t="shared" ref="M24:R24" si="12">SUM(M15:M23)</f>
        <v>56</v>
      </c>
      <c r="N24" s="64">
        <f t="shared" si="12"/>
        <v>14</v>
      </c>
      <c r="O24" s="64">
        <f t="shared" si="12"/>
        <v>13</v>
      </c>
      <c r="P24" s="63">
        <f t="shared" si="12"/>
        <v>53</v>
      </c>
      <c r="Q24" s="63">
        <f t="shared" si="12"/>
        <v>16</v>
      </c>
      <c r="R24" s="63">
        <f t="shared" si="12"/>
        <v>17</v>
      </c>
    </row>
    <row r="25" spans="1:19" ht="13.5" thickBot="1" x14ac:dyDescent="0.25">
      <c r="A25" s="70" t="s">
        <v>414</v>
      </c>
      <c r="B25" s="71"/>
      <c r="C25" s="71">
        <f t="shared" ref="C25:R25" si="13">C24+C14</f>
        <v>72</v>
      </c>
      <c r="D25" s="71">
        <f t="shared" si="13"/>
        <v>82</v>
      </c>
      <c r="E25" s="71">
        <f t="shared" si="13"/>
        <v>24</v>
      </c>
      <c r="F25" s="71">
        <f t="shared" si="13"/>
        <v>34</v>
      </c>
      <c r="G25" s="72">
        <f t="shared" si="13"/>
        <v>99</v>
      </c>
      <c r="H25" s="72">
        <f t="shared" si="13"/>
        <v>33</v>
      </c>
      <c r="I25" s="235">
        <f t="shared" si="13"/>
        <v>30</v>
      </c>
      <c r="J25" s="71">
        <f t="shared" si="13"/>
        <v>94</v>
      </c>
      <c r="K25" s="71">
        <f t="shared" si="13"/>
        <v>32</v>
      </c>
      <c r="L25" s="71">
        <f t="shared" si="13"/>
        <v>36</v>
      </c>
      <c r="M25" s="72">
        <f t="shared" si="13"/>
        <v>107</v>
      </c>
      <c r="N25" s="72">
        <f t="shared" si="13"/>
        <v>27</v>
      </c>
      <c r="O25" s="72">
        <f t="shared" si="13"/>
        <v>31</v>
      </c>
      <c r="P25" s="71">
        <f t="shared" si="13"/>
        <v>110</v>
      </c>
      <c r="Q25" s="71">
        <f t="shared" si="13"/>
        <v>32</v>
      </c>
      <c r="R25" s="71">
        <f t="shared" si="13"/>
        <v>32</v>
      </c>
    </row>
    <row r="27" spans="1:19" x14ac:dyDescent="0.2">
      <c r="A27" s="30"/>
      <c r="B27" s="30"/>
      <c r="C27" s="30"/>
      <c r="D27" s="30"/>
      <c r="E27" s="30"/>
      <c r="F27" s="30"/>
      <c r="G27" s="30"/>
      <c r="H27" s="30"/>
      <c r="I27" s="30"/>
      <c r="J27" s="30"/>
      <c r="K27" s="30"/>
      <c r="L27" s="30"/>
    </row>
    <row r="28" spans="1:19" x14ac:dyDescent="0.2">
      <c r="A28" s="92"/>
      <c r="B28" s="30" t="s">
        <v>450</v>
      </c>
      <c r="C28" s="30"/>
      <c r="D28" s="30"/>
      <c r="E28" s="30"/>
      <c r="F28" s="30"/>
      <c r="G28" s="30"/>
      <c r="H28" s="30"/>
      <c r="I28" s="30"/>
      <c r="J28" s="30"/>
      <c r="K28" s="30"/>
      <c r="L28" s="30"/>
    </row>
    <row r="29" spans="1:19" x14ac:dyDescent="0.2">
      <c r="A29" s="97"/>
      <c r="B29" s="30" t="s">
        <v>603</v>
      </c>
      <c r="C29" s="30"/>
      <c r="D29" s="30"/>
      <c r="E29" s="30"/>
      <c r="F29" s="30"/>
      <c r="G29" s="30"/>
      <c r="H29" s="30"/>
      <c r="I29" s="30"/>
      <c r="J29" s="30"/>
      <c r="K29" s="30"/>
      <c r="L29" s="30"/>
    </row>
  </sheetData>
  <mergeCells count="10">
    <mergeCell ref="D2:F2"/>
    <mergeCell ref="G2:I2"/>
    <mergeCell ref="J2:L2"/>
    <mergeCell ref="M2:O2"/>
    <mergeCell ref="P2:R2"/>
    <mergeCell ref="D3:F3"/>
    <mergeCell ref="G3:I3"/>
    <mergeCell ref="J3:L3"/>
    <mergeCell ref="M3:O3"/>
    <mergeCell ref="P3:R3"/>
  </mergeCells>
  <conditionalFormatting sqref="G5:G13 G15:G23 D5:D13 D15:D23 J5:J13 J15:J23 M5:M13 M15:M23">
    <cfRule type="cellIs" dxfId="207" priority="3" stopIfTrue="1" operator="equal">
      <formula>$C5</formula>
    </cfRule>
    <cfRule type="cellIs" dxfId="206" priority="4" stopIfTrue="1" operator="equal">
      <formula>$C5-1</formula>
    </cfRule>
  </conditionalFormatting>
  <conditionalFormatting sqref="P5:P13 P15:P23">
    <cfRule type="cellIs" dxfId="205" priority="1" stopIfTrue="1" operator="equal">
      <formula>$C5</formula>
    </cfRule>
    <cfRule type="cellIs" dxfId="204"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Q96"/>
  <sheetViews>
    <sheetView topLeftCell="A73" workbookViewId="0">
      <selection activeCell="N104" sqref="N104"/>
    </sheetView>
  </sheetViews>
  <sheetFormatPr defaultColWidth="8.85546875" defaultRowHeight="12.75" x14ac:dyDescent="0.2"/>
  <cols>
    <col min="1" max="15" width="8.5703125" customWidth="1"/>
  </cols>
  <sheetData>
    <row r="1" spans="1:17" ht="13.5" thickBot="1" x14ac:dyDescent="0.25">
      <c r="A1" s="256"/>
      <c r="B1" s="257"/>
      <c r="C1" s="257"/>
      <c r="D1" s="257"/>
      <c r="E1" s="257"/>
      <c r="F1" s="257"/>
      <c r="G1" s="327" t="s">
        <v>223</v>
      </c>
      <c r="H1" s="257"/>
      <c r="I1" s="257"/>
      <c r="J1" s="257"/>
      <c r="K1" s="257"/>
      <c r="L1" s="257"/>
      <c r="M1" s="257"/>
      <c r="N1" s="257"/>
      <c r="O1" s="257"/>
      <c r="P1" t="s">
        <v>659</v>
      </c>
    </row>
    <row r="2" spans="1:17" x14ac:dyDescent="0.2">
      <c r="A2" s="258"/>
      <c r="B2" s="259"/>
      <c r="C2" s="259"/>
      <c r="D2" s="474" t="s">
        <v>475</v>
      </c>
      <c r="E2" s="475"/>
      <c r="F2" s="476"/>
      <c r="G2" s="477" t="s">
        <v>352</v>
      </c>
      <c r="H2" s="478"/>
      <c r="I2" s="479"/>
      <c r="J2" s="474" t="s">
        <v>469</v>
      </c>
      <c r="K2" s="475"/>
      <c r="L2" s="476"/>
      <c r="M2" s="477" t="s">
        <v>472</v>
      </c>
      <c r="N2" s="478"/>
      <c r="O2" s="479"/>
    </row>
    <row r="3" spans="1:17" x14ac:dyDescent="0.2">
      <c r="A3" s="260"/>
      <c r="B3" s="261"/>
      <c r="C3" s="261" t="s">
        <v>538</v>
      </c>
      <c r="D3" s="480">
        <v>17</v>
      </c>
      <c r="E3" s="481"/>
      <c r="F3" s="482"/>
      <c r="G3" s="483">
        <v>26</v>
      </c>
      <c r="H3" s="484"/>
      <c r="I3" s="485"/>
      <c r="J3" s="480">
        <v>8</v>
      </c>
      <c r="K3" s="481"/>
      <c r="L3" s="482"/>
      <c r="M3" s="483">
        <v>28</v>
      </c>
      <c r="N3" s="484"/>
      <c r="O3" s="485"/>
    </row>
    <row r="4" spans="1:17" x14ac:dyDescent="0.2">
      <c r="A4" s="262"/>
      <c r="B4" s="263" t="s">
        <v>355</v>
      </c>
      <c r="C4" s="263" t="s">
        <v>408</v>
      </c>
      <c r="D4" s="35" t="s">
        <v>409</v>
      </c>
      <c r="E4" s="35" t="s">
        <v>410</v>
      </c>
      <c r="F4" s="35" t="s">
        <v>363</v>
      </c>
      <c r="G4" s="36" t="s">
        <v>409</v>
      </c>
      <c r="H4" s="36" t="s">
        <v>410</v>
      </c>
      <c r="I4" s="36" t="s">
        <v>363</v>
      </c>
      <c r="J4" s="35" t="s">
        <v>409</v>
      </c>
      <c r="K4" s="35" t="s">
        <v>410</v>
      </c>
      <c r="L4" s="35" t="s">
        <v>363</v>
      </c>
      <c r="M4" s="36" t="s">
        <v>409</v>
      </c>
      <c r="N4" s="36" t="s">
        <v>410</v>
      </c>
      <c r="O4" s="36" t="s">
        <v>363</v>
      </c>
    </row>
    <row r="5" spans="1:17" x14ac:dyDescent="0.2">
      <c r="A5" s="262" t="s">
        <v>390</v>
      </c>
      <c r="B5" s="264">
        <v>3</v>
      </c>
      <c r="C5" s="264">
        <v>5</v>
      </c>
      <c r="D5" s="37">
        <v>6</v>
      </c>
      <c r="E5" s="37">
        <v>3</v>
      </c>
      <c r="F5" s="37">
        <f t="shared" ref="F5:F23" si="0">IF(($C5+INT(D$3/18)+IF(((D$3-INT(D$3/18)*18)-$B5)&gt;=0,1,0)-D5+2)&lt;0, 0, $C5+INT(D$3/18)+IF(((D$3-INT(D$3/18)*18)-$B5)&gt;=0,1,0)-D5+2)</f>
        <v>2</v>
      </c>
      <c r="G5" s="38">
        <v>7</v>
      </c>
      <c r="H5" s="38">
        <v>2</v>
      </c>
      <c r="I5" s="232">
        <f t="shared" ref="I5:I13" si="1">IF(($C5+INT(G$3/18)+IF(((G$3-INT(G$3/18)*18)-$B5)&gt;=0,1,0)-G5+2)&lt;0, 0, $C5+INT(G$3/18)+IF(((G$3-INT(G$3/18)*18)-$B5)&gt;=0,1,0)-G5+2)</f>
        <v>2</v>
      </c>
      <c r="J5" s="37">
        <v>7</v>
      </c>
      <c r="K5" s="37">
        <v>2</v>
      </c>
      <c r="L5" s="37">
        <f t="shared" ref="L5:L13" si="2">IF(($C5+INT(J$3/18)+IF(((J$3-INT(J$3/18)*18)-$B5)&gt;=0,1,0)-J5+2)&lt;0, 0, $C5+INT(J$3/18)+IF(((J$3-INT(J$3/18)*18)-$B5)&gt;=0,1,0)-J5+2)</f>
        <v>1</v>
      </c>
      <c r="M5" s="38">
        <v>8</v>
      </c>
      <c r="N5" s="38">
        <v>2</v>
      </c>
      <c r="O5" s="232">
        <f t="shared" ref="O5:O13" si="3">IF(($C5+INT(M$3/18)+IF(((M$3-INT(M$3/18)*18)-$B5)&gt;=0,1,0)-M5+2)&lt;0, 0, $C5+INT(M$3/18)+IF(((M$3-INT(M$3/18)*18)-$B5)&gt;=0,1,0)-M5+2)</f>
        <v>1</v>
      </c>
      <c r="P5" s="102"/>
    </row>
    <row r="6" spans="1:17" x14ac:dyDescent="0.2">
      <c r="A6" s="262" t="s">
        <v>391</v>
      </c>
      <c r="B6" s="264">
        <v>17</v>
      </c>
      <c r="C6" s="264">
        <v>3</v>
      </c>
      <c r="D6" s="37">
        <v>3</v>
      </c>
      <c r="E6" s="37">
        <v>2</v>
      </c>
      <c r="F6" s="37">
        <f t="shared" si="0"/>
        <v>3</v>
      </c>
      <c r="G6" s="38">
        <v>5</v>
      </c>
      <c r="H6" s="38">
        <v>1</v>
      </c>
      <c r="I6" s="232">
        <f t="shared" si="1"/>
        <v>1</v>
      </c>
      <c r="J6" s="37">
        <v>3</v>
      </c>
      <c r="K6" s="37">
        <v>2</v>
      </c>
      <c r="L6" s="37">
        <f t="shared" si="2"/>
        <v>2</v>
      </c>
      <c r="M6" s="38">
        <v>4</v>
      </c>
      <c r="N6" s="38">
        <v>1</v>
      </c>
      <c r="O6" s="232">
        <f t="shared" si="3"/>
        <v>2</v>
      </c>
      <c r="Q6" t="s">
        <v>212</v>
      </c>
    </row>
    <row r="7" spans="1:17" x14ac:dyDescent="0.2">
      <c r="A7" s="262" t="s">
        <v>392</v>
      </c>
      <c r="B7" s="264">
        <v>11</v>
      </c>
      <c r="C7" s="264">
        <v>4</v>
      </c>
      <c r="D7" s="37">
        <v>6</v>
      </c>
      <c r="E7" s="37">
        <v>3</v>
      </c>
      <c r="F7" s="37">
        <f t="shared" si="0"/>
        <v>1</v>
      </c>
      <c r="G7" s="38">
        <v>5</v>
      </c>
      <c r="H7" s="38">
        <v>1</v>
      </c>
      <c r="I7" s="232">
        <f t="shared" si="1"/>
        <v>2</v>
      </c>
      <c r="J7" s="37">
        <v>4</v>
      </c>
      <c r="K7" s="37">
        <v>3</v>
      </c>
      <c r="L7" s="37">
        <f t="shared" si="2"/>
        <v>2</v>
      </c>
      <c r="M7" s="38">
        <v>5</v>
      </c>
      <c r="N7" s="38">
        <v>2</v>
      </c>
      <c r="O7" s="232">
        <f t="shared" si="3"/>
        <v>2</v>
      </c>
    </row>
    <row r="8" spans="1:17" x14ac:dyDescent="0.2">
      <c r="A8" s="262" t="s">
        <v>393</v>
      </c>
      <c r="B8" s="264">
        <v>13</v>
      </c>
      <c r="C8" s="264">
        <v>3</v>
      </c>
      <c r="D8" s="37">
        <v>5</v>
      </c>
      <c r="E8" s="37">
        <v>1</v>
      </c>
      <c r="F8" s="37">
        <f t="shared" si="0"/>
        <v>1</v>
      </c>
      <c r="G8" s="38">
        <v>5</v>
      </c>
      <c r="H8" s="38">
        <v>2</v>
      </c>
      <c r="I8" s="232">
        <f t="shared" si="1"/>
        <v>1</v>
      </c>
      <c r="J8" s="37">
        <v>3</v>
      </c>
      <c r="K8" s="37">
        <v>2</v>
      </c>
      <c r="L8" s="37">
        <f t="shared" si="2"/>
        <v>2</v>
      </c>
      <c r="M8" s="38">
        <v>7</v>
      </c>
      <c r="N8" s="38">
        <v>2</v>
      </c>
      <c r="O8" s="232">
        <f t="shared" si="3"/>
        <v>0</v>
      </c>
      <c r="P8" t="s">
        <v>214</v>
      </c>
    </row>
    <row r="9" spans="1:17" x14ac:dyDescent="0.2">
      <c r="A9" s="262" t="s">
        <v>394</v>
      </c>
      <c r="B9" s="264">
        <v>1</v>
      </c>
      <c r="C9" s="264">
        <v>5</v>
      </c>
      <c r="D9" s="37">
        <v>6</v>
      </c>
      <c r="E9" s="37">
        <v>2</v>
      </c>
      <c r="F9" s="37">
        <f t="shared" si="0"/>
        <v>2</v>
      </c>
      <c r="G9" s="38">
        <v>6</v>
      </c>
      <c r="H9" s="38">
        <v>1</v>
      </c>
      <c r="I9" s="232">
        <f t="shared" si="1"/>
        <v>3</v>
      </c>
      <c r="J9" s="37">
        <v>6</v>
      </c>
      <c r="K9" s="37">
        <v>2</v>
      </c>
      <c r="L9" s="37">
        <f t="shared" si="2"/>
        <v>2</v>
      </c>
      <c r="M9" s="38">
        <v>10</v>
      </c>
      <c r="N9" s="38">
        <v>2</v>
      </c>
      <c r="O9" s="232">
        <f t="shared" si="3"/>
        <v>0</v>
      </c>
    </row>
    <row r="10" spans="1:17" x14ac:dyDescent="0.2">
      <c r="A10" s="262" t="s">
        <v>395</v>
      </c>
      <c r="B10" s="264">
        <v>15</v>
      </c>
      <c r="C10" s="264">
        <v>3</v>
      </c>
      <c r="D10" s="37">
        <v>6</v>
      </c>
      <c r="E10" s="37">
        <v>3</v>
      </c>
      <c r="F10" s="37">
        <f t="shared" si="0"/>
        <v>0</v>
      </c>
      <c r="G10" s="38">
        <v>5</v>
      </c>
      <c r="H10" s="38">
        <v>3</v>
      </c>
      <c r="I10" s="232">
        <f t="shared" si="1"/>
        <v>1</v>
      </c>
      <c r="J10" s="37">
        <v>5</v>
      </c>
      <c r="K10" s="37">
        <v>2</v>
      </c>
      <c r="L10" s="37">
        <f t="shared" si="2"/>
        <v>0</v>
      </c>
      <c r="M10" s="38">
        <v>4</v>
      </c>
      <c r="N10" s="38">
        <v>3</v>
      </c>
      <c r="O10" s="232">
        <f t="shared" si="3"/>
        <v>2</v>
      </c>
      <c r="Q10" t="s">
        <v>213</v>
      </c>
    </row>
    <row r="11" spans="1:17" x14ac:dyDescent="0.2">
      <c r="A11" s="262" t="s">
        <v>396</v>
      </c>
      <c r="B11" s="264">
        <v>5</v>
      </c>
      <c r="C11" s="264">
        <v>4</v>
      </c>
      <c r="D11" s="37">
        <v>5</v>
      </c>
      <c r="E11" s="37">
        <v>2</v>
      </c>
      <c r="F11" s="37">
        <f t="shared" si="0"/>
        <v>2</v>
      </c>
      <c r="G11" s="38">
        <v>6</v>
      </c>
      <c r="H11" s="38">
        <v>3</v>
      </c>
      <c r="I11" s="232">
        <f t="shared" si="1"/>
        <v>2</v>
      </c>
      <c r="J11" s="37">
        <v>6</v>
      </c>
      <c r="K11" s="37">
        <v>1</v>
      </c>
      <c r="L11" s="37">
        <f t="shared" si="2"/>
        <v>1</v>
      </c>
      <c r="M11" s="38">
        <v>10</v>
      </c>
      <c r="N11" s="38">
        <v>3</v>
      </c>
      <c r="O11" s="232">
        <f t="shared" si="3"/>
        <v>0</v>
      </c>
    </row>
    <row r="12" spans="1:17" x14ac:dyDescent="0.2">
      <c r="A12" s="262" t="s">
        <v>397</v>
      </c>
      <c r="B12" s="264">
        <v>9</v>
      </c>
      <c r="C12" s="264">
        <v>5</v>
      </c>
      <c r="D12" s="37">
        <v>5</v>
      </c>
      <c r="E12" s="37">
        <v>2</v>
      </c>
      <c r="F12" s="37">
        <f t="shared" si="0"/>
        <v>3</v>
      </c>
      <c r="G12" s="38">
        <v>8</v>
      </c>
      <c r="H12" s="38">
        <v>2</v>
      </c>
      <c r="I12" s="232">
        <f t="shared" si="1"/>
        <v>0</v>
      </c>
      <c r="J12" s="37">
        <v>4</v>
      </c>
      <c r="K12" s="37">
        <v>1</v>
      </c>
      <c r="L12" s="37">
        <f t="shared" si="2"/>
        <v>3</v>
      </c>
      <c r="M12" s="38">
        <v>7</v>
      </c>
      <c r="N12" s="38">
        <v>2</v>
      </c>
      <c r="O12" s="232">
        <f t="shared" si="3"/>
        <v>2</v>
      </c>
    </row>
    <row r="13" spans="1:17" ht="13.5" thickBot="1" x14ac:dyDescent="0.25">
      <c r="A13" s="265" t="s">
        <v>398</v>
      </c>
      <c r="B13" s="266">
        <v>7</v>
      </c>
      <c r="C13" s="266">
        <v>4</v>
      </c>
      <c r="D13" s="37">
        <v>5</v>
      </c>
      <c r="E13" s="54">
        <v>2</v>
      </c>
      <c r="F13" s="37">
        <f t="shared" si="0"/>
        <v>2</v>
      </c>
      <c r="G13" s="38">
        <v>8</v>
      </c>
      <c r="H13" s="55">
        <v>1</v>
      </c>
      <c r="I13" s="232">
        <f t="shared" si="1"/>
        <v>0</v>
      </c>
      <c r="J13" s="37">
        <v>5</v>
      </c>
      <c r="K13" s="54">
        <v>2</v>
      </c>
      <c r="L13" s="37">
        <f t="shared" si="2"/>
        <v>2</v>
      </c>
      <c r="M13" s="38">
        <v>6</v>
      </c>
      <c r="N13" s="55">
        <v>2</v>
      </c>
      <c r="O13" s="232">
        <f t="shared" si="3"/>
        <v>2</v>
      </c>
    </row>
    <row r="14" spans="1:17" ht="13.5" thickBot="1" x14ac:dyDescent="0.25">
      <c r="A14" s="267" t="s">
        <v>412</v>
      </c>
      <c r="B14" s="268"/>
      <c r="C14" s="234">
        <f t="shared" ref="C14:L14" si="4">SUM(C5:C13)</f>
        <v>36</v>
      </c>
      <c r="D14" s="63">
        <f t="shared" si="4"/>
        <v>47</v>
      </c>
      <c r="E14" s="63">
        <f t="shared" si="4"/>
        <v>20</v>
      </c>
      <c r="F14" s="63">
        <f t="shared" si="4"/>
        <v>16</v>
      </c>
      <c r="G14" s="64">
        <f t="shared" si="4"/>
        <v>55</v>
      </c>
      <c r="H14" s="64">
        <f t="shared" si="4"/>
        <v>16</v>
      </c>
      <c r="I14" s="233">
        <f t="shared" si="4"/>
        <v>12</v>
      </c>
      <c r="J14" s="63">
        <f t="shared" si="4"/>
        <v>43</v>
      </c>
      <c r="K14" s="63">
        <f t="shared" si="4"/>
        <v>17</v>
      </c>
      <c r="L14" s="88">
        <f t="shared" si="4"/>
        <v>15</v>
      </c>
      <c r="M14" s="64">
        <f>SUM(M5:M13)</f>
        <v>61</v>
      </c>
      <c r="N14" s="64">
        <f>SUM(N5:N13)</f>
        <v>19</v>
      </c>
      <c r="O14" s="233">
        <f>SUM(O5:O13)</f>
        <v>11</v>
      </c>
    </row>
    <row r="15" spans="1:17" x14ac:dyDescent="0.2">
      <c r="A15" s="260" t="s">
        <v>399</v>
      </c>
      <c r="B15" s="269">
        <v>4</v>
      </c>
      <c r="C15" s="269">
        <v>5</v>
      </c>
      <c r="D15" s="37">
        <v>7</v>
      </c>
      <c r="E15" s="39">
        <v>2</v>
      </c>
      <c r="F15" s="37">
        <f t="shared" si="0"/>
        <v>1</v>
      </c>
      <c r="G15" s="38">
        <v>10</v>
      </c>
      <c r="H15" s="59">
        <v>2</v>
      </c>
      <c r="I15" s="232">
        <f t="shared" ref="I15:I23" si="5">IF(($C15+INT(G$3/18)+IF(((G$3-INT(G$3/18)*18)-$B15)&gt;=0,1,0)-G15+2)&lt;0, 0, $C15+INT(G$3/18)+IF(((G$3-INT(G$3/18)*18)-$B15)&gt;=0,1,0)-G15+2)</f>
        <v>0</v>
      </c>
      <c r="J15" s="37">
        <v>7</v>
      </c>
      <c r="K15" s="39">
        <v>1</v>
      </c>
      <c r="L15" s="37">
        <f t="shared" ref="L15:L23" si="6">IF(($C15+INT(J$3/18)+IF(((J$3-INT(J$3/18)*18)-$B15)&gt;=0,1,0)-J15+2)&lt;0, 0, $C15+INT(J$3/18)+IF(((J$3-INT(J$3/18)*18)-$B15)&gt;=0,1,0)-J15+2)</f>
        <v>1</v>
      </c>
      <c r="M15" s="38">
        <v>7</v>
      </c>
      <c r="N15" s="59">
        <v>2</v>
      </c>
      <c r="O15" s="232">
        <f t="shared" ref="O15:O23" si="7">IF(($C15+INT(M$3/18)+IF(((M$3-INT(M$3/18)*18)-$B15)&gt;=0,1,0)-M15+2)&lt;0, 0, $C15+INT(M$3/18)+IF(((M$3-INT(M$3/18)*18)-$B15)&gt;=0,1,0)-M15+2)</f>
        <v>2</v>
      </c>
    </row>
    <row r="16" spans="1:17" x14ac:dyDescent="0.2">
      <c r="A16" s="262" t="s">
        <v>400</v>
      </c>
      <c r="B16" s="264">
        <v>12</v>
      </c>
      <c r="C16" s="264">
        <v>4</v>
      </c>
      <c r="D16" s="37">
        <v>8</v>
      </c>
      <c r="E16" s="37">
        <v>4</v>
      </c>
      <c r="F16" s="37">
        <f t="shared" si="0"/>
        <v>0</v>
      </c>
      <c r="G16" s="38">
        <v>10</v>
      </c>
      <c r="H16" s="38">
        <v>2</v>
      </c>
      <c r="I16" s="232">
        <f t="shared" si="5"/>
        <v>0</v>
      </c>
      <c r="J16" s="37">
        <v>6</v>
      </c>
      <c r="K16" s="37">
        <v>2</v>
      </c>
      <c r="L16" s="37">
        <f t="shared" si="6"/>
        <v>0</v>
      </c>
      <c r="M16" s="38">
        <v>10</v>
      </c>
      <c r="N16" s="38">
        <v>3</v>
      </c>
      <c r="O16" s="232">
        <f t="shared" si="7"/>
        <v>0</v>
      </c>
      <c r="P16" t="s">
        <v>215</v>
      </c>
    </row>
    <row r="17" spans="1:15" x14ac:dyDescent="0.2">
      <c r="A17" s="262" t="s">
        <v>401</v>
      </c>
      <c r="B17" s="264">
        <v>14</v>
      </c>
      <c r="C17" s="264">
        <v>4</v>
      </c>
      <c r="D17" s="37">
        <v>5</v>
      </c>
      <c r="E17" s="37">
        <v>2</v>
      </c>
      <c r="F17" s="37">
        <f t="shared" si="0"/>
        <v>2</v>
      </c>
      <c r="G17" s="38">
        <v>10</v>
      </c>
      <c r="H17" s="38">
        <v>2</v>
      </c>
      <c r="I17" s="232">
        <f t="shared" si="5"/>
        <v>0</v>
      </c>
      <c r="J17" s="37">
        <v>5</v>
      </c>
      <c r="K17" s="37">
        <v>3</v>
      </c>
      <c r="L17" s="37">
        <f t="shared" si="6"/>
        <v>1</v>
      </c>
      <c r="M17" s="38">
        <v>4</v>
      </c>
      <c r="N17" s="38">
        <v>2</v>
      </c>
      <c r="O17" s="232">
        <f t="shared" si="7"/>
        <v>3</v>
      </c>
    </row>
    <row r="18" spans="1:15" x14ac:dyDescent="0.2">
      <c r="A18" s="262" t="s">
        <v>402</v>
      </c>
      <c r="B18" s="264">
        <v>16</v>
      </c>
      <c r="C18" s="264">
        <v>3</v>
      </c>
      <c r="D18" s="37">
        <v>4</v>
      </c>
      <c r="E18" s="37">
        <v>2</v>
      </c>
      <c r="F18" s="37">
        <f t="shared" si="0"/>
        <v>2</v>
      </c>
      <c r="G18" s="38">
        <v>4</v>
      </c>
      <c r="H18" s="38">
        <v>2</v>
      </c>
      <c r="I18" s="232">
        <f t="shared" si="5"/>
        <v>2</v>
      </c>
      <c r="J18" s="37">
        <v>4</v>
      </c>
      <c r="K18" s="37">
        <v>3</v>
      </c>
      <c r="L18" s="37">
        <f t="shared" si="6"/>
        <v>1</v>
      </c>
      <c r="M18" s="38">
        <v>4</v>
      </c>
      <c r="N18" s="38">
        <v>2</v>
      </c>
      <c r="O18" s="232">
        <f t="shared" si="7"/>
        <v>2</v>
      </c>
    </row>
    <row r="19" spans="1:15" x14ac:dyDescent="0.2">
      <c r="A19" s="262" t="s">
        <v>403</v>
      </c>
      <c r="B19" s="264">
        <v>10</v>
      </c>
      <c r="C19" s="264">
        <v>4</v>
      </c>
      <c r="D19" s="37">
        <v>6</v>
      </c>
      <c r="E19" s="37">
        <v>2</v>
      </c>
      <c r="F19" s="37">
        <f t="shared" si="0"/>
        <v>1</v>
      </c>
      <c r="G19" s="38">
        <v>6</v>
      </c>
      <c r="H19" s="38">
        <v>2</v>
      </c>
      <c r="I19" s="232">
        <f t="shared" si="5"/>
        <v>1</v>
      </c>
      <c r="J19" s="37">
        <v>4</v>
      </c>
      <c r="K19" s="37">
        <v>2</v>
      </c>
      <c r="L19" s="37">
        <f t="shared" si="6"/>
        <v>2</v>
      </c>
      <c r="M19" s="38">
        <v>4</v>
      </c>
      <c r="N19" s="275">
        <v>1</v>
      </c>
      <c r="O19" s="232">
        <f t="shared" si="7"/>
        <v>4</v>
      </c>
    </row>
    <row r="20" spans="1:15" x14ac:dyDescent="0.2">
      <c r="A20" s="262" t="s">
        <v>404</v>
      </c>
      <c r="B20" s="264">
        <v>8</v>
      </c>
      <c r="C20" s="264">
        <v>4</v>
      </c>
      <c r="D20" s="37">
        <v>8</v>
      </c>
      <c r="E20" s="37">
        <v>2</v>
      </c>
      <c r="F20" s="37">
        <f t="shared" si="0"/>
        <v>0</v>
      </c>
      <c r="G20" s="38">
        <v>5</v>
      </c>
      <c r="H20" s="38">
        <v>2</v>
      </c>
      <c r="I20" s="232">
        <f t="shared" si="5"/>
        <v>3</v>
      </c>
      <c r="J20" s="37">
        <v>5</v>
      </c>
      <c r="K20" s="37">
        <v>3</v>
      </c>
      <c r="L20" s="37">
        <f t="shared" si="6"/>
        <v>2</v>
      </c>
      <c r="M20" s="38">
        <v>8</v>
      </c>
      <c r="N20" s="38">
        <v>2</v>
      </c>
      <c r="O20" s="232">
        <f t="shared" si="7"/>
        <v>0</v>
      </c>
    </row>
    <row r="21" spans="1:15" x14ac:dyDescent="0.2">
      <c r="A21" s="262" t="s">
        <v>405</v>
      </c>
      <c r="B21" s="264">
        <v>18</v>
      </c>
      <c r="C21" s="264">
        <v>3</v>
      </c>
      <c r="D21" s="37">
        <v>6</v>
      </c>
      <c r="E21" s="37">
        <v>3</v>
      </c>
      <c r="F21" s="37">
        <f t="shared" si="0"/>
        <v>0</v>
      </c>
      <c r="G21" s="38">
        <v>4</v>
      </c>
      <c r="H21" s="38">
        <v>1</v>
      </c>
      <c r="I21" s="232">
        <f t="shared" si="5"/>
        <v>2</v>
      </c>
      <c r="J21" s="37">
        <v>4</v>
      </c>
      <c r="K21" s="37">
        <v>2</v>
      </c>
      <c r="L21" s="37">
        <f t="shared" si="6"/>
        <v>1</v>
      </c>
      <c r="M21" s="38">
        <v>5</v>
      </c>
      <c r="N21" s="38">
        <v>2</v>
      </c>
      <c r="O21" s="232">
        <f t="shared" si="7"/>
        <v>1</v>
      </c>
    </row>
    <row r="22" spans="1:15" x14ac:dyDescent="0.2">
      <c r="A22" s="262" t="s">
        <v>406</v>
      </c>
      <c r="B22" s="264">
        <v>6</v>
      </c>
      <c r="C22" s="264">
        <v>4</v>
      </c>
      <c r="D22" s="37">
        <v>10</v>
      </c>
      <c r="E22" s="37">
        <v>3</v>
      </c>
      <c r="F22" s="37">
        <f t="shared" si="0"/>
        <v>0</v>
      </c>
      <c r="G22" s="38">
        <v>8</v>
      </c>
      <c r="H22" s="38">
        <v>2</v>
      </c>
      <c r="I22" s="232">
        <f t="shared" si="5"/>
        <v>0</v>
      </c>
      <c r="J22" s="37">
        <v>4</v>
      </c>
      <c r="K22" s="37">
        <v>1</v>
      </c>
      <c r="L22" s="37">
        <f t="shared" si="6"/>
        <v>3</v>
      </c>
      <c r="M22" s="38">
        <v>6</v>
      </c>
      <c r="N22" s="38">
        <v>2</v>
      </c>
      <c r="O22" s="232">
        <f t="shared" si="7"/>
        <v>2</v>
      </c>
    </row>
    <row r="23" spans="1:15" ht="13.5" thickBot="1" x14ac:dyDescent="0.25">
      <c r="A23" s="270" t="s">
        <v>407</v>
      </c>
      <c r="B23" s="271">
        <v>2</v>
      </c>
      <c r="C23" s="271">
        <v>5</v>
      </c>
      <c r="D23" s="37">
        <v>6</v>
      </c>
      <c r="E23" s="46">
        <v>2</v>
      </c>
      <c r="F23" s="37">
        <f t="shared" si="0"/>
        <v>2</v>
      </c>
      <c r="G23" s="38">
        <v>6</v>
      </c>
      <c r="H23" s="47">
        <v>2</v>
      </c>
      <c r="I23" s="232">
        <f t="shared" si="5"/>
        <v>3</v>
      </c>
      <c r="J23" s="37">
        <v>4</v>
      </c>
      <c r="K23" s="46">
        <v>1</v>
      </c>
      <c r="L23" s="37">
        <f t="shared" si="6"/>
        <v>4</v>
      </c>
      <c r="M23" s="38">
        <v>7</v>
      </c>
      <c r="N23" s="47">
        <v>2</v>
      </c>
      <c r="O23" s="232">
        <f t="shared" si="7"/>
        <v>2</v>
      </c>
    </row>
    <row r="24" spans="1:15" ht="13.5" thickBot="1" x14ac:dyDescent="0.25">
      <c r="A24" s="66" t="s">
        <v>413</v>
      </c>
      <c r="B24" s="63"/>
      <c r="C24" s="63">
        <f t="shared" ref="C24:L24" si="8">SUM(C15:C23)</f>
        <v>36</v>
      </c>
      <c r="D24" s="63">
        <f t="shared" si="8"/>
        <v>60</v>
      </c>
      <c r="E24" s="63">
        <f t="shared" si="8"/>
        <v>22</v>
      </c>
      <c r="F24" s="63">
        <f t="shared" si="8"/>
        <v>8</v>
      </c>
      <c r="G24" s="64">
        <f t="shared" si="8"/>
        <v>63</v>
      </c>
      <c r="H24" s="64">
        <f t="shared" si="8"/>
        <v>17</v>
      </c>
      <c r="I24" s="234">
        <f t="shared" si="8"/>
        <v>11</v>
      </c>
      <c r="J24" s="63">
        <f t="shared" si="8"/>
        <v>43</v>
      </c>
      <c r="K24" s="63">
        <f t="shared" si="8"/>
        <v>18</v>
      </c>
      <c r="L24" s="63">
        <f t="shared" si="8"/>
        <v>15</v>
      </c>
      <c r="M24" s="64">
        <f>SUM(M15:M23)</f>
        <v>55</v>
      </c>
      <c r="N24" s="64">
        <f>SUM(N15:N23)</f>
        <v>18</v>
      </c>
      <c r="O24" s="64">
        <f>SUM(O15:O23)</f>
        <v>16</v>
      </c>
    </row>
    <row r="25" spans="1:15" ht="13.5" thickBot="1" x14ac:dyDescent="0.25">
      <c r="A25" s="70" t="s">
        <v>414</v>
      </c>
      <c r="B25" s="71"/>
      <c r="C25" s="71">
        <f t="shared" ref="C25:L25" si="9">C24+C14</f>
        <v>72</v>
      </c>
      <c r="D25" s="71">
        <f t="shared" si="9"/>
        <v>107</v>
      </c>
      <c r="E25" s="71">
        <f t="shared" si="9"/>
        <v>42</v>
      </c>
      <c r="F25" s="71">
        <f t="shared" si="9"/>
        <v>24</v>
      </c>
      <c r="G25" s="72">
        <f t="shared" si="9"/>
        <v>118</v>
      </c>
      <c r="H25" s="72">
        <f t="shared" si="9"/>
        <v>33</v>
      </c>
      <c r="I25" s="235">
        <f t="shared" si="9"/>
        <v>23</v>
      </c>
      <c r="J25" s="71">
        <f t="shared" si="9"/>
        <v>86</v>
      </c>
      <c r="K25" s="71">
        <f t="shared" si="9"/>
        <v>35</v>
      </c>
      <c r="L25" s="71">
        <f t="shared" si="9"/>
        <v>30</v>
      </c>
      <c r="M25" s="72">
        <f>M24+M14</f>
        <v>116</v>
      </c>
      <c r="N25" s="72">
        <f>N24+N14</f>
        <v>37</v>
      </c>
      <c r="O25" s="72">
        <f>O24+O14</f>
        <v>27</v>
      </c>
    </row>
    <row r="26" spans="1:15" ht="13.5" thickBot="1" x14ac:dyDescent="0.25"/>
    <row r="27" spans="1:15" ht="13.5" thickBot="1" x14ac:dyDescent="0.25">
      <c r="A27" s="256"/>
      <c r="B27" s="257"/>
      <c r="C27" s="257"/>
      <c r="D27" s="257"/>
      <c r="E27" s="257"/>
      <c r="F27" s="257"/>
      <c r="G27" s="327" t="s">
        <v>222</v>
      </c>
      <c r="H27" s="257"/>
      <c r="I27" s="257"/>
      <c r="J27" s="257"/>
      <c r="K27" s="257"/>
      <c r="L27" s="257"/>
      <c r="M27" s="257"/>
      <c r="N27" s="257"/>
      <c r="O27" s="257"/>
    </row>
    <row r="28" spans="1:15" x14ac:dyDescent="0.2">
      <c r="A28" s="258"/>
      <c r="B28" s="259"/>
      <c r="C28" s="259"/>
      <c r="D28" s="474" t="s">
        <v>475</v>
      </c>
      <c r="E28" s="475"/>
      <c r="F28" s="476"/>
      <c r="G28" s="477" t="s">
        <v>352</v>
      </c>
      <c r="H28" s="478"/>
      <c r="I28" s="479"/>
      <c r="J28" s="474" t="s">
        <v>469</v>
      </c>
      <c r="K28" s="475"/>
      <c r="L28" s="476"/>
      <c r="M28" s="477" t="s">
        <v>472</v>
      </c>
      <c r="N28" s="478"/>
      <c r="O28" s="479"/>
    </row>
    <row r="29" spans="1:15" x14ac:dyDescent="0.2">
      <c r="A29" s="260"/>
      <c r="B29" s="261"/>
      <c r="C29" s="261" t="s">
        <v>538</v>
      </c>
      <c r="D29" s="480">
        <v>17</v>
      </c>
      <c r="E29" s="481"/>
      <c r="F29" s="482"/>
      <c r="G29" s="483">
        <v>26</v>
      </c>
      <c r="H29" s="484"/>
      <c r="I29" s="485"/>
      <c r="J29" s="480">
        <v>8</v>
      </c>
      <c r="K29" s="481"/>
      <c r="L29" s="482"/>
      <c r="M29" s="483">
        <v>28</v>
      </c>
      <c r="N29" s="484"/>
      <c r="O29" s="485"/>
    </row>
    <row r="30" spans="1:15" x14ac:dyDescent="0.2">
      <c r="A30" s="262"/>
      <c r="B30" s="263" t="s">
        <v>355</v>
      </c>
      <c r="C30" s="263" t="s">
        <v>408</v>
      </c>
      <c r="D30" s="35" t="s">
        <v>409</v>
      </c>
      <c r="E30" s="35" t="s">
        <v>410</v>
      </c>
      <c r="F30" s="35" t="s">
        <v>363</v>
      </c>
      <c r="G30" s="36" t="s">
        <v>409</v>
      </c>
      <c r="H30" s="36" t="s">
        <v>410</v>
      </c>
      <c r="I30" s="36" t="s">
        <v>363</v>
      </c>
      <c r="J30" s="35" t="s">
        <v>409</v>
      </c>
      <c r="K30" s="35" t="s">
        <v>410</v>
      </c>
      <c r="L30" s="35" t="s">
        <v>363</v>
      </c>
      <c r="M30" s="36" t="s">
        <v>409</v>
      </c>
      <c r="N30" s="36" t="s">
        <v>410</v>
      </c>
      <c r="O30" s="36" t="s">
        <v>363</v>
      </c>
    </row>
    <row r="31" spans="1:15" x14ac:dyDescent="0.2">
      <c r="A31" s="262" t="s">
        <v>390</v>
      </c>
      <c r="B31" s="264">
        <v>3</v>
      </c>
      <c r="C31" s="264">
        <v>5</v>
      </c>
      <c r="D31" s="37">
        <v>7</v>
      </c>
      <c r="E31" s="37">
        <v>1</v>
      </c>
      <c r="F31" s="37">
        <f t="shared" ref="F31:F39" si="10">IF(($C31+INT(D$3/18)+IF(((D$3-INT(D$3/18)*18)-$B31)&gt;=0,1,0)-D31+2)&lt;0, 0, $C31+INT(D$3/18)+IF(((D$3-INT(D$3/18)*18)-$B31)&gt;=0,1,0)-D31+2)</f>
        <v>1</v>
      </c>
      <c r="G31" s="38">
        <v>7</v>
      </c>
      <c r="H31" s="38">
        <v>3</v>
      </c>
      <c r="I31" s="232">
        <f t="shared" ref="I31:I39" si="11">IF(($C31+INT(G$3/18)+IF(((G$3-INT(G$3/18)*18)-$B31)&gt;=0,1,0)-G31+2)&lt;0, 0, $C31+INT(G$3/18)+IF(((G$3-INT(G$3/18)*18)-$B31)&gt;=0,1,0)-G31+2)</f>
        <v>2</v>
      </c>
      <c r="J31" s="37">
        <v>6</v>
      </c>
      <c r="K31" s="37">
        <v>2</v>
      </c>
      <c r="L31" s="37">
        <f t="shared" ref="L31:L39" si="12">IF(($C31+INT(J$3/18)+IF(((J$3-INT(J$3/18)*18)-$B31)&gt;=0,1,0)-J31+2)&lt;0, 0, $C31+INT(J$3/18)+IF(((J$3-INT(J$3/18)*18)-$B31)&gt;=0,1,0)-J31+2)</f>
        <v>2</v>
      </c>
      <c r="M31" s="38">
        <v>10</v>
      </c>
      <c r="N31" s="38">
        <v>2</v>
      </c>
      <c r="O31" s="232">
        <f t="shared" ref="O31:O39" si="13">IF(($C31+INT(M$3/18)+IF(((M$3-INT(M$3/18)*18)-$B31)&gt;=0,1,0)-M31+2)&lt;0, 0, $C31+INT(M$3/18)+IF(((M$3-INT(M$3/18)*18)-$B31)&gt;=0,1,0)-M31+2)</f>
        <v>0</v>
      </c>
    </row>
    <row r="32" spans="1:15" x14ac:dyDescent="0.2">
      <c r="A32" s="262" t="s">
        <v>391</v>
      </c>
      <c r="B32" s="264">
        <v>17</v>
      </c>
      <c r="C32" s="264">
        <v>3</v>
      </c>
      <c r="D32" s="37">
        <v>3</v>
      </c>
      <c r="E32" s="37">
        <v>2</v>
      </c>
      <c r="F32" s="37">
        <f t="shared" si="10"/>
        <v>3</v>
      </c>
      <c r="G32" s="38">
        <v>3</v>
      </c>
      <c r="H32" s="38">
        <v>2</v>
      </c>
      <c r="I32" s="232">
        <f t="shared" si="11"/>
        <v>3</v>
      </c>
      <c r="J32" s="37">
        <v>4</v>
      </c>
      <c r="K32" s="37">
        <v>2</v>
      </c>
      <c r="L32" s="37">
        <f t="shared" si="12"/>
        <v>1</v>
      </c>
      <c r="M32" s="38">
        <v>6</v>
      </c>
      <c r="N32" s="38">
        <v>2</v>
      </c>
      <c r="O32" s="232">
        <f t="shared" si="13"/>
        <v>0</v>
      </c>
    </row>
    <row r="33" spans="1:17" x14ac:dyDescent="0.2">
      <c r="A33" s="262" t="s">
        <v>392</v>
      </c>
      <c r="B33" s="264">
        <v>11</v>
      </c>
      <c r="C33" s="264">
        <v>4</v>
      </c>
      <c r="D33" s="37">
        <v>7</v>
      </c>
      <c r="E33" s="37">
        <v>3</v>
      </c>
      <c r="F33" s="37">
        <f t="shared" si="10"/>
        <v>0</v>
      </c>
      <c r="G33" s="38">
        <v>5</v>
      </c>
      <c r="H33" s="38">
        <v>2</v>
      </c>
      <c r="I33" s="232">
        <f t="shared" si="11"/>
        <v>2</v>
      </c>
      <c r="J33" s="37">
        <v>4</v>
      </c>
      <c r="K33" s="37">
        <v>1</v>
      </c>
      <c r="L33" s="37">
        <f t="shared" si="12"/>
        <v>2</v>
      </c>
      <c r="M33" s="38">
        <v>6</v>
      </c>
      <c r="N33" s="38">
        <v>2</v>
      </c>
      <c r="O33" s="232">
        <f t="shared" si="13"/>
        <v>1</v>
      </c>
    </row>
    <row r="34" spans="1:17" x14ac:dyDescent="0.2">
      <c r="A34" s="262" t="s">
        <v>393</v>
      </c>
      <c r="B34" s="264">
        <v>13</v>
      </c>
      <c r="C34" s="264">
        <v>3</v>
      </c>
      <c r="D34" s="37">
        <v>4</v>
      </c>
      <c r="E34" s="37">
        <v>2</v>
      </c>
      <c r="F34" s="37">
        <f t="shared" si="10"/>
        <v>2</v>
      </c>
      <c r="G34" s="38">
        <v>4</v>
      </c>
      <c r="H34" s="38">
        <v>2</v>
      </c>
      <c r="I34" s="232">
        <f t="shared" si="11"/>
        <v>2</v>
      </c>
      <c r="J34" s="37">
        <v>4</v>
      </c>
      <c r="K34" s="37">
        <v>3</v>
      </c>
      <c r="L34" s="37">
        <f t="shared" si="12"/>
        <v>1</v>
      </c>
      <c r="M34" s="38">
        <v>5</v>
      </c>
      <c r="N34" s="38">
        <v>3</v>
      </c>
      <c r="O34" s="232">
        <f t="shared" si="13"/>
        <v>1</v>
      </c>
    </row>
    <row r="35" spans="1:17" x14ac:dyDescent="0.2">
      <c r="A35" s="262" t="s">
        <v>394</v>
      </c>
      <c r="B35" s="264">
        <v>1</v>
      </c>
      <c r="C35" s="264">
        <v>5</v>
      </c>
      <c r="D35" s="37">
        <v>7</v>
      </c>
      <c r="E35" s="37">
        <v>2</v>
      </c>
      <c r="F35" s="37">
        <f t="shared" si="10"/>
        <v>1</v>
      </c>
      <c r="G35" s="38">
        <v>6</v>
      </c>
      <c r="H35" s="38">
        <v>2</v>
      </c>
      <c r="I35" s="232">
        <f t="shared" si="11"/>
        <v>3</v>
      </c>
      <c r="J35" s="37">
        <v>6</v>
      </c>
      <c r="K35" s="37">
        <v>1</v>
      </c>
      <c r="L35" s="37">
        <f t="shared" si="12"/>
        <v>2</v>
      </c>
      <c r="M35" s="38">
        <v>7</v>
      </c>
      <c r="N35" s="38">
        <v>2</v>
      </c>
      <c r="O35" s="232">
        <f t="shared" si="13"/>
        <v>2</v>
      </c>
    </row>
    <row r="36" spans="1:17" x14ac:dyDescent="0.2">
      <c r="A36" s="262" t="s">
        <v>395</v>
      </c>
      <c r="B36" s="264">
        <v>15</v>
      </c>
      <c r="C36" s="264">
        <v>3</v>
      </c>
      <c r="D36" s="37">
        <v>2</v>
      </c>
      <c r="E36" s="37">
        <v>1</v>
      </c>
      <c r="F36" s="37">
        <f t="shared" si="10"/>
        <v>4</v>
      </c>
      <c r="G36" s="38">
        <v>4</v>
      </c>
      <c r="H36" s="38">
        <v>2</v>
      </c>
      <c r="I36" s="232">
        <f t="shared" si="11"/>
        <v>2</v>
      </c>
      <c r="J36" s="37">
        <v>3</v>
      </c>
      <c r="K36" s="37">
        <v>2</v>
      </c>
      <c r="L36" s="37">
        <f t="shared" si="12"/>
        <v>2</v>
      </c>
      <c r="M36" s="38">
        <v>5</v>
      </c>
      <c r="N36" s="38">
        <v>2</v>
      </c>
      <c r="O36" s="232">
        <f t="shared" si="13"/>
        <v>1</v>
      </c>
      <c r="Q36" s="231" t="s">
        <v>220</v>
      </c>
    </row>
    <row r="37" spans="1:17" x14ac:dyDescent="0.2">
      <c r="A37" s="262" t="s">
        <v>396</v>
      </c>
      <c r="B37" s="264">
        <v>5</v>
      </c>
      <c r="C37" s="264">
        <v>4</v>
      </c>
      <c r="D37" s="37">
        <v>7</v>
      </c>
      <c r="E37" s="37">
        <v>3</v>
      </c>
      <c r="F37" s="37">
        <f t="shared" si="10"/>
        <v>0</v>
      </c>
      <c r="G37" s="38">
        <v>5</v>
      </c>
      <c r="H37" s="38">
        <v>2</v>
      </c>
      <c r="I37" s="232">
        <f t="shared" si="11"/>
        <v>3</v>
      </c>
      <c r="J37" s="37">
        <v>10</v>
      </c>
      <c r="K37" s="37">
        <v>2</v>
      </c>
      <c r="L37" s="37">
        <f t="shared" si="12"/>
        <v>0</v>
      </c>
      <c r="M37" s="38">
        <v>7</v>
      </c>
      <c r="N37" s="38">
        <v>2</v>
      </c>
      <c r="O37" s="232">
        <f t="shared" si="13"/>
        <v>1</v>
      </c>
    </row>
    <row r="38" spans="1:17" x14ac:dyDescent="0.2">
      <c r="A38" s="262" t="s">
        <v>397</v>
      </c>
      <c r="B38" s="264">
        <v>9</v>
      </c>
      <c r="C38" s="264">
        <v>5</v>
      </c>
      <c r="D38" s="37">
        <v>6</v>
      </c>
      <c r="E38" s="37">
        <v>2</v>
      </c>
      <c r="F38" s="37">
        <f t="shared" si="10"/>
        <v>2</v>
      </c>
      <c r="G38" s="38">
        <v>10</v>
      </c>
      <c r="H38" s="38">
        <v>2</v>
      </c>
      <c r="I38" s="232">
        <f t="shared" si="11"/>
        <v>0</v>
      </c>
      <c r="J38" s="37">
        <v>6</v>
      </c>
      <c r="K38" s="37">
        <v>3</v>
      </c>
      <c r="L38" s="37">
        <f t="shared" si="12"/>
        <v>1</v>
      </c>
      <c r="M38" s="38">
        <v>7</v>
      </c>
      <c r="N38" s="38">
        <v>1</v>
      </c>
      <c r="O38" s="232">
        <f t="shared" si="13"/>
        <v>2</v>
      </c>
    </row>
    <row r="39" spans="1:17" ht="13.5" thickBot="1" x14ac:dyDescent="0.25">
      <c r="A39" s="265" t="s">
        <v>398</v>
      </c>
      <c r="B39" s="266">
        <v>7</v>
      </c>
      <c r="C39" s="266">
        <v>4</v>
      </c>
      <c r="D39" s="37">
        <v>4</v>
      </c>
      <c r="E39" s="54">
        <v>1</v>
      </c>
      <c r="F39" s="37">
        <f t="shared" si="10"/>
        <v>3</v>
      </c>
      <c r="G39" s="38">
        <v>6</v>
      </c>
      <c r="H39" s="55">
        <v>2</v>
      </c>
      <c r="I39" s="232">
        <f t="shared" si="11"/>
        <v>2</v>
      </c>
      <c r="J39" s="37">
        <v>4</v>
      </c>
      <c r="K39" s="54">
        <v>2</v>
      </c>
      <c r="L39" s="37">
        <f t="shared" si="12"/>
        <v>3</v>
      </c>
      <c r="M39" s="38">
        <v>6</v>
      </c>
      <c r="N39" s="55">
        <v>1</v>
      </c>
      <c r="O39" s="232">
        <f t="shared" si="13"/>
        <v>2</v>
      </c>
    </row>
    <row r="40" spans="1:17" ht="13.5" thickBot="1" x14ac:dyDescent="0.25">
      <c r="A40" s="267" t="s">
        <v>412</v>
      </c>
      <c r="B40" s="268"/>
      <c r="C40" s="234">
        <f t="shared" ref="C40:L40" si="14">SUM(C31:C39)</f>
        <v>36</v>
      </c>
      <c r="D40" s="63">
        <f t="shared" si="14"/>
        <v>47</v>
      </c>
      <c r="E40" s="63">
        <f t="shared" si="14"/>
        <v>17</v>
      </c>
      <c r="F40" s="63">
        <f t="shared" si="14"/>
        <v>16</v>
      </c>
      <c r="G40" s="64">
        <f t="shared" si="14"/>
        <v>50</v>
      </c>
      <c r="H40" s="64">
        <f t="shared" si="14"/>
        <v>19</v>
      </c>
      <c r="I40" s="233">
        <f t="shared" si="14"/>
        <v>19</v>
      </c>
      <c r="J40" s="63">
        <f t="shared" si="14"/>
        <v>47</v>
      </c>
      <c r="K40" s="63">
        <f t="shared" si="14"/>
        <v>18</v>
      </c>
      <c r="L40" s="88">
        <f t="shared" si="14"/>
        <v>14</v>
      </c>
      <c r="M40" s="64">
        <f>SUM(M31:M39)</f>
        <v>59</v>
      </c>
      <c r="N40" s="64">
        <f>SUM(N31:N39)</f>
        <v>17</v>
      </c>
      <c r="O40" s="233">
        <f>SUM(O31:O39)</f>
        <v>10</v>
      </c>
    </row>
    <row r="41" spans="1:17" x14ac:dyDescent="0.2">
      <c r="A41" s="260" t="s">
        <v>399</v>
      </c>
      <c r="B41" s="269">
        <v>4</v>
      </c>
      <c r="C41" s="269">
        <v>5</v>
      </c>
      <c r="D41" s="37">
        <v>6</v>
      </c>
      <c r="E41" s="39">
        <v>2</v>
      </c>
      <c r="F41" s="37">
        <f t="shared" ref="F41:F49" si="15">IF(($C41+INT(D$3/18)+IF(((D$3-INT(D$3/18)*18)-$B41)&gt;=0,1,0)-D41+2)&lt;0, 0, $C41+INT(D$3/18)+IF(((D$3-INT(D$3/18)*18)-$B41)&gt;=0,1,0)-D41+2)</f>
        <v>2</v>
      </c>
      <c r="G41" s="38">
        <v>6</v>
      </c>
      <c r="H41" s="59">
        <v>2</v>
      </c>
      <c r="I41" s="232">
        <f t="shared" ref="I41:I49" si="16">IF(($C41+INT(G$3/18)+IF(((G$3-INT(G$3/18)*18)-$B41)&gt;=0,1,0)-G41+2)&lt;0, 0, $C41+INT(G$3/18)+IF(((G$3-INT(G$3/18)*18)-$B41)&gt;=0,1,0)-G41+2)</f>
        <v>3</v>
      </c>
      <c r="J41" s="37">
        <v>5</v>
      </c>
      <c r="K41" s="39">
        <v>1</v>
      </c>
      <c r="L41" s="37">
        <f t="shared" ref="L41:L49" si="17">IF(($C41+INT(J$3/18)+IF(((J$3-INT(J$3/18)*18)-$B41)&gt;=0,1,0)-J41+2)&lt;0, 0, $C41+INT(J$3/18)+IF(((J$3-INT(J$3/18)*18)-$B41)&gt;=0,1,0)-J41+2)</f>
        <v>3</v>
      </c>
      <c r="M41" s="38">
        <v>10</v>
      </c>
      <c r="N41" s="59">
        <v>2</v>
      </c>
      <c r="O41" s="232">
        <f t="shared" ref="O41:O49" si="18">IF(($C41+INT(M$3/18)+IF(((M$3-INT(M$3/18)*18)-$B41)&gt;=0,1,0)-M41+2)&lt;0, 0, $C41+INT(M$3/18)+IF(((M$3-INT(M$3/18)*18)-$B41)&gt;=0,1,0)-M41+2)</f>
        <v>0</v>
      </c>
    </row>
    <row r="42" spans="1:17" x14ac:dyDescent="0.2">
      <c r="A42" s="262" t="s">
        <v>400</v>
      </c>
      <c r="B42" s="264">
        <v>12</v>
      </c>
      <c r="C42" s="264">
        <v>4</v>
      </c>
      <c r="D42" s="37">
        <v>5</v>
      </c>
      <c r="E42" s="37">
        <v>2</v>
      </c>
      <c r="F42" s="37">
        <f t="shared" si="15"/>
        <v>2</v>
      </c>
      <c r="G42" s="38">
        <v>9</v>
      </c>
      <c r="H42" s="38">
        <v>3</v>
      </c>
      <c r="I42" s="232">
        <f t="shared" si="16"/>
        <v>0</v>
      </c>
      <c r="J42" s="37">
        <v>5</v>
      </c>
      <c r="K42" s="37">
        <v>1</v>
      </c>
      <c r="L42" s="37">
        <f t="shared" si="17"/>
        <v>1</v>
      </c>
      <c r="M42" s="38">
        <v>6</v>
      </c>
      <c r="N42" s="38">
        <v>1</v>
      </c>
      <c r="O42" s="232">
        <f t="shared" si="18"/>
        <v>1</v>
      </c>
    </row>
    <row r="43" spans="1:17" x14ac:dyDescent="0.2">
      <c r="A43" s="262" t="s">
        <v>401</v>
      </c>
      <c r="B43" s="264">
        <v>14</v>
      </c>
      <c r="C43" s="264">
        <v>4</v>
      </c>
      <c r="D43" s="37">
        <v>10</v>
      </c>
      <c r="E43" s="37">
        <v>2</v>
      </c>
      <c r="F43" s="37">
        <f t="shared" si="15"/>
        <v>0</v>
      </c>
      <c r="G43" s="38">
        <v>5</v>
      </c>
      <c r="H43" s="38">
        <v>3</v>
      </c>
      <c r="I43" s="232">
        <f t="shared" si="16"/>
        <v>2</v>
      </c>
      <c r="J43" s="37">
        <v>5</v>
      </c>
      <c r="K43" s="37">
        <v>3</v>
      </c>
      <c r="L43" s="37">
        <f t="shared" si="17"/>
        <v>1</v>
      </c>
      <c r="M43" s="38">
        <v>5</v>
      </c>
      <c r="N43" s="38">
        <v>1</v>
      </c>
      <c r="O43" s="232">
        <f t="shared" si="18"/>
        <v>2</v>
      </c>
    </row>
    <row r="44" spans="1:17" x14ac:dyDescent="0.2">
      <c r="A44" s="262" t="s">
        <v>402</v>
      </c>
      <c r="B44" s="264">
        <v>16</v>
      </c>
      <c r="C44" s="264">
        <v>3</v>
      </c>
      <c r="D44" s="37">
        <v>3</v>
      </c>
      <c r="E44" s="37">
        <v>2</v>
      </c>
      <c r="F44" s="37">
        <f t="shared" si="15"/>
        <v>3</v>
      </c>
      <c r="G44" s="38">
        <v>4</v>
      </c>
      <c r="H44" s="38">
        <v>1</v>
      </c>
      <c r="I44" s="232">
        <f t="shared" si="16"/>
        <v>2</v>
      </c>
      <c r="J44" s="37">
        <v>10</v>
      </c>
      <c r="K44" s="37">
        <v>2</v>
      </c>
      <c r="L44" s="37">
        <f t="shared" si="17"/>
        <v>0</v>
      </c>
      <c r="M44" s="38">
        <v>4</v>
      </c>
      <c r="N44" s="38">
        <v>1</v>
      </c>
      <c r="O44" s="232">
        <f t="shared" si="18"/>
        <v>2</v>
      </c>
    </row>
    <row r="45" spans="1:17" x14ac:dyDescent="0.2">
      <c r="A45" s="262" t="s">
        <v>403</v>
      </c>
      <c r="B45" s="264">
        <v>10</v>
      </c>
      <c r="C45" s="264">
        <v>4</v>
      </c>
      <c r="D45" s="37">
        <v>8</v>
      </c>
      <c r="E45" s="37">
        <v>2</v>
      </c>
      <c r="F45" s="37">
        <f t="shared" si="15"/>
        <v>0</v>
      </c>
      <c r="G45" s="38">
        <v>7</v>
      </c>
      <c r="H45" s="38">
        <v>1</v>
      </c>
      <c r="I45" s="232">
        <f t="shared" si="16"/>
        <v>0</v>
      </c>
      <c r="J45" s="37">
        <v>5</v>
      </c>
      <c r="K45" s="37">
        <v>2</v>
      </c>
      <c r="L45" s="37">
        <f t="shared" si="17"/>
        <v>1</v>
      </c>
      <c r="M45" s="38">
        <v>5</v>
      </c>
      <c r="N45" s="275">
        <v>2</v>
      </c>
      <c r="O45" s="232">
        <f t="shared" si="18"/>
        <v>3</v>
      </c>
    </row>
    <row r="46" spans="1:17" x14ac:dyDescent="0.2">
      <c r="A46" s="262" t="s">
        <v>404</v>
      </c>
      <c r="B46" s="264">
        <v>8</v>
      </c>
      <c r="C46" s="264">
        <v>4</v>
      </c>
      <c r="D46" s="37">
        <v>5</v>
      </c>
      <c r="E46" s="37">
        <v>2</v>
      </c>
      <c r="F46" s="37">
        <f t="shared" si="15"/>
        <v>2</v>
      </c>
      <c r="G46" s="38">
        <v>5</v>
      </c>
      <c r="H46" s="38">
        <v>2</v>
      </c>
      <c r="I46" s="232">
        <f t="shared" si="16"/>
        <v>3</v>
      </c>
      <c r="J46" s="37">
        <v>6</v>
      </c>
      <c r="K46" s="37">
        <v>3</v>
      </c>
      <c r="L46" s="37">
        <f t="shared" si="17"/>
        <v>1</v>
      </c>
      <c r="M46" s="38">
        <v>5</v>
      </c>
      <c r="N46" s="38">
        <v>2</v>
      </c>
      <c r="O46" s="232">
        <f t="shared" si="18"/>
        <v>3</v>
      </c>
    </row>
    <row r="47" spans="1:17" x14ac:dyDescent="0.2">
      <c r="A47" s="262" t="s">
        <v>405</v>
      </c>
      <c r="B47" s="264">
        <v>18</v>
      </c>
      <c r="C47" s="264">
        <v>3</v>
      </c>
      <c r="D47" s="37">
        <v>7</v>
      </c>
      <c r="E47" s="37">
        <v>2</v>
      </c>
      <c r="F47" s="37">
        <f t="shared" si="15"/>
        <v>0</v>
      </c>
      <c r="G47" s="38">
        <v>4</v>
      </c>
      <c r="H47" s="38">
        <v>1</v>
      </c>
      <c r="I47" s="232">
        <f t="shared" si="16"/>
        <v>2</v>
      </c>
      <c r="J47" s="37">
        <v>3</v>
      </c>
      <c r="K47" s="37">
        <v>2</v>
      </c>
      <c r="L47" s="37">
        <f t="shared" si="17"/>
        <v>2</v>
      </c>
      <c r="M47" s="38">
        <v>4</v>
      </c>
      <c r="N47" s="38">
        <v>2</v>
      </c>
      <c r="O47" s="232">
        <f t="shared" si="18"/>
        <v>2</v>
      </c>
    </row>
    <row r="48" spans="1:17" x14ac:dyDescent="0.2">
      <c r="A48" s="262" t="s">
        <v>406</v>
      </c>
      <c r="B48" s="264">
        <v>6</v>
      </c>
      <c r="C48" s="264">
        <v>4</v>
      </c>
      <c r="D48" s="37">
        <v>4</v>
      </c>
      <c r="E48" s="37">
        <v>1</v>
      </c>
      <c r="F48" s="37">
        <f t="shared" si="15"/>
        <v>3</v>
      </c>
      <c r="G48" s="38">
        <v>6</v>
      </c>
      <c r="H48" s="38">
        <v>1</v>
      </c>
      <c r="I48" s="232">
        <f t="shared" si="16"/>
        <v>2</v>
      </c>
      <c r="J48" s="37">
        <v>4</v>
      </c>
      <c r="K48" s="37">
        <v>1</v>
      </c>
      <c r="L48" s="37">
        <f t="shared" si="17"/>
        <v>3</v>
      </c>
      <c r="M48" s="38">
        <v>8</v>
      </c>
      <c r="N48" s="38">
        <v>3</v>
      </c>
      <c r="O48" s="232">
        <f t="shared" si="18"/>
        <v>0</v>
      </c>
    </row>
    <row r="49" spans="1:16" ht="13.5" thickBot="1" x14ac:dyDescent="0.25">
      <c r="A49" s="270" t="s">
        <v>407</v>
      </c>
      <c r="B49" s="271">
        <v>2</v>
      </c>
      <c r="C49" s="271">
        <v>5</v>
      </c>
      <c r="D49" s="37">
        <v>10</v>
      </c>
      <c r="E49" s="46">
        <v>2</v>
      </c>
      <c r="F49" s="37">
        <f t="shared" si="15"/>
        <v>0</v>
      </c>
      <c r="G49" s="38">
        <v>10</v>
      </c>
      <c r="H49" s="47">
        <v>3</v>
      </c>
      <c r="I49" s="232">
        <f t="shared" si="16"/>
        <v>0</v>
      </c>
      <c r="J49" s="37">
        <v>7</v>
      </c>
      <c r="K49" s="46">
        <v>1</v>
      </c>
      <c r="L49" s="37">
        <f t="shared" si="17"/>
        <v>1</v>
      </c>
      <c r="M49" s="38">
        <v>10</v>
      </c>
      <c r="N49" s="47">
        <v>2</v>
      </c>
      <c r="O49" s="232">
        <f t="shared" si="18"/>
        <v>0</v>
      </c>
    </row>
    <row r="50" spans="1:16" ht="13.5" thickBot="1" x14ac:dyDescent="0.25">
      <c r="A50" s="66" t="s">
        <v>413</v>
      </c>
      <c r="B50" s="63"/>
      <c r="C50" s="63">
        <f t="shared" ref="C50:L50" si="19">SUM(C41:C49)</f>
        <v>36</v>
      </c>
      <c r="D50" s="63">
        <f t="shared" si="19"/>
        <v>58</v>
      </c>
      <c r="E50" s="63">
        <f t="shared" si="19"/>
        <v>17</v>
      </c>
      <c r="F50" s="63">
        <f t="shared" si="19"/>
        <v>12</v>
      </c>
      <c r="G50" s="64">
        <f t="shared" si="19"/>
        <v>56</v>
      </c>
      <c r="H50" s="64">
        <f t="shared" si="19"/>
        <v>17</v>
      </c>
      <c r="I50" s="234">
        <f t="shared" si="19"/>
        <v>14</v>
      </c>
      <c r="J50" s="63">
        <f t="shared" si="19"/>
        <v>50</v>
      </c>
      <c r="K50" s="63">
        <f t="shared" si="19"/>
        <v>16</v>
      </c>
      <c r="L50" s="63">
        <f t="shared" si="19"/>
        <v>13</v>
      </c>
      <c r="M50" s="64">
        <f>SUM(M41:M49)</f>
        <v>57</v>
      </c>
      <c r="N50" s="64">
        <f>SUM(N41:N49)</f>
        <v>16</v>
      </c>
      <c r="O50" s="64">
        <f>SUM(O41:O49)</f>
        <v>13</v>
      </c>
    </row>
    <row r="51" spans="1:16" ht="13.5" thickBot="1" x14ac:dyDescent="0.25">
      <c r="A51" s="70" t="s">
        <v>414</v>
      </c>
      <c r="B51" s="71"/>
      <c r="C51" s="71">
        <f t="shared" ref="C51:L51" si="20">C50+C40</f>
        <v>72</v>
      </c>
      <c r="D51" s="71">
        <f t="shared" si="20"/>
        <v>105</v>
      </c>
      <c r="E51" s="71">
        <f t="shared" si="20"/>
        <v>34</v>
      </c>
      <c r="F51" s="71">
        <f t="shared" si="20"/>
        <v>28</v>
      </c>
      <c r="G51" s="72">
        <f t="shared" si="20"/>
        <v>106</v>
      </c>
      <c r="H51" s="72">
        <f t="shared" si="20"/>
        <v>36</v>
      </c>
      <c r="I51" s="235">
        <f t="shared" si="20"/>
        <v>33</v>
      </c>
      <c r="J51" s="71">
        <f t="shared" si="20"/>
        <v>97</v>
      </c>
      <c r="K51" s="71">
        <f t="shared" si="20"/>
        <v>34</v>
      </c>
      <c r="L51" s="71">
        <f t="shared" si="20"/>
        <v>27</v>
      </c>
      <c r="M51" s="72">
        <f>M50+M40</f>
        <v>116</v>
      </c>
      <c r="N51" s="72">
        <f>N50+N40</f>
        <v>33</v>
      </c>
      <c r="O51" s="72">
        <f>O50+O40</f>
        <v>23</v>
      </c>
    </row>
    <row r="52" spans="1:16" ht="13.5" thickBot="1" x14ac:dyDescent="0.25"/>
    <row r="53" spans="1:16" ht="13.5" thickBot="1" x14ac:dyDescent="0.25">
      <c r="A53" s="256"/>
      <c r="B53" s="257"/>
      <c r="C53" s="257"/>
      <c r="D53" s="257"/>
      <c r="E53" s="257"/>
      <c r="F53" s="257"/>
      <c r="G53" s="257" t="s">
        <v>100</v>
      </c>
      <c r="H53" s="257"/>
      <c r="I53" s="257"/>
      <c r="J53" s="257"/>
      <c r="K53" s="257"/>
      <c r="L53" s="257"/>
      <c r="M53" s="257"/>
      <c r="N53" s="257"/>
      <c r="O53" s="257"/>
    </row>
    <row r="54" spans="1:16" x14ac:dyDescent="0.2">
      <c r="A54" s="258"/>
      <c r="B54" s="259"/>
      <c r="C54" s="259"/>
      <c r="D54" s="474" t="s">
        <v>475</v>
      </c>
      <c r="E54" s="475"/>
      <c r="F54" s="476"/>
      <c r="G54" s="477" t="s">
        <v>352</v>
      </c>
      <c r="H54" s="478"/>
      <c r="I54" s="479"/>
      <c r="J54" s="474" t="s">
        <v>469</v>
      </c>
      <c r="K54" s="475"/>
      <c r="L54" s="476"/>
      <c r="M54" s="477" t="s">
        <v>472</v>
      </c>
      <c r="N54" s="478"/>
      <c r="O54" s="479"/>
    </row>
    <row r="55" spans="1:16" x14ac:dyDescent="0.2">
      <c r="A55" s="260"/>
      <c r="B55" s="261"/>
      <c r="C55" s="261" t="s">
        <v>538</v>
      </c>
      <c r="D55" s="480">
        <v>16</v>
      </c>
      <c r="E55" s="481"/>
      <c r="F55" s="482"/>
      <c r="G55" s="483">
        <v>24</v>
      </c>
      <c r="H55" s="484"/>
      <c r="I55" s="485"/>
      <c r="J55" s="480">
        <v>7</v>
      </c>
      <c r="K55" s="481"/>
      <c r="L55" s="482"/>
      <c r="M55" s="483">
        <v>26</v>
      </c>
      <c r="N55" s="484"/>
      <c r="O55" s="485"/>
    </row>
    <row r="56" spans="1:16" x14ac:dyDescent="0.2">
      <c r="A56" s="262"/>
      <c r="B56" s="263" t="s">
        <v>355</v>
      </c>
      <c r="C56" s="263" t="s">
        <v>408</v>
      </c>
      <c r="D56" s="35" t="s">
        <v>409</v>
      </c>
      <c r="E56" s="35" t="s">
        <v>410</v>
      </c>
      <c r="F56" s="35" t="s">
        <v>363</v>
      </c>
      <c r="G56" s="36" t="s">
        <v>409</v>
      </c>
      <c r="H56" s="36" t="s">
        <v>410</v>
      </c>
      <c r="I56" s="36" t="s">
        <v>363</v>
      </c>
      <c r="J56" s="35" t="s">
        <v>409</v>
      </c>
      <c r="K56" s="35" t="s">
        <v>410</v>
      </c>
      <c r="L56" s="35" t="s">
        <v>363</v>
      </c>
      <c r="M56" s="36" t="s">
        <v>409</v>
      </c>
      <c r="N56" s="36" t="s">
        <v>410</v>
      </c>
      <c r="O56" s="36" t="s">
        <v>363</v>
      </c>
    </row>
    <row r="57" spans="1:16" x14ac:dyDescent="0.2">
      <c r="A57" s="262" t="s">
        <v>390</v>
      </c>
      <c r="B57" s="264">
        <v>2</v>
      </c>
      <c r="C57" s="264">
        <v>5</v>
      </c>
      <c r="D57" s="37">
        <v>5</v>
      </c>
      <c r="E57" s="37">
        <v>2</v>
      </c>
      <c r="F57" s="37">
        <f>IF(($C57+INT(D$55/18)+IF(((D$55-INT(D$55/18)*18)-$B57)&gt;=0,1,0)-D57+2)&lt;0, 0, $C57+INT(D$55/18)+IF(((D$55-INT(D$55/18)*18)-$B57)&gt;=0,1,0)-D57+2)</f>
        <v>3</v>
      </c>
      <c r="G57" s="38">
        <v>9</v>
      </c>
      <c r="H57" s="38">
        <v>2</v>
      </c>
      <c r="I57" s="38">
        <f>IF(($C57+INT(G$55/18)+IF(((G$55-INT(G$55/18)*18)-$B57)&gt;=0,1,0)-G57+2)&lt;0, 0, $C57+INT(G$55/18)+IF(((G$55-INT(G$55/18)*18)-$B57)&gt;=0,1,0)-G57+2)</f>
        <v>0</v>
      </c>
      <c r="J57" s="37">
        <v>7</v>
      </c>
      <c r="K57" s="37">
        <v>2</v>
      </c>
      <c r="L57" s="37">
        <f>IF(($C57+INT(J$55/18)+IF(((J$55-INT(J$55/18)*18)-$B57)&gt;=0,1,0)-J57+2)&lt;0, 0, $C57+INT(J$55/18)+IF(((J$55-INT(J$55/18)*18)-$B57)&gt;=0,1,0)-J57+2)</f>
        <v>1</v>
      </c>
      <c r="M57" s="38">
        <v>10</v>
      </c>
      <c r="N57" s="38">
        <v>2</v>
      </c>
      <c r="O57" s="38">
        <f>IF(($C57+INT(M$55/18)+IF(((M$55-INT(M$55/18)*18)-$B57)&gt;=0,1,0)-M57+2)&lt;0, 0, $C57+INT(M$55/18)+IF(((M$55-INT(M$55/18)*18)-$B57)&gt;=0,1,0)-M57+2)</f>
        <v>0</v>
      </c>
    </row>
    <row r="58" spans="1:16" x14ac:dyDescent="0.2">
      <c r="A58" s="262" t="s">
        <v>391</v>
      </c>
      <c r="B58" s="264">
        <v>6</v>
      </c>
      <c r="C58" s="264">
        <v>4</v>
      </c>
      <c r="D58" s="37">
        <v>6</v>
      </c>
      <c r="E58" s="37">
        <v>2</v>
      </c>
      <c r="F58" s="37">
        <f t="shared" ref="F58:F65" si="21">IF(($C58+INT(D$55/18)+IF(((D$55-INT(D$55/18)*18)-$B58)&gt;=0,1,0)-D58+2)&lt;0, 0, $C58+INT(D$55/18)+IF(((D$55-INT(D$55/18)*18)-$B58)&gt;=0,1,0)-D58+2)</f>
        <v>1</v>
      </c>
      <c r="G58" s="38">
        <v>5</v>
      </c>
      <c r="H58" s="38">
        <v>3</v>
      </c>
      <c r="I58" s="38">
        <f t="shared" ref="I58:I65" si="22">IF(($C58+INT(G$55/18)+IF(((G$55-INT(G$55/18)*18)-$B58)&gt;=0,1,0)-G58+2)&lt;0, 0, $C58+INT(G$55/18)+IF(((G$55-INT(G$55/18)*18)-$B58)&gt;=0,1,0)-G58+2)</f>
        <v>3</v>
      </c>
      <c r="J58" s="37">
        <v>6</v>
      </c>
      <c r="K58" s="37">
        <v>3</v>
      </c>
      <c r="L58" s="37">
        <f t="shared" ref="L58:L65" si="23">IF(($C58+INT(J$55/18)+IF(((J$55-INT(J$55/18)*18)-$B58)&gt;=0,1,0)-J58+2)&lt;0, 0, $C58+INT(J$55/18)+IF(((J$55-INT(J$55/18)*18)-$B58)&gt;=0,1,0)-J58+2)</f>
        <v>1</v>
      </c>
      <c r="M58" s="38">
        <v>4</v>
      </c>
      <c r="N58" s="38">
        <v>1</v>
      </c>
      <c r="O58" s="38">
        <f t="shared" ref="O58:O65" si="24">IF(($C58+INT(M$55/18)+IF(((M$55-INT(M$55/18)*18)-$B58)&gt;=0,1,0)-M58+2)&lt;0, 0, $C58+INT(M$55/18)+IF(((M$55-INT(M$55/18)*18)-$B58)&gt;=0,1,0)-M58+2)</f>
        <v>4</v>
      </c>
    </row>
    <row r="59" spans="1:16" x14ac:dyDescent="0.2">
      <c r="A59" s="262" t="s">
        <v>392</v>
      </c>
      <c r="B59" s="264">
        <v>4</v>
      </c>
      <c r="C59" s="264">
        <v>5</v>
      </c>
      <c r="D59" s="37">
        <v>5</v>
      </c>
      <c r="E59" s="37">
        <v>2</v>
      </c>
      <c r="F59" s="37">
        <f t="shared" si="21"/>
        <v>3</v>
      </c>
      <c r="G59" s="38">
        <v>10</v>
      </c>
      <c r="H59" s="38">
        <v>3</v>
      </c>
      <c r="I59" s="38">
        <f t="shared" si="22"/>
        <v>0</v>
      </c>
      <c r="J59" s="37">
        <v>6</v>
      </c>
      <c r="K59" s="37">
        <v>2</v>
      </c>
      <c r="L59" s="37">
        <f t="shared" si="23"/>
        <v>2</v>
      </c>
      <c r="M59" s="38">
        <v>8</v>
      </c>
      <c r="N59" s="38">
        <v>2</v>
      </c>
      <c r="O59" s="38">
        <f t="shared" si="24"/>
        <v>1</v>
      </c>
    </row>
    <row r="60" spans="1:16" x14ac:dyDescent="0.2">
      <c r="A60" s="262" t="s">
        <v>393</v>
      </c>
      <c r="B60" s="264">
        <v>8</v>
      </c>
      <c r="C60" s="264">
        <v>4</v>
      </c>
      <c r="D60" s="37">
        <v>5</v>
      </c>
      <c r="E60" s="37">
        <v>2</v>
      </c>
      <c r="F60" s="37">
        <f t="shared" si="21"/>
        <v>2</v>
      </c>
      <c r="G60" s="38">
        <v>5</v>
      </c>
      <c r="H60" s="38">
        <v>1</v>
      </c>
      <c r="I60" s="38">
        <f t="shared" si="22"/>
        <v>2</v>
      </c>
      <c r="J60" s="37">
        <v>4</v>
      </c>
      <c r="K60" s="37">
        <v>2</v>
      </c>
      <c r="L60" s="37">
        <f t="shared" si="23"/>
        <v>2</v>
      </c>
      <c r="M60" s="38">
        <v>8</v>
      </c>
      <c r="N60" s="38">
        <v>1</v>
      </c>
      <c r="O60" s="38">
        <f t="shared" si="24"/>
        <v>0</v>
      </c>
    </row>
    <row r="61" spans="1:16" x14ac:dyDescent="0.2">
      <c r="A61" s="262" t="s">
        <v>394</v>
      </c>
      <c r="B61" s="264">
        <v>18</v>
      </c>
      <c r="C61" s="264">
        <v>3</v>
      </c>
      <c r="D61" s="37">
        <v>6</v>
      </c>
      <c r="E61" s="37">
        <v>2</v>
      </c>
      <c r="F61" s="37">
        <f t="shared" si="21"/>
        <v>0</v>
      </c>
      <c r="G61" s="38">
        <v>4</v>
      </c>
      <c r="H61" s="38">
        <v>2</v>
      </c>
      <c r="I61" s="38">
        <f t="shared" si="22"/>
        <v>2</v>
      </c>
      <c r="J61" s="37">
        <v>3</v>
      </c>
      <c r="K61" s="37">
        <v>2</v>
      </c>
      <c r="L61" s="37">
        <f t="shared" si="23"/>
        <v>2</v>
      </c>
      <c r="M61" s="38">
        <v>10</v>
      </c>
      <c r="N61" s="38">
        <v>2</v>
      </c>
      <c r="O61" s="38">
        <f t="shared" si="24"/>
        <v>0</v>
      </c>
    </row>
    <row r="62" spans="1:16" x14ac:dyDescent="0.2">
      <c r="A62" s="262" t="s">
        <v>395</v>
      </c>
      <c r="B62" s="264">
        <v>12</v>
      </c>
      <c r="C62" s="264">
        <v>4</v>
      </c>
      <c r="D62" s="37">
        <v>6</v>
      </c>
      <c r="E62" s="37">
        <v>2</v>
      </c>
      <c r="F62" s="37">
        <f t="shared" si="21"/>
        <v>1</v>
      </c>
      <c r="G62" s="38">
        <v>4</v>
      </c>
      <c r="H62" s="38">
        <v>2</v>
      </c>
      <c r="I62" s="38">
        <f t="shared" si="22"/>
        <v>3</v>
      </c>
      <c r="J62" s="37">
        <v>6</v>
      </c>
      <c r="K62" s="37">
        <v>1</v>
      </c>
      <c r="L62" s="37">
        <f t="shared" si="23"/>
        <v>0</v>
      </c>
      <c r="M62" s="38">
        <v>7</v>
      </c>
      <c r="N62" s="38">
        <v>2</v>
      </c>
      <c r="O62" s="38">
        <f t="shared" si="24"/>
        <v>0</v>
      </c>
    </row>
    <row r="63" spans="1:16" x14ac:dyDescent="0.2">
      <c r="A63" s="262" t="s">
        <v>396</v>
      </c>
      <c r="B63" s="264">
        <v>16</v>
      </c>
      <c r="C63" s="264">
        <v>3</v>
      </c>
      <c r="D63" s="37">
        <v>4</v>
      </c>
      <c r="E63" s="37">
        <v>3</v>
      </c>
      <c r="F63" s="37">
        <f t="shared" si="21"/>
        <v>2</v>
      </c>
      <c r="G63" s="38">
        <v>10</v>
      </c>
      <c r="H63" s="38">
        <v>2</v>
      </c>
      <c r="I63" s="38">
        <f t="shared" si="22"/>
        <v>0</v>
      </c>
      <c r="J63" s="37">
        <v>3</v>
      </c>
      <c r="K63" s="37">
        <v>2</v>
      </c>
      <c r="L63" s="37">
        <f t="shared" si="23"/>
        <v>2</v>
      </c>
      <c r="M63" s="38">
        <v>4</v>
      </c>
      <c r="N63" s="38">
        <v>3</v>
      </c>
      <c r="O63" s="38">
        <f t="shared" si="24"/>
        <v>2</v>
      </c>
      <c r="P63" t="s">
        <v>224</v>
      </c>
    </row>
    <row r="64" spans="1:16" x14ac:dyDescent="0.2">
      <c r="A64" s="262" t="s">
        <v>397</v>
      </c>
      <c r="B64" s="264">
        <v>14</v>
      </c>
      <c r="C64" s="264">
        <v>4</v>
      </c>
      <c r="D64" s="37">
        <v>3</v>
      </c>
      <c r="E64" s="37">
        <v>1</v>
      </c>
      <c r="F64" s="37">
        <f t="shared" si="21"/>
        <v>4</v>
      </c>
      <c r="G64" s="38">
        <v>5</v>
      </c>
      <c r="H64" s="38">
        <v>2</v>
      </c>
      <c r="I64" s="38">
        <f t="shared" si="22"/>
        <v>2</v>
      </c>
      <c r="J64" s="37">
        <v>4</v>
      </c>
      <c r="K64" s="37">
        <v>2</v>
      </c>
      <c r="L64" s="37">
        <f t="shared" si="23"/>
        <v>2</v>
      </c>
      <c r="M64" s="38">
        <v>6</v>
      </c>
      <c r="N64" s="38">
        <v>2</v>
      </c>
      <c r="O64" s="38">
        <f t="shared" si="24"/>
        <v>1</v>
      </c>
    </row>
    <row r="65" spans="1:17" ht="13.5" thickBot="1" x14ac:dyDescent="0.25">
      <c r="A65" s="265" t="s">
        <v>398</v>
      </c>
      <c r="B65" s="266">
        <v>10</v>
      </c>
      <c r="C65" s="266">
        <v>4</v>
      </c>
      <c r="D65" s="37">
        <v>7</v>
      </c>
      <c r="E65" s="54">
        <v>2</v>
      </c>
      <c r="F65" s="37">
        <f t="shared" si="21"/>
        <v>0</v>
      </c>
      <c r="G65" s="38">
        <v>6</v>
      </c>
      <c r="H65" s="55">
        <v>1</v>
      </c>
      <c r="I65" s="38">
        <f t="shared" si="22"/>
        <v>1</v>
      </c>
      <c r="J65" s="37">
        <v>5</v>
      </c>
      <c r="K65" s="54">
        <v>2</v>
      </c>
      <c r="L65" s="37">
        <f t="shared" si="23"/>
        <v>1</v>
      </c>
      <c r="M65" s="38">
        <v>10</v>
      </c>
      <c r="N65" s="55">
        <v>2</v>
      </c>
      <c r="O65" s="38">
        <f t="shared" si="24"/>
        <v>0</v>
      </c>
    </row>
    <row r="66" spans="1:17" ht="13.5" thickBot="1" x14ac:dyDescent="0.25">
      <c r="A66" s="267" t="s">
        <v>412</v>
      </c>
      <c r="B66" s="268"/>
      <c r="C66" s="234">
        <f t="shared" ref="C66:K66" si="25">SUM(C57:C65)</f>
        <v>36</v>
      </c>
      <c r="D66" s="63">
        <f t="shared" si="25"/>
        <v>47</v>
      </c>
      <c r="E66" s="63">
        <f t="shared" si="25"/>
        <v>18</v>
      </c>
      <c r="F66" s="63">
        <f t="shared" si="25"/>
        <v>16</v>
      </c>
      <c r="G66" s="64">
        <f t="shared" si="25"/>
        <v>58</v>
      </c>
      <c r="H66" s="64">
        <f t="shared" si="25"/>
        <v>18</v>
      </c>
      <c r="I66" s="233">
        <f t="shared" si="25"/>
        <v>13</v>
      </c>
      <c r="J66" s="63">
        <f t="shared" si="25"/>
        <v>44</v>
      </c>
      <c r="K66" s="63">
        <f t="shared" si="25"/>
        <v>18</v>
      </c>
      <c r="L66" s="63">
        <f t="shared" ref="L66" si="26">SUM(L57:L65)</f>
        <v>13</v>
      </c>
      <c r="M66" s="64">
        <f>SUM(M57:M65)</f>
        <v>67</v>
      </c>
      <c r="N66" s="64">
        <f>SUM(N57:N65)</f>
        <v>17</v>
      </c>
      <c r="O66" s="233">
        <f t="shared" ref="O66" si="27">SUM(O57:O65)</f>
        <v>8</v>
      </c>
    </row>
    <row r="67" spans="1:17" x14ac:dyDescent="0.2">
      <c r="A67" s="260" t="s">
        <v>399</v>
      </c>
      <c r="B67" s="269">
        <v>3</v>
      </c>
      <c r="C67" s="264">
        <v>5</v>
      </c>
      <c r="D67" s="37">
        <v>8</v>
      </c>
      <c r="E67" s="39">
        <v>2</v>
      </c>
      <c r="F67" s="37">
        <f>IF(($C67+INT(D$55/18)+IF(((D$55-INT(D$55/18)*18)-$B67)&gt;=0,1,0)-D67+2)&lt;0, 0, $C67+INT(D$55/18)+IF(((D$55-INT(D$55/18)*18)-$B67)&gt;=0,1,0)-D67+2)</f>
        <v>0</v>
      </c>
      <c r="G67" s="38">
        <v>7</v>
      </c>
      <c r="H67" s="59">
        <v>2</v>
      </c>
      <c r="I67" s="38">
        <f>IF(($C67+INT(G$55/18)+IF(((G$55-INT(G$55/18)*18)-$B67)&gt;=0,1,0)-G67+2)&lt;0, 0, $C67+INT(G$55/18)+IF(((G$55-INT(G$55/18)*18)-$B67)&gt;=0,1,0)-G67+2)</f>
        <v>2</v>
      </c>
      <c r="J67" s="37">
        <v>4</v>
      </c>
      <c r="K67" s="39">
        <v>1</v>
      </c>
      <c r="L67" s="37">
        <f>IF(($C67+INT(J$55/18)+IF(((J$55-INT(J$55/18)*18)-$B67)&gt;=0,1,0)-J67+2)&lt;0, 0, $C67+INT(J$55/18)+IF(((J$55-INT(J$55/18)*18)-$B67)&gt;=0,1,0)-J67+2)</f>
        <v>4</v>
      </c>
      <c r="M67" s="38">
        <v>7</v>
      </c>
      <c r="N67" s="59">
        <v>2</v>
      </c>
      <c r="O67" s="38">
        <f>IF(($C67+INT(M$55/18)+IF(((M$55-INT(M$55/18)*18)-$B67)&gt;=0,1,0)-M67+2)&lt;0, 0, $C67+INT(M$55/18)+IF(((M$55-INT(M$55/18)*18)-$B67)&gt;=0,1,0)-M67+2)</f>
        <v>2</v>
      </c>
    </row>
    <row r="68" spans="1:17" x14ac:dyDescent="0.2">
      <c r="A68" s="262" t="s">
        <v>400</v>
      </c>
      <c r="B68" s="264">
        <v>17</v>
      </c>
      <c r="C68" s="264">
        <v>3</v>
      </c>
      <c r="D68" s="37">
        <v>6</v>
      </c>
      <c r="E68" s="37">
        <v>2</v>
      </c>
      <c r="F68" s="37">
        <f t="shared" ref="F68:F75" si="28">IF(($C68+INT(D$55/18)+IF(((D$55-INT(D$55/18)*18)-$B68)&gt;=0,1,0)-D68+2)&lt;0, 0, $C68+INT(D$55/18)+IF(((D$55-INT(D$55/18)*18)-$B68)&gt;=0,1,0)-D68+2)</f>
        <v>0</v>
      </c>
      <c r="G68" s="38">
        <v>5</v>
      </c>
      <c r="H68" s="38">
        <v>3</v>
      </c>
      <c r="I68" s="38">
        <f t="shared" ref="I68:I75" si="29">IF(($C68+INT(G$55/18)+IF(((G$55-INT(G$55/18)*18)-$B68)&gt;=0,1,0)-G68+2)&lt;0, 0, $C68+INT(G$55/18)+IF(((G$55-INT(G$55/18)*18)-$B68)&gt;=0,1,0)-G68+2)</f>
        <v>1</v>
      </c>
      <c r="J68" s="37">
        <v>2</v>
      </c>
      <c r="K68" s="37">
        <v>1</v>
      </c>
      <c r="L68" s="37">
        <f t="shared" ref="L68:L75" si="30">IF(($C68+INT(J$55/18)+IF(((J$55-INT(J$55/18)*18)-$B68)&gt;=0,1,0)-J68+2)&lt;0, 0, $C68+INT(J$55/18)+IF(((J$55-INT(J$55/18)*18)-$B68)&gt;=0,1,0)-J68+2)</f>
        <v>3</v>
      </c>
      <c r="M68" s="38">
        <v>4</v>
      </c>
      <c r="N68" s="38">
        <v>1</v>
      </c>
      <c r="O68" s="38">
        <f t="shared" ref="O68:O75" si="31">IF(($C68+INT(M$55/18)+IF(((M$55-INT(M$55/18)*18)-$B68)&gt;=0,1,0)-M68+2)&lt;0, 0, $C68+INT(M$55/18)+IF(((M$55-INT(M$55/18)*18)-$B68)&gt;=0,1,0)-M68+2)</f>
        <v>2</v>
      </c>
      <c r="Q68" t="s">
        <v>226</v>
      </c>
    </row>
    <row r="69" spans="1:17" x14ac:dyDescent="0.2">
      <c r="A69" s="262" t="s">
        <v>401</v>
      </c>
      <c r="B69" s="264">
        <v>11</v>
      </c>
      <c r="C69" s="264">
        <v>4</v>
      </c>
      <c r="D69" s="37">
        <v>6</v>
      </c>
      <c r="E69" s="37">
        <v>3</v>
      </c>
      <c r="F69" s="37">
        <f t="shared" si="28"/>
        <v>1</v>
      </c>
      <c r="G69" s="38">
        <v>6</v>
      </c>
      <c r="H69" s="38">
        <v>2</v>
      </c>
      <c r="I69" s="38">
        <f t="shared" si="29"/>
        <v>1</v>
      </c>
      <c r="J69" s="37">
        <v>4</v>
      </c>
      <c r="K69" s="37">
        <v>2</v>
      </c>
      <c r="L69" s="37">
        <f t="shared" si="30"/>
        <v>2</v>
      </c>
      <c r="M69" s="38">
        <v>6</v>
      </c>
      <c r="N69" s="38">
        <v>2</v>
      </c>
      <c r="O69" s="38">
        <f t="shared" si="31"/>
        <v>1</v>
      </c>
    </row>
    <row r="70" spans="1:17" x14ac:dyDescent="0.2">
      <c r="A70" s="262" t="s">
        <v>402</v>
      </c>
      <c r="B70" s="264">
        <v>13</v>
      </c>
      <c r="C70" s="264">
        <v>3</v>
      </c>
      <c r="D70" s="37">
        <v>3</v>
      </c>
      <c r="E70" s="37">
        <v>2</v>
      </c>
      <c r="F70" s="37">
        <f t="shared" si="28"/>
        <v>3</v>
      </c>
      <c r="G70" s="38">
        <v>10</v>
      </c>
      <c r="H70" s="38">
        <v>2</v>
      </c>
      <c r="I70" s="38">
        <f t="shared" si="29"/>
        <v>0</v>
      </c>
      <c r="J70" s="37">
        <v>4</v>
      </c>
      <c r="K70" s="37">
        <v>1</v>
      </c>
      <c r="L70" s="37">
        <f t="shared" si="30"/>
        <v>1</v>
      </c>
      <c r="M70" s="38">
        <v>10</v>
      </c>
      <c r="N70" s="38">
        <v>2</v>
      </c>
      <c r="O70" s="38">
        <f t="shared" si="31"/>
        <v>0</v>
      </c>
      <c r="P70" t="s">
        <v>225</v>
      </c>
    </row>
    <row r="71" spans="1:17" x14ac:dyDescent="0.2">
      <c r="A71" s="262" t="s">
        <v>403</v>
      </c>
      <c r="B71" s="264">
        <v>1</v>
      </c>
      <c r="C71" s="264">
        <v>5</v>
      </c>
      <c r="D71" s="37">
        <v>7</v>
      </c>
      <c r="E71" s="37">
        <v>3</v>
      </c>
      <c r="F71" s="37">
        <f t="shared" si="28"/>
        <v>1</v>
      </c>
      <c r="G71" s="38">
        <v>7</v>
      </c>
      <c r="H71" s="38">
        <v>2</v>
      </c>
      <c r="I71" s="38">
        <f t="shared" si="29"/>
        <v>2</v>
      </c>
      <c r="J71" s="37">
        <v>6</v>
      </c>
      <c r="K71" s="37">
        <v>3</v>
      </c>
      <c r="L71" s="37">
        <f t="shared" si="30"/>
        <v>2</v>
      </c>
      <c r="M71" s="38">
        <v>10</v>
      </c>
      <c r="N71" s="275">
        <v>2</v>
      </c>
      <c r="O71" s="38">
        <f t="shared" si="31"/>
        <v>0</v>
      </c>
    </row>
    <row r="72" spans="1:17" x14ac:dyDescent="0.2">
      <c r="A72" s="262" t="s">
        <v>404</v>
      </c>
      <c r="B72" s="264">
        <v>15</v>
      </c>
      <c r="C72" s="264">
        <v>3</v>
      </c>
      <c r="D72" s="37">
        <v>4</v>
      </c>
      <c r="E72" s="37">
        <v>2</v>
      </c>
      <c r="F72" s="37">
        <f t="shared" si="28"/>
        <v>2</v>
      </c>
      <c r="G72" s="38">
        <v>5</v>
      </c>
      <c r="H72" s="38">
        <v>2</v>
      </c>
      <c r="I72" s="38">
        <f t="shared" si="29"/>
        <v>1</v>
      </c>
      <c r="J72" s="37">
        <v>4</v>
      </c>
      <c r="K72" s="37">
        <v>2</v>
      </c>
      <c r="L72" s="37">
        <f t="shared" si="30"/>
        <v>1</v>
      </c>
      <c r="M72" s="38">
        <v>4</v>
      </c>
      <c r="N72" s="38">
        <v>2</v>
      </c>
      <c r="O72" s="38">
        <f t="shared" si="31"/>
        <v>2</v>
      </c>
    </row>
    <row r="73" spans="1:17" x14ac:dyDescent="0.2">
      <c r="A73" s="262" t="s">
        <v>405</v>
      </c>
      <c r="B73" s="264">
        <v>5</v>
      </c>
      <c r="C73" s="264">
        <v>4</v>
      </c>
      <c r="D73" s="37">
        <v>8</v>
      </c>
      <c r="E73" s="37">
        <v>2</v>
      </c>
      <c r="F73" s="37">
        <f t="shared" si="28"/>
        <v>0</v>
      </c>
      <c r="G73" s="38">
        <v>6</v>
      </c>
      <c r="H73" s="38">
        <v>1</v>
      </c>
      <c r="I73" s="38">
        <f t="shared" si="29"/>
        <v>2</v>
      </c>
      <c r="J73" s="37">
        <v>4</v>
      </c>
      <c r="K73" s="37">
        <v>2</v>
      </c>
      <c r="L73" s="37">
        <f t="shared" si="30"/>
        <v>3</v>
      </c>
      <c r="M73" s="38">
        <v>10</v>
      </c>
      <c r="N73" s="38">
        <v>2</v>
      </c>
      <c r="O73" s="38">
        <f t="shared" si="31"/>
        <v>0</v>
      </c>
    </row>
    <row r="74" spans="1:17" x14ac:dyDescent="0.2">
      <c r="A74" s="262" t="s">
        <v>406</v>
      </c>
      <c r="B74" s="264">
        <v>9</v>
      </c>
      <c r="C74" s="264">
        <v>5</v>
      </c>
      <c r="D74" s="37">
        <v>8</v>
      </c>
      <c r="E74" s="37">
        <v>2</v>
      </c>
      <c r="F74" s="37">
        <f t="shared" si="28"/>
        <v>0</v>
      </c>
      <c r="G74" s="38">
        <v>7</v>
      </c>
      <c r="H74" s="38">
        <v>2</v>
      </c>
      <c r="I74" s="38">
        <f t="shared" si="29"/>
        <v>1</v>
      </c>
      <c r="J74" s="37">
        <v>5</v>
      </c>
      <c r="K74" s="37">
        <v>1</v>
      </c>
      <c r="L74" s="37">
        <f t="shared" si="30"/>
        <v>2</v>
      </c>
      <c r="M74" s="38">
        <v>8</v>
      </c>
      <c r="N74" s="38">
        <v>2</v>
      </c>
      <c r="O74" s="38">
        <f t="shared" si="31"/>
        <v>0</v>
      </c>
    </row>
    <row r="75" spans="1:17" ht="13.5" thickBot="1" x14ac:dyDescent="0.25">
      <c r="A75" s="270" t="s">
        <v>407</v>
      </c>
      <c r="B75" s="271">
        <v>7</v>
      </c>
      <c r="C75" s="266">
        <v>4</v>
      </c>
      <c r="D75" s="37">
        <v>5</v>
      </c>
      <c r="E75" s="46">
        <v>2</v>
      </c>
      <c r="F75" s="37">
        <f t="shared" si="28"/>
        <v>2</v>
      </c>
      <c r="G75" s="38">
        <v>6</v>
      </c>
      <c r="H75" s="47">
        <v>1</v>
      </c>
      <c r="I75" s="38">
        <f t="shared" si="29"/>
        <v>1</v>
      </c>
      <c r="J75" s="37">
        <v>8</v>
      </c>
      <c r="K75" s="46">
        <v>3</v>
      </c>
      <c r="L75" s="37">
        <f t="shared" si="30"/>
        <v>0</v>
      </c>
      <c r="M75" s="38">
        <v>10</v>
      </c>
      <c r="N75" s="47">
        <v>2</v>
      </c>
      <c r="O75" s="38">
        <f t="shared" si="31"/>
        <v>0</v>
      </c>
    </row>
    <row r="76" spans="1:17" ht="13.5" thickBot="1" x14ac:dyDescent="0.25">
      <c r="A76" s="66" t="s">
        <v>413</v>
      </c>
      <c r="B76" s="63"/>
      <c r="C76" s="63">
        <f t="shared" ref="C76:L76" si="32">SUM(C67:C75)</f>
        <v>36</v>
      </c>
      <c r="D76" s="63">
        <f t="shared" si="32"/>
        <v>55</v>
      </c>
      <c r="E76" s="63">
        <f t="shared" si="32"/>
        <v>20</v>
      </c>
      <c r="F76" s="63">
        <f t="shared" si="32"/>
        <v>9</v>
      </c>
      <c r="G76" s="64">
        <f t="shared" si="32"/>
        <v>59</v>
      </c>
      <c r="H76" s="64">
        <f t="shared" si="32"/>
        <v>17</v>
      </c>
      <c r="I76" s="234">
        <f t="shared" si="32"/>
        <v>11</v>
      </c>
      <c r="J76" s="63">
        <f t="shared" si="32"/>
        <v>41</v>
      </c>
      <c r="K76" s="63">
        <f t="shared" si="32"/>
        <v>16</v>
      </c>
      <c r="L76" s="63">
        <f t="shared" si="32"/>
        <v>18</v>
      </c>
      <c r="M76" s="64">
        <f>SUM(M67:M75)</f>
        <v>69</v>
      </c>
      <c r="N76" s="64">
        <f>SUM(N67:N75)</f>
        <v>17</v>
      </c>
      <c r="O76" s="64">
        <f>SUM(O67:O75)</f>
        <v>7</v>
      </c>
    </row>
    <row r="77" spans="1:17" ht="13.5" thickBot="1" x14ac:dyDescent="0.25">
      <c r="A77" s="70" t="s">
        <v>414</v>
      </c>
      <c r="B77" s="71"/>
      <c r="C77" s="71">
        <f t="shared" ref="C77:L77" si="33">C76+C66</f>
        <v>72</v>
      </c>
      <c r="D77" s="71">
        <f t="shared" si="33"/>
        <v>102</v>
      </c>
      <c r="E77" s="71">
        <f t="shared" si="33"/>
        <v>38</v>
      </c>
      <c r="F77" s="71">
        <f t="shared" si="33"/>
        <v>25</v>
      </c>
      <c r="G77" s="72">
        <f t="shared" si="33"/>
        <v>117</v>
      </c>
      <c r="H77" s="72">
        <f t="shared" si="33"/>
        <v>35</v>
      </c>
      <c r="I77" s="235">
        <f t="shared" si="33"/>
        <v>24</v>
      </c>
      <c r="J77" s="71">
        <f t="shared" si="33"/>
        <v>85</v>
      </c>
      <c r="K77" s="71">
        <f t="shared" si="33"/>
        <v>34</v>
      </c>
      <c r="L77" s="71">
        <f t="shared" si="33"/>
        <v>31</v>
      </c>
      <c r="M77" s="72">
        <f>M76+M66</f>
        <v>136</v>
      </c>
      <c r="N77" s="72">
        <f>N76+N66</f>
        <v>34</v>
      </c>
      <c r="O77" s="72">
        <f>O76+O66</f>
        <v>15</v>
      </c>
    </row>
    <row r="78" spans="1:17" ht="13.5" thickBot="1" x14ac:dyDescent="0.25"/>
    <row r="79" spans="1:17" ht="13.5" thickBot="1" x14ac:dyDescent="0.25">
      <c r="A79" s="256"/>
      <c r="B79" s="257"/>
      <c r="C79" s="257"/>
      <c r="D79" s="257"/>
      <c r="E79" s="257"/>
      <c r="F79" s="257"/>
      <c r="G79" s="257" t="s">
        <v>216</v>
      </c>
      <c r="H79" s="257"/>
      <c r="I79" s="257"/>
      <c r="J79" s="257"/>
      <c r="K79" s="257"/>
      <c r="L79" s="257"/>
      <c r="M79" s="257"/>
      <c r="N79" s="257"/>
      <c r="O79" s="257"/>
    </row>
    <row r="80" spans="1:17" x14ac:dyDescent="0.2">
      <c r="A80" s="232"/>
      <c r="B80" s="232"/>
      <c r="C80" s="232"/>
      <c r="D80" s="474" t="s">
        <v>475</v>
      </c>
      <c r="E80" s="475"/>
      <c r="F80" s="476"/>
      <c r="G80" s="477" t="s">
        <v>352</v>
      </c>
      <c r="H80" s="478"/>
      <c r="I80" s="479"/>
      <c r="J80" s="474" t="s">
        <v>469</v>
      </c>
      <c r="K80" s="475"/>
      <c r="L80" s="476"/>
      <c r="M80" s="477" t="s">
        <v>472</v>
      </c>
      <c r="N80" s="478"/>
      <c r="O80" s="479"/>
    </row>
    <row r="81" spans="1:15" x14ac:dyDescent="0.2">
      <c r="A81" s="552"/>
      <c r="B81" s="553"/>
      <c r="C81" s="554"/>
      <c r="D81" s="35" t="s">
        <v>409</v>
      </c>
      <c r="E81" s="35" t="s">
        <v>410</v>
      </c>
      <c r="F81" s="35" t="s">
        <v>363</v>
      </c>
      <c r="G81" s="36" t="s">
        <v>409</v>
      </c>
      <c r="H81" s="36" t="s">
        <v>410</v>
      </c>
      <c r="I81" s="36" t="s">
        <v>363</v>
      </c>
      <c r="J81" s="35" t="s">
        <v>409</v>
      </c>
      <c r="K81" s="35" t="s">
        <v>410</v>
      </c>
      <c r="L81" s="35" t="s">
        <v>363</v>
      </c>
      <c r="M81" s="36" t="s">
        <v>409</v>
      </c>
      <c r="N81" s="36" t="s">
        <v>410</v>
      </c>
      <c r="O81" s="36" t="s">
        <v>363</v>
      </c>
    </row>
    <row r="82" spans="1:15" x14ac:dyDescent="0.2">
      <c r="A82" s="555" t="s">
        <v>217</v>
      </c>
      <c r="B82" s="556"/>
      <c r="C82" s="557"/>
      <c r="D82" s="8">
        <v>107</v>
      </c>
      <c r="E82" s="8">
        <v>42</v>
      </c>
      <c r="F82" s="8">
        <v>24</v>
      </c>
      <c r="G82" s="8">
        <v>118</v>
      </c>
      <c r="H82" s="8">
        <v>33</v>
      </c>
      <c r="I82" s="8">
        <v>23</v>
      </c>
      <c r="J82" s="8">
        <v>86</v>
      </c>
      <c r="K82" s="8">
        <v>35</v>
      </c>
      <c r="L82" s="8">
        <v>30</v>
      </c>
      <c r="M82" s="8">
        <v>116</v>
      </c>
      <c r="N82" s="8">
        <v>37</v>
      </c>
      <c r="O82" s="8">
        <v>27</v>
      </c>
    </row>
    <row r="83" spans="1:15" x14ac:dyDescent="0.2">
      <c r="A83" s="555" t="s">
        <v>218</v>
      </c>
      <c r="B83" s="556"/>
      <c r="C83" s="557"/>
      <c r="D83" s="8">
        <v>105</v>
      </c>
      <c r="E83" s="8">
        <v>34</v>
      </c>
      <c r="F83" s="8">
        <v>28</v>
      </c>
      <c r="G83" s="8">
        <v>106</v>
      </c>
      <c r="H83" s="8">
        <v>36</v>
      </c>
      <c r="I83" s="8">
        <v>33</v>
      </c>
      <c r="J83" s="8">
        <v>97</v>
      </c>
      <c r="K83" s="8">
        <v>34</v>
      </c>
      <c r="L83" s="8">
        <v>27</v>
      </c>
      <c r="M83" s="8">
        <v>116</v>
      </c>
      <c r="N83" s="8">
        <v>33</v>
      </c>
      <c r="O83" s="8">
        <v>23</v>
      </c>
    </row>
    <row r="84" spans="1:15" x14ac:dyDescent="0.2">
      <c r="A84" s="555" t="s">
        <v>219</v>
      </c>
      <c r="B84" s="556"/>
      <c r="C84" s="557"/>
      <c r="D84" s="8">
        <v>102</v>
      </c>
      <c r="E84" s="8">
        <v>38</v>
      </c>
      <c r="F84" s="8">
        <v>25</v>
      </c>
      <c r="G84" s="8">
        <v>117</v>
      </c>
      <c r="H84" s="8">
        <v>35</v>
      </c>
      <c r="I84" s="8">
        <v>24</v>
      </c>
      <c r="J84" s="8">
        <v>85</v>
      </c>
      <c r="K84" s="8">
        <v>34</v>
      </c>
      <c r="L84" s="8">
        <v>31</v>
      </c>
      <c r="M84" s="8">
        <v>136</v>
      </c>
      <c r="N84" s="8">
        <v>34</v>
      </c>
      <c r="O84" s="8">
        <v>15</v>
      </c>
    </row>
    <row r="85" spans="1:15" x14ac:dyDescent="0.2">
      <c r="A85" s="558" t="s">
        <v>688</v>
      </c>
      <c r="B85" s="559"/>
      <c r="C85" s="560"/>
      <c r="D85" s="196">
        <f t="shared" ref="D85:O85" si="34">SUM(D82:D84)</f>
        <v>314</v>
      </c>
      <c r="E85" s="196">
        <f t="shared" si="34"/>
        <v>114</v>
      </c>
      <c r="F85" s="196">
        <f t="shared" si="34"/>
        <v>77</v>
      </c>
      <c r="G85" s="196">
        <f t="shared" si="34"/>
        <v>341</v>
      </c>
      <c r="H85" s="196">
        <f t="shared" si="34"/>
        <v>104</v>
      </c>
      <c r="I85" s="196">
        <f t="shared" si="34"/>
        <v>80</v>
      </c>
      <c r="J85" s="196">
        <f t="shared" si="34"/>
        <v>268</v>
      </c>
      <c r="K85" s="196">
        <f t="shared" si="34"/>
        <v>103</v>
      </c>
      <c r="L85" s="196">
        <f t="shared" si="34"/>
        <v>88</v>
      </c>
      <c r="M85" s="196">
        <f t="shared" si="34"/>
        <v>368</v>
      </c>
      <c r="N85" s="196">
        <f t="shared" si="34"/>
        <v>104</v>
      </c>
      <c r="O85" s="196">
        <f t="shared" si="34"/>
        <v>65</v>
      </c>
    </row>
    <row r="86" spans="1:15" x14ac:dyDescent="0.2">
      <c r="A86" s="555" t="s">
        <v>350</v>
      </c>
      <c r="B86" s="556"/>
      <c r="C86" s="557"/>
      <c r="D86" s="555">
        <v>3</v>
      </c>
      <c r="E86" s="556"/>
      <c r="F86" s="557"/>
      <c r="G86" s="555">
        <v>2</v>
      </c>
      <c r="H86" s="556"/>
      <c r="I86" s="557"/>
      <c r="J86" s="555">
        <v>1</v>
      </c>
      <c r="K86" s="556"/>
      <c r="L86" s="557"/>
      <c r="M86" s="555">
        <v>4</v>
      </c>
      <c r="N86" s="556"/>
      <c r="O86" s="557"/>
    </row>
    <row r="87" spans="1:15" x14ac:dyDescent="0.2">
      <c r="A87" s="555" t="s">
        <v>415</v>
      </c>
      <c r="B87" s="556"/>
      <c r="C87" s="557"/>
      <c r="D87" s="555">
        <v>11</v>
      </c>
      <c r="E87" s="556"/>
      <c r="F87" s="557"/>
      <c r="G87" s="555">
        <v>16</v>
      </c>
      <c r="H87" s="556"/>
      <c r="I87" s="557"/>
      <c r="J87" s="555">
        <v>22</v>
      </c>
      <c r="K87" s="556"/>
      <c r="L87" s="557"/>
      <c r="M87" s="555">
        <v>7</v>
      </c>
      <c r="N87" s="556"/>
      <c r="O87" s="557"/>
    </row>
    <row r="90" spans="1:15" ht="13.5" thickBot="1" x14ac:dyDescent="0.25"/>
    <row r="91" spans="1:15" ht="13.5" thickBot="1" x14ac:dyDescent="0.25">
      <c r="A91" s="211" t="s">
        <v>903</v>
      </c>
      <c r="D91" t="s">
        <v>101</v>
      </c>
    </row>
    <row r="92" spans="1:15" x14ac:dyDescent="0.2">
      <c r="A92" s="318">
        <v>22</v>
      </c>
      <c r="D92" t="s">
        <v>352</v>
      </c>
      <c r="E92">
        <v>-206</v>
      </c>
    </row>
    <row r="93" spans="1:15" x14ac:dyDescent="0.2">
      <c r="A93" s="302">
        <v>16</v>
      </c>
      <c r="D93" t="s">
        <v>469</v>
      </c>
      <c r="E93">
        <v>-148</v>
      </c>
    </row>
    <row r="94" spans="1:15" x14ac:dyDescent="0.2">
      <c r="A94" s="302">
        <v>11</v>
      </c>
      <c r="D94" t="s">
        <v>472</v>
      </c>
      <c r="E94">
        <v>-177</v>
      </c>
    </row>
    <row r="95" spans="1:15" x14ac:dyDescent="0.2">
      <c r="A95" s="302">
        <v>7</v>
      </c>
      <c r="E95">
        <f>SUM(E92:E94)</f>
        <v>-531</v>
      </c>
    </row>
    <row r="96" spans="1:15" ht="13.5" thickBot="1" x14ac:dyDescent="0.25">
      <c r="A96" s="323">
        <v>4</v>
      </c>
      <c r="D96" t="s">
        <v>474</v>
      </c>
      <c r="E96">
        <v>531</v>
      </c>
    </row>
  </sheetData>
  <mergeCells count="43">
    <mergeCell ref="J86:L86"/>
    <mergeCell ref="J87:L87"/>
    <mergeCell ref="M86:O86"/>
    <mergeCell ref="M87:O87"/>
    <mergeCell ref="A87:C87"/>
    <mergeCell ref="D86:F86"/>
    <mergeCell ref="D87:F87"/>
    <mergeCell ref="G86:I86"/>
    <mergeCell ref="G87:I87"/>
    <mergeCell ref="A86:C86"/>
    <mergeCell ref="A81:C81"/>
    <mergeCell ref="A82:C82"/>
    <mergeCell ref="A83:C83"/>
    <mergeCell ref="A84:C84"/>
    <mergeCell ref="A85:C85"/>
    <mergeCell ref="D80:F80"/>
    <mergeCell ref="G80:I80"/>
    <mergeCell ref="J80:L80"/>
    <mergeCell ref="M80:O80"/>
    <mergeCell ref="D54:F54"/>
    <mergeCell ref="G54:I54"/>
    <mergeCell ref="J54:L54"/>
    <mergeCell ref="M54:O54"/>
    <mergeCell ref="D55:F55"/>
    <mergeCell ref="G55:I55"/>
    <mergeCell ref="J55:L55"/>
    <mergeCell ref="M55:O55"/>
    <mergeCell ref="D28:F28"/>
    <mergeCell ref="G28:I28"/>
    <mergeCell ref="J28:L28"/>
    <mergeCell ref="M28:O28"/>
    <mergeCell ref="D29:F29"/>
    <mergeCell ref="G29:I29"/>
    <mergeCell ref="J29:L29"/>
    <mergeCell ref="M29:O29"/>
    <mergeCell ref="D2:F2"/>
    <mergeCell ref="G2:I2"/>
    <mergeCell ref="J2:L2"/>
    <mergeCell ref="M2:O2"/>
    <mergeCell ref="D3:F3"/>
    <mergeCell ref="G3:I3"/>
    <mergeCell ref="J3:L3"/>
    <mergeCell ref="M3:O3"/>
  </mergeCells>
  <conditionalFormatting sqref="G5:G13 G15:G23 D5:D13 D15:D23 J5:J13 J15:J23 M5:M13 M15:M23">
    <cfRule type="cellIs" dxfId="203" priority="5" stopIfTrue="1" operator="equal">
      <formula>$C5</formula>
    </cfRule>
    <cfRule type="cellIs" dxfId="202" priority="6" stopIfTrue="1" operator="equal">
      <formula>$C5-1</formula>
    </cfRule>
  </conditionalFormatting>
  <conditionalFormatting sqref="G31:G39 G41:G49 D31:D39 D41:D49 J31:J39 J41:J49 M31:M39 M41:M49">
    <cfRule type="cellIs" dxfId="201" priority="3" stopIfTrue="1" operator="equal">
      <formula>$C31</formula>
    </cfRule>
    <cfRule type="cellIs" dxfId="200" priority="4" stopIfTrue="1" operator="equal">
      <formula>$C31-1</formula>
    </cfRule>
  </conditionalFormatting>
  <conditionalFormatting sqref="G57:G65 G67:G75 D57:D65 D67:D75 J57:J65 J67:J75 M57:M65 M67:M75">
    <cfRule type="cellIs" dxfId="199" priority="1" stopIfTrue="1" operator="equal">
      <formula>$C57</formula>
    </cfRule>
    <cfRule type="cellIs" dxfId="198" priority="2" stopIfTrue="1" operator="equal">
      <formula>$C57-1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S29"/>
  <sheetViews>
    <sheetView topLeftCell="A2" workbookViewId="0">
      <selection activeCell="A2" sqref="A2:S30"/>
    </sheetView>
  </sheetViews>
  <sheetFormatPr defaultColWidth="8.85546875" defaultRowHeight="12.75" x14ac:dyDescent="0.2"/>
  <cols>
    <col min="1" max="18" width="8.5703125" customWidth="1"/>
  </cols>
  <sheetData>
    <row r="1" spans="1:19" ht="13.5" thickBot="1" x14ac:dyDescent="0.25">
      <c r="A1" s="31"/>
      <c r="B1" s="32"/>
      <c r="C1" s="32"/>
      <c r="D1" s="32"/>
      <c r="E1" s="32"/>
      <c r="F1" s="32"/>
      <c r="G1" s="32"/>
      <c r="H1" s="32" t="s">
        <v>208</v>
      </c>
      <c r="I1" s="32"/>
      <c r="J1" s="32"/>
      <c r="K1" s="32"/>
      <c r="L1" s="32"/>
      <c r="M1" s="32"/>
      <c r="N1" s="32"/>
      <c r="O1" s="32"/>
      <c r="P1" s="105"/>
      <c r="Q1" s="105"/>
      <c r="R1" s="105"/>
      <c r="S1" t="s">
        <v>659</v>
      </c>
    </row>
    <row r="2" spans="1:19"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9" x14ac:dyDescent="0.2">
      <c r="A3" s="57"/>
      <c r="B3" s="69"/>
      <c r="C3" s="69" t="s">
        <v>538</v>
      </c>
      <c r="D3" s="480">
        <v>8</v>
      </c>
      <c r="E3" s="481"/>
      <c r="F3" s="482"/>
      <c r="G3" s="483">
        <v>21</v>
      </c>
      <c r="H3" s="484"/>
      <c r="I3" s="485"/>
      <c r="J3" s="480">
        <v>17</v>
      </c>
      <c r="K3" s="481"/>
      <c r="L3" s="482"/>
      <c r="M3" s="483">
        <v>26</v>
      </c>
      <c r="N3" s="484"/>
      <c r="O3" s="485"/>
      <c r="P3" s="480">
        <v>28</v>
      </c>
      <c r="Q3" s="481"/>
      <c r="R3" s="482"/>
    </row>
    <row r="4" spans="1:19" x14ac:dyDescent="0.2">
      <c r="A4" s="42"/>
      <c r="B4" s="34" t="s">
        <v>355</v>
      </c>
      <c r="C4" s="34" t="s">
        <v>408</v>
      </c>
      <c r="D4" s="134" t="s">
        <v>409</v>
      </c>
      <c r="E4" s="134" t="s">
        <v>410</v>
      </c>
      <c r="F4" s="134" t="s">
        <v>363</v>
      </c>
      <c r="G4" s="135" t="s">
        <v>409</v>
      </c>
      <c r="H4" s="135" t="s">
        <v>410</v>
      </c>
      <c r="I4" s="135" t="s">
        <v>363</v>
      </c>
      <c r="J4" s="134" t="s">
        <v>409</v>
      </c>
      <c r="K4" s="134" t="s">
        <v>410</v>
      </c>
      <c r="L4" s="134" t="s">
        <v>363</v>
      </c>
      <c r="M4" s="135" t="s">
        <v>409</v>
      </c>
      <c r="N4" s="135" t="s">
        <v>410</v>
      </c>
      <c r="O4" s="135" t="s">
        <v>363</v>
      </c>
      <c r="P4" s="134" t="s">
        <v>409</v>
      </c>
      <c r="Q4" s="134" t="s">
        <v>410</v>
      </c>
      <c r="R4" s="134" t="s">
        <v>363</v>
      </c>
    </row>
    <row r="5" spans="1:19" x14ac:dyDescent="0.2">
      <c r="A5" s="42" t="s">
        <v>390</v>
      </c>
      <c r="B5" s="50">
        <v>17</v>
      </c>
      <c r="C5" s="50">
        <v>3</v>
      </c>
      <c r="D5" s="305">
        <v>3</v>
      </c>
      <c r="E5" s="305">
        <v>2</v>
      </c>
      <c r="F5" s="305">
        <v>2</v>
      </c>
      <c r="G5" s="306">
        <v>4</v>
      </c>
      <c r="H5" s="306">
        <v>2</v>
      </c>
      <c r="I5" s="264">
        <f t="shared" ref="I5:I13" si="0">IF(($C5+INT(G$3/18)+IF(((G$3-INT(G$3/18)*18)-$B5)&gt;=0,1,0)-G5+2)&lt;0, 0, $C5+INT(G$3/18)+IF(((G$3-INT(G$3/18)*18)-$B5)&gt;=0,1,0)-G5+2)</f>
        <v>2</v>
      </c>
      <c r="J5" s="305">
        <v>4</v>
      </c>
      <c r="K5" s="305">
        <v>1</v>
      </c>
      <c r="L5" s="305">
        <f t="shared" ref="L5:L13" si="1">IF(($C5+INT(J$3/18)+IF(((J$3-INT(J$3/18)*18)-$B5)&gt;=0,1,0)-J5+2)&lt;0, 0, $C5+INT(J$3/18)+IF(((J$3-INT(J$3/18)*18)-$B5)&gt;=0,1,0)-J5+2)</f>
        <v>2</v>
      </c>
      <c r="M5" s="306">
        <v>6</v>
      </c>
      <c r="N5" s="306">
        <v>2</v>
      </c>
      <c r="O5" s="264">
        <f t="shared" ref="O5:O13" si="2">IF(($C5+INT(M$3/18)+IF(((M$3-INT(M$3/18)*18)-$B5)&gt;=0,1,0)-M5+2)&lt;0, 0, $C5+INT(M$3/18)+IF(((M$3-INT(M$3/18)*18)-$B5)&gt;=0,1,0)-M5+2)</f>
        <v>0</v>
      </c>
      <c r="P5" s="305">
        <v>4</v>
      </c>
      <c r="Q5" s="305">
        <v>2</v>
      </c>
      <c r="R5" s="305">
        <f t="shared" ref="R5:R13" si="3">IF(($C5+INT(P$3/18)+IF(((P$3-INT(P$3/18)*18)-$B5)&gt;=0,1,0)-P5+2)&lt;0, 0, $C5+INT(P$3/18)+IF(((P$3-INT(P$3/18)*18)-$B5)&gt;=0,1,0)-P5+2)</f>
        <v>2</v>
      </c>
    </row>
    <row r="6" spans="1:19" x14ac:dyDescent="0.2">
      <c r="A6" s="42" t="s">
        <v>391</v>
      </c>
      <c r="B6" s="50">
        <v>9</v>
      </c>
      <c r="C6" s="50">
        <v>4</v>
      </c>
      <c r="D6" s="305">
        <v>4</v>
      </c>
      <c r="E6" s="305">
        <v>2</v>
      </c>
      <c r="F6" s="305">
        <v>2</v>
      </c>
      <c r="G6" s="306">
        <v>6</v>
      </c>
      <c r="H6" s="306">
        <v>1</v>
      </c>
      <c r="I6" s="264">
        <f t="shared" si="0"/>
        <v>1</v>
      </c>
      <c r="J6" s="305">
        <v>10</v>
      </c>
      <c r="K6" s="305">
        <v>2</v>
      </c>
      <c r="L6" s="305">
        <f t="shared" si="1"/>
        <v>0</v>
      </c>
      <c r="M6" s="306">
        <v>5</v>
      </c>
      <c r="N6" s="306">
        <v>1</v>
      </c>
      <c r="O6" s="264">
        <f t="shared" si="2"/>
        <v>2</v>
      </c>
      <c r="P6" s="305">
        <v>5</v>
      </c>
      <c r="Q6" s="305">
        <v>1</v>
      </c>
      <c r="R6" s="305">
        <f t="shared" si="3"/>
        <v>3</v>
      </c>
    </row>
    <row r="7" spans="1:19" x14ac:dyDescent="0.2">
      <c r="A7" s="42" t="s">
        <v>392</v>
      </c>
      <c r="B7" s="50">
        <v>11</v>
      </c>
      <c r="C7" s="50">
        <v>3</v>
      </c>
      <c r="D7" s="305">
        <v>4</v>
      </c>
      <c r="E7" s="305">
        <v>2</v>
      </c>
      <c r="F7" s="305">
        <v>1</v>
      </c>
      <c r="G7" s="306">
        <v>4</v>
      </c>
      <c r="H7" s="306">
        <v>2</v>
      </c>
      <c r="I7" s="264">
        <f t="shared" si="0"/>
        <v>2</v>
      </c>
      <c r="J7" s="305">
        <v>4</v>
      </c>
      <c r="K7" s="305">
        <v>2</v>
      </c>
      <c r="L7" s="305">
        <f t="shared" si="1"/>
        <v>2</v>
      </c>
      <c r="M7" s="306">
        <v>4</v>
      </c>
      <c r="N7" s="306">
        <v>1</v>
      </c>
      <c r="O7" s="264">
        <f t="shared" si="2"/>
        <v>2</v>
      </c>
      <c r="P7" s="305">
        <v>3</v>
      </c>
      <c r="Q7" s="305">
        <v>1</v>
      </c>
      <c r="R7" s="305">
        <f t="shared" si="3"/>
        <v>3</v>
      </c>
    </row>
    <row r="8" spans="1:19" x14ac:dyDescent="0.2">
      <c r="A8" s="42" t="s">
        <v>393</v>
      </c>
      <c r="B8" s="50">
        <v>15</v>
      </c>
      <c r="C8" s="50">
        <v>5</v>
      </c>
      <c r="D8" s="305">
        <v>5</v>
      </c>
      <c r="E8" s="305">
        <v>1</v>
      </c>
      <c r="F8" s="305">
        <v>2</v>
      </c>
      <c r="G8" s="306">
        <v>5</v>
      </c>
      <c r="H8" s="306">
        <v>2</v>
      </c>
      <c r="I8" s="264">
        <f t="shared" si="0"/>
        <v>3</v>
      </c>
      <c r="J8" s="305">
        <v>6</v>
      </c>
      <c r="K8" s="305">
        <v>2</v>
      </c>
      <c r="L8" s="305">
        <f t="shared" si="1"/>
        <v>2</v>
      </c>
      <c r="M8" s="306">
        <v>6</v>
      </c>
      <c r="N8" s="306">
        <v>3</v>
      </c>
      <c r="O8" s="264">
        <f t="shared" si="2"/>
        <v>2</v>
      </c>
      <c r="P8" s="305">
        <v>6</v>
      </c>
      <c r="Q8" s="305">
        <v>2</v>
      </c>
      <c r="R8" s="305">
        <f t="shared" si="3"/>
        <v>2</v>
      </c>
    </row>
    <row r="9" spans="1:19" x14ac:dyDescent="0.2">
      <c r="A9" s="42" t="s">
        <v>394</v>
      </c>
      <c r="B9" s="50">
        <v>5</v>
      </c>
      <c r="C9" s="50">
        <v>4</v>
      </c>
      <c r="D9" s="305">
        <v>4</v>
      </c>
      <c r="E9" s="305">
        <v>2</v>
      </c>
      <c r="F9" s="305">
        <v>3</v>
      </c>
      <c r="G9" s="306">
        <v>5</v>
      </c>
      <c r="H9" s="306">
        <v>2</v>
      </c>
      <c r="I9" s="264">
        <f t="shared" si="0"/>
        <v>2</v>
      </c>
      <c r="J9" s="305">
        <v>4</v>
      </c>
      <c r="K9" s="305">
        <v>2</v>
      </c>
      <c r="L9" s="305">
        <f t="shared" si="1"/>
        <v>3</v>
      </c>
      <c r="M9" s="306">
        <v>6</v>
      </c>
      <c r="N9" s="306">
        <v>2</v>
      </c>
      <c r="O9" s="264">
        <f t="shared" si="2"/>
        <v>2</v>
      </c>
      <c r="P9" s="305">
        <v>7</v>
      </c>
      <c r="Q9" s="305">
        <v>2</v>
      </c>
      <c r="R9" s="305">
        <f t="shared" si="3"/>
        <v>1</v>
      </c>
    </row>
    <row r="10" spans="1:19" x14ac:dyDescent="0.2">
      <c r="A10" s="42" t="s">
        <v>395</v>
      </c>
      <c r="B10" s="50">
        <v>3</v>
      </c>
      <c r="C10" s="50">
        <v>4</v>
      </c>
      <c r="D10" s="305">
        <v>6</v>
      </c>
      <c r="E10" s="305">
        <v>2</v>
      </c>
      <c r="F10" s="305">
        <v>1</v>
      </c>
      <c r="G10" s="306">
        <v>10</v>
      </c>
      <c r="H10" s="306">
        <v>2</v>
      </c>
      <c r="I10" s="264">
        <f t="shared" si="0"/>
        <v>0</v>
      </c>
      <c r="J10" s="305">
        <v>8</v>
      </c>
      <c r="K10" s="305">
        <v>2</v>
      </c>
      <c r="L10" s="305">
        <f t="shared" si="1"/>
        <v>0</v>
      </c>
      <c r="M10" s="306">
        <v>6</v>
      </c>
      <c r="N10" s="306">
        <v>2</v>
      </c>
      <c r="O10" s="264">
        <f t="shared" si="2"/>
        <v>2</v>
      </c>
      <c r="P10" s="305">
        <v>7</v>
      </c>
      <c r="Q10" s="305">
        <v>2</v>
      </c>
      <c r="R10" s="305">
        <f t="shared" si="3"/>
        <v>1</v>
      </c>
    </row>
    <row r="11" spans="1:19" x14ac:dyDescent="0.2">
      <c r="A11" s="42" t="s">
        <v>396</v>
      </c>
      <c r="B11" s="50">
        <v>13</v>
      </c>
      <c r="C11" s="50">
        <v>4</v>
      </c>
      <c r="D11" s="305">
        <v>4</v>
      </c>
      <c r="E11" s="305">
        <v>1</v>
      </c>
      <c r="F11" s="305">
        <v>2</v>
      </c>
      <c r="G11" s="306">
        <v>7</v>
      </c>
      <c r="H11" s="306">
        <v>3</v>
      </c>
      <c r="I11" s="264">
        <f t="shared" si="0"/>
        <v>0</v>
      </c>
      <c r="J11" s="305">
        <v>5</v>
      </c>
      <c r="K11" s="305">
        <v>2</v>
      </c>
      <c r="L11" s="305">
        <f t="shared" si="1"/>
        <v>2</v>
      </c>
      <c r="M11" s="306">
        <v>6</v>
      </c>
      <c r="N11" s="306">
        <v>2</v>
      </c>
      <c r="O11" s="264">
        <f t="shared" si="2"/>
        <v>1</v>
      </c>
      <c r="P11" s="305">
        <v>5</v>
      </c>
      <c r="Q11" s="305">
        <v>2</v>
      </c>
      <c r="R11" s="305">
        <f t="shared" si="3"/>
        <v>2</v>
      </c>
    </row>
    <row r="12" spans="1:19" x14ac:dyDescent="0.2">
      <c r="A12" s="42" t="s">
        <v>397</v>
      </c>
      <c r="B12" s="50">
        <v>1</v>
      </c>
      <c r="C12" s="50">
        <v>5</v>
      </c>
      <c r="D12" s="305">
        <v>6</v>
      </c>
      <c r="E12" s="305">
        <v>2</v>
      </c>
      <c r="F12" s="305">
        <v>2</v>
      </c>
      <c r="G12" s="306">
        <v>9</v>
      </c>
      <c r="H12" s="306">
        <v>3</v>
      </c>
      <c r="I12" s="264">
        <f t="shared" si="0"/>
        <v>0</v>
      </c>
      <c r="J12" s="305">
        <v>7</v>
      </c>
      <c r="K12" s="305">
        <v>3</v>
      </c>
      <c r="L12" s="305">
        <f t="shared" si="1"/>
        <v>1</v>
      </c>
      <c r="M12" s="306">
        <v>8</v>
      </c>
      <c r="N12" s="306">
        <v>1</v>
      </c>
      <c r="O12" s="264">
        <f t="shared" si="2"/>
        <v>1</v>
      </c>
      <c r="P12" s="305">
        <v>6</v>
      </c>
      <c r="Q12" s="305">
        <v>2</v>
      </c>
      <c r="R12" s="305">
        <f t="shared" si="3"/>
        <v>3</v>
      </c>
    </row>
    <row r="13" spans="1:19" ht="13.5" thickBot="1" x14ac:dyDescent="0.25">
      <c r="A13" s="52" t="s">
        <v>398</v>
      </c>
      <c r="B13" s="53">
        <v>7</v>
      </c>
      <c r="C13" s="53">
        <v>4</v>
      </c>
      <c r="D13" s="305">
        <v>5</v>
      </c>
      <c r="E13" s="307">
        <v>2</v>
      </c>
      <c r="F13" s="305">
        <v>2</v>
      </c>
      <c r="G13" s="306">
        <v>5</v>
      </c>
      <c r="H13" s="308">
        <v>2</v>
      </c>
      <c r="I13" s="264">
        <f t="shared" si="0"/>
        <v>2</v>
      </c>
      <c r="J13" s="305">
        <v>4</v>
      </c>
      <c r="K13" s="307">
        <v>2</v>
      </c>
      <c r="L13" s="305">
        <f t="shared" si="1"/>
        <v>3</v>
      </c>
      <c r="M13" s="306">
        <v>7</v>
      </c>
      <c r="N13" s="308">
        <v>3</v>
      </c>
      <c r="O13" s="264">
        <f t="shared" si="2"/>
        <v>1</v>
      </c>
      <c r="P13" s="305">
        <v>6</v>
      </c>
      <c r="Q13" s="307">
        <v>2</v>
      </c>
      <c r="R13" s="305">
        <f t="shared" si="3"/>
        <v>2</v>
      </c>
    </row>
    <row r="14" spans="1:19" ht="13.5" thickBot="1" x14ac:dyDescent="0.25">
      <c r="A14" s="61" t="s">
        <v>412</v>
      </c>
      <c r="B14" s="62"/>
      <c r="C14" s="62">
        <f t="shared" ref="C14:L14" si="4">SUM(C5:C13)</f>
        <v>36</v>
      </c>
      <c r="D14" s="303">
        <f t="shared" si="4"/>
        <v>41</v>
      </c>
      <c r="E14" s="303">
        <f t="shared" si="4"/>
        <v>16</v>
      </c>
      <c r="F14" s="303">
        <f t="shared" si="4"/>
        <v>17</v>
      </c>
      <c r="G14" s="309">
        <f t="shared" si="4"/>
        <v>55</v>
      </c>
      <c r="H14" s="309">
        <f t="shared" si="4"/>
        <v>19</v>
      </c>
      <c r="I14" s="268">
        <f t="shared" si="4"/>
        <v>12</v>
      </c>
      <c r="J14" s="303">
        <f t="shared" si="4"/>
        <v>52</v>
      </c>
      <c r="K14" s="303">
        <f t="shared" si="4"/>
        <v>18</v>
      </c>
      <c r="L14" s="303">
        <f t="shared" si="4"/>
        <v>15</v>
      </c>
      <c r="M14" s="309">
        <f>SUM(M5:M13)</f>
        <v>54</v>
      </c>
      <c r="N14" s="309">
        <f t="shared" ref="N14:R14" si="5">SUM(N5:N13)</f>
        <v>17</v>
      </c>
      <c r="O14" s="268">
        <f t="shared" si="5"/>
        <v>13</v>
      </c>
      <c r="P14" s="303">
        <f t="shared" si="5"/>
        <v>49</v>
      </c>
      <c r="Q14" s="303">
        <f t="shared" si="5"/>
        <v>16</v>
      </c>
      <c r="R14" s="303">
        <f t="shared" si="5"/>
        <v>19</v>
      </c>
    </row>
    <row r="15" spans="1:19" x14ac:dyDescent="0.2">
      <c r="A15" s="57" t="s">
        <v>399</v>
      </c>
      <c r="B15" s="58">
        <v>4</v>
      </c>
      <c r="C15" s="58">
        <v>4</v>
      </c>
      <c r="D15" s="305">
        <v>5</v>
      </c>
      <c r="E15" s="310">
        <v>2</v>
      </c>
      <c r="F15" s="305">
        <v>2</v>
      </c>
      <c r="G15" s="306">
        <v>5</v>
      </c>
      <c r="H15" s="311">
        <v>1</v>
      </c>
      <c r="I15" s="264">
        <f t="shared" ref="I15:I23" si="6">IF(($C15+INT(G$3/18)+IF(((G$3-INT(G$3/18)*18)-$B15)&gt;=0,1,0)-G15+2)&lt;0, 0, $C15+INT(G$3/18)+IF(((G$3-INT(G$3/18)*18)-$B15)&gt;=0,1,0)-G15+2)</f>
        <v>2</v>
      </c>
      <c r="J15" s="305">
        <v>4</v>
      </c>
      <c r="K15" s="310">
        <v>2</v>
      </c>
      <c r="L15" s="305">
        <f t="shared" ref="L15:L23" si="7">IF(($C15+INT(J$3/18)+IF(((J$3-INT(J$3/18)*18)-$B15)&gt;=0,1,0)-J15+2)&lt;0, 0, $C15+INT(J$3/18)+IF(((J$3-INT(J$3/18)*18)-$B15)&gt;=0,1,0)-J15+2)</f>
        <v>3</v>
      </c>
      <c r="M15" s="306">
        <v>6</v>
      </c>
      <c r="N15" s="311">
        <v>2</v>
      </c>
      <c r="O15" s="264">
        <f t="shared" ref="O15:O23" si="8">IF(($C15+INT(M$3/18)+IF(((M$3-INT(M$3/18)*18)-$B15)&gt;=0,1,0)-M15+2)&lt;0, 0, $C15+INT(M$3/18)+IF(((M$3-INT(M$3/18)*18)-$B15)&gt;=0,1,0)-M15+2)</f>
        <v>2</v>
      </c>
      <c r="P15" s="305">
        <v>6</v>
      </c>
      <c r="Q15" s="310">
        <v>3</v>
      </c>
      <c r="R15" s="305">
        <f t="shared" ref="R15:R23" si="9">IF(($C15+INT(P$3/18)+IF(((P$3-INT(P$3/18)*18)-$B15)&gt;=0,1,0)-P15+2)&lt;0, 0, $C15+INT(P$3/18)+IF(((P$3-INT(P$3/18)*18)-$B15)&gt;=0,1,0)-P15+2)</f>
        <v>2</v>
      </c>
    </row>
    <row r="16" spans="1:19" x14ac:dyDescent="0.2">
      <c r="A16" s="42" t="s">
        <v>400</v>
      </c>
      <c r="B16" s="50">
        <v>16</v>
      </c>
      <c r="C16" s="50">
        <v>3</v>
      </c>
      <c r="D16" s="305">
        <v>5</v>
      </c>
      <c r="E16" s="305">
        <v>2</v>
      </c>
      <c r="F16" s="305">
        <f t="shared" ref="F16:F23" si="10">IF(($C16+INT(D$3/18)+IF(((D$3-INT(D$3/18)*18)-$B16)&gt;=0,1,0)-D16+2)&lt;0, 0, $C16+INT(D$3/18)+IF(((D$3-INT(D$3/18)*18)-$B16)&gt;=0,1,0)-D16+2)</f>
        <v>0</v>
      </c>
      <c r="G16" s="306">
        <v>4</v>
      </c>
      <c r="H16" s="306">
        <v>2</v>
      </c>
      <c r="I16" s="264">
        <f t="shared" si="6"/>
        <v>2</v>
      </c>
      <c r="J16" s="305">
        <v>7</v>
      </c>
      <c r="K16" s="305">
        <v>2</v>
      </c>
      <c r="L16" s="305">
        <f t="shared" si="7"/>
        <v>0</v>
      </c>
      <c r="M16" s="306">
        <v>4</v>
      </c>
      <c r="N16" s="306">
        <v>2</v>
      </c>
      <c r="O16" s="264">
        <f t="shared" si="8"/>
        <v>2</v>
      </c>
      <c r="P16" s="305">
        <v>4</v>
      </c>
      <c r="Q16" s="305">
        <v>1</v>
      </c>
      <c r="R16" s="305">
        <f t="shared" si="9"/>
        <v>2</v>
      </c>
    </row>
    <row r="17" spans="1:19" x14ac:dyDescent="0.2">
      <c r="A17" s="42" t="s">
        <v>401</v>
      </c>
      <c r="B17" s="50">
        <v>2</v>
      </c>
      <c r="C17" s="50">
        <v>4</v>
      </c>
      <c r="D17" s="305">
        <v>4</v>
      </c>
      <c r="E17" s="305">
        <v>1</v>
      </c>
      <c r="F17" s="305">
        <f t="shared" si="10"/>
        <v>3</v>
      </c>
      <c r="G17" s="306">
        <v>6</v>
      </c>
      <c r="H17" s="306">
        <v>2</v>
      </c>
      <c r="I17" s="264">
        <f t="shared" si="6"/>
        <v>2</v>
      </c>
      <c r="J17" s="305">
        <v>6</v>
      </c>
      <c r="K17" s="305">
        <v>2</v>
      </c>
      <c r="L17" s="305">
        <f t="shared" si="7"/>
        <v>1</v>
      </c>
      <c r="M17" s="306">
        <v>7</v>
      </c>
      <c r="N17" s="306">
        <v>3</v>
      </c>
      <c r="O17" s="264">
        <f t="shared" si="8"/>
        <v>1</v>
      </c>
      <c r="P17" s="305">
        <v>7</v>
      </c>
      <c r="Q17" s="305">
        <v>2</v>
      </c>
      <c r="R17" s="305">
        <f t="shared" si="9"/>
        <v>1</v>
      </c>
    </row>
    <row r="18" spans="1:19" x14ac:dyDescent="0.2">
      <c r="A18" s="42" t="s">
        <v>402</v>
      </c>
      <c r="B18" s="50">
        <v>10</v>
      </c>
      <c r="C18" s="50">
        <v>4</v>
      </c>
      <c r="D18" s="305">
        <v>5</v>
      </c>
      <c r="E18" s="305">
        <v>2</v>
      </c>
      <c r="F18" s="305">
        <f t="shared" si="10"/>
        <v>1</v>
      </c>
      <c r="G18" s="306">
        <v>4</v>
      </c>
      <c r="H18" s="306">
        <v>1</v>
      </c>
      <c r="I18" s="264">
        <f t="shared" si="6"/>
        <v>3</v>
      </c>
      <c r="J18" s="305">
        <v>5</v>
      </c>
      <c r="K18" s="305">
        <v>1</v>
      </c>
      <c r="L18" s="305">
        <f t="shared" si="7"/>
        <v>2</v>
      </c>
      <c r="M18" s="306">
        <v>5</v>
      </c>
      <c r="N18" s="306">
        <v>2</v>
      </c>
      <c r="O18" s="264">
        <f t="shared" si="8"/>
        <v>2</v>
      </c>
      <c r="P18" s="305">
        <v>7</v>
      </c>
      <c r="Q18" s="305">
        <v>1</v>
      </c>
      <c r="R18" s="305">
        <f t="shared" si="9"/>
        <v>1</v>
      </c>
    </row>
    <row r="19" spans="1:19" x14ac:dyDescent="0.2">
      <c r="A19" s="42" t="s">
        <v>403</v>
      </c>
      <c r="B19" s="50">
        <v>12</v>
      </c>
      <c r="C19" s="50">
        <v>4</v>
      </c>
      <c r="D19" s="305">
        <v>4</v>
      </c>
      <c r="E19" s="305">
        <v>1</v>
      </c>
      <c r="F19" s="305">
        <f t="shared" si="10"/>
        <v>2</v>
      </c>
      <c r="G19" s="306">
        <v>5</v>
      </c>
      <c r="H19" s="306">
        <v>1</v>
      </c>
      <c r="I19" s="264">
        <f t="shared" si="6"/>
        <v>2</v>
      </c>
      <c r="J19" s="305">
        <v>4</v>
      </c>
      <c r="K19" s="305">
        <v>1</v>
      </c>
      <c r="L19" s="305">
        <f t="shared" si="7"/>
        <v>3</v>
      </c>
      <c r="M19" s="306">
        <v>5</v>
      </c>
      <c r="N19" s="306">
        <v>2</v>
      </c>
      <c r="O19" s="264">
        <f t="shared" si="8"/>
        <v>2</v>
      </c>
      <c r="P19" s="305">
        <v>5</v>
      </c>
      <c r="Q19" s="305">
        <v>1</v>
      </c>
      <c r="R19" s="305">
        <f t="shared" si="9"/>
        <v>2</v>
      </c>
    </row>
    <row r="20" spans="1:19" x14ac:dyDescent="0.2">
      <c r="A20" s="42" t="s">
        <v>404</v>
      </c>
      <c r="B20" s="50">
        <v>18</v>
      </c>
      <c r="C20" s="50">
        <v>3</v>
      </c>
      <c r="D20" s="305">
        <v>5</v>
      </c>
      <c r="E20" s="305">
        <v>2</v>
      </c>
      <c r="F20" s="305">
        <f t="shared" si="10"/>
        <v>0</v>
      </c>
      <c r="G20" s="306">
        <v>3</v>
      </c>
      <c r="H20" s="306">
        <v>1</v>
      </c>
      <c r="I20" s="264">
        <f t="shared" si="6"/>
        <v>3</v>
      </c>
      <c r="J20" s="305">
        <v>10</v>
      </c>
      <c r="K20" s="305">
        <v>2</v>
      </c>
      <c r="L20" s="305">
        <f t="shared" si="7"/>
        <v>0</v>
      </c>
      <c r="M20" s="306">
        <v>3</v>
      </c>
      <c r="N20" s="306">
        <v>2</v>
      </c>
      <c r="O20" s="264">
        <f t="shared" si="8"/>
        <v>3</v>
      </c>
      <c r="P20" s="305">
        <v>6</v>
      </c>
      <c r="Q20" s="305">
        <v>2</v>
      </c>
      <c r="R20" s="305">
        <f t="shared" si="9"/>
        <v>0</v>
      </c>
    </row>
    <row r="21" spans="1:19" x14ac:dyDescent="0.2">
      <c r="A21" s="42" t="s">
        <v>405</v>
      </c>
      <c r="B21" s="50">
        <v>6</v>
      </c>
      <c r="C21" s="50">
        <v>4</v>
      </c>
      <c r="D21" s="305">
        <v>5</v>
      </c>
      <c r="E21" s="305">
        <v>2</v>
      </c>
      <c r="F21" s="305">
        <f t="shared" si="10"/>
        <v>2</v>
      </c>
      <c r="G21" s="306">
        <v>5</v>
      </c>
      <c r="H21" s="306">
        <v>3</v>
      </c>
      <c r="I21" s="264">
        <f t="shared" si="6"/>
        <v>2</v>
      </c>
      <c r="J21" s="305">
        <v>7</v>
      </c>
      <c r="K21" s="305">
        <v>2</v>
      </c>
      <c r="L21" s="305">
        <f t="shared" si="7"/>
        <v>0</v>
      </c>
      <c r="M21" s="306">
        <v>6</v>
      </c>
      <c r="N21" s="306">
        <v>2</v>
      </c>
      <c r="O21" s="264">
        <f t="shared" si="8"/>
        <v>2</v>
      </c>
      <c r="P21" s="305">
        <v>6</v>
      </c>
      <c r="Q21" s="305">
        <v>1</v>
      </c>
      <c r="R21" s="305">
        <f t="shared" si="9"/>
        <v>2</v>
      </c>
      <c r="S21" t="s">
        <v>475</v>
      </c>
    </row>
    <row r="22" spans="1:19" x14ac:dyDescent="0.2">
      <c r="A22" s="42" t="s">
        <v>406</v>
      </c>
      <c r="B22" s="50">
        <v>14</v>
      </c>
      <c r="C22" s="50">
        <v>4</v>
      </c>
      <c r="D22" s="305">
        <v>5</v>
      </c>
      <c r="E22" s="305">
        <v>2</v>
      </c>
      <c r="F22" s="305">
        <f t="shared" si="10"/>
        <v>1</v>
      </c>
      <c r="G22" s="306">
        <v>5</v>
      </c>
      <c r="H22" s="306">
        <v>1</v>
      </c>
      <c r="I22" s="264">
        <f t="shared" si="6"/>
        <v>2</v>
      </c>
      <c r="J22" s="305">
        <v>5</v>
      </c>
      <c r="K22" s="305">
        <v>2</v>
      </c>
      <c r="L22" s="305">
        <f t="shared" si="7"/>
        <v>2</v>
      </c>
      <c r="M22" s="306">
        <v>5</v>
      </c>
      <c r="N22" s="306">
        <v>2</v>
      </c>
      <c r="O22" s="264">
        <f t="shared" si="8"/>
        <v>2</v>
      </c>
      <c r="P22" s="305">
        <v>5</v>
      </c>
      <c r="Q22" s="305">
        <v>1</v>
      </c>
      <c r="R22" s="305">
        <f t="shared" si="9"/>
        <v>2</v>
      </c>
    </row>
    <row r="23" spans="1:19" ht="13.5" thickBot="1" x14ac:dyDescent="0.25">
      <c r="A23" s="45" t="s">
        <v>407</v>
      </c>
      <c r="B23" s="51">
        <v>8</v>
      </c>
      <c r="C23" s="51">
        <v>4</v>
      </c>
      <c r="D23" s="305">
        <v>5</v>
      </c>
      <c r="E23" s="312">
        <v>2</v>
      </c>
      <c r="F23" s="305">
        <f t="shared" si="10"/>
        <v>2</v>
      </c>
      <c r="G23" s="306">
        <v>6</v>
      </c>
      <c r="H23" s="313">
        <v>2</v>
      </c>
      <c r="I23" s="264">
        <f t="shared" si="6"/>
        <v>1</v>
      </c>
      <c r="J23" s="305">
        <v>5</v>
      </c>
      <c r="K23" s="312">
        <v>2</v>
      </c>
      <c r="L23" s="305">
        <f t="shared" si="7"/>
        <v>2</v>
      </c>
      <c r="M23" s="306">
        <v>4</v>
      </c>
      <c r="N23" s="313">
        <v>2</v>
      </c>
      <c r="O23" s="264">
        <f t="shared" si="8"/>
        <v>4</v>
      </c>
      <c r="P23" s="305">
        <v>5</v>
      </c>
      <c r="Q23" s="312">
        <v>2</v>
      </c>
      <c r="R23" s="305">
        <f t="shared" si="9"/>
        <v>3</v>
      </c>
    </row>
    <row r="24" spans="1:19" ht="13.5" thickBot="1" x14ac:dyDescent="0.25">
      <c r="A24" s="66" t="s">
        <v>413</v>
      </c>
      <c r="B24" s="63"/>
      <c r="C24" s="303">
        <f t="shared" ref="C24:L24" si="11">SUM(C15:C23)</f>
        <v>34</v>
      </c>
      <c r="D24" s="303">
        <f t="shared" si="11"/>
        <v>43</v>
      </c>
      <c r="E24" s="303">
        <f t="shared" si="11"/>
        <v>16</v>
      </c>
      <c r="F24" s="303">
        <f t="shared" si="11"/>
        <v>13</v>
      </c>
      <c r="G24" s="309">
        <f t="shared" si="11"/>
        <v>43</v>
      </c>
      <c r="H24" s="309">
        <f t="shared" si="11"/>
        <v>14</v>
      </c>
      <c r="I24" s="268">
        <f t="shared" si="11"/>
        <v>19</v>
      </c>
      <c r="J24" s="303">
        <f t="shared" si="11"/>
        <v>53</v>
      </c>
      <c r="K24" s="303">
        <f t="shared" si="11"/>
        <v>16</v>
      </c>
      <c r="L24" s="303">
        <f t="shared" si="11"/>
        <v>13</v>
      </c>
      <c r="M24" s="309">
        <f t="shared" ref="M24:R24" si="12">SUM(M15:M23)</f>
        <v>45</v>
      </c>
      <c r="N24" s="309">
        <f t="shared" si="12"/>
        <v>19</v>
      </c>
      <c r="O24" s="309">
        <f t="shared" si="12"/>
        <v>20</v>
      </c>
      <c r="P24" s="303">
        <f t="shared" si="12"/>
        <v>51</v>
      </c>
      <c r="Q24" s="303">
        <f t="shared" si="12"/>
        <v>14</v>
      </c>
      <c r="R24" s="303">
        <f t="shared" si="12"/>
        <v>15</v>
      </c>
    </row>
    <row r="25" spans="1:19" ht="13.5" thickBot="1" x14ac:dyDescent="0.25">
      <c r="A25" s="70" t="s">
        <v>414</v>
      </c>
      <c r="B25" s="71"/>
      <c r="C25" s="304">
        <f t="shared" ref="C25:R25" si="13">C24+C14</f>
        <v>70</v>
      </c>
      <c r="D25" s="304">
        <f t="shared" si="13"/>
        <v>84</v>
      </c>
      <c r="E25" s="304">
        <f t="shared" si="13"/>
        <v>32</v>
      </c>
      <c r="F25" s="304">
        <f t="shared" si="13"/>
        <v>30</v>
      </c>
      <c r="G25" s="314">
        <f t="shared" si="13"/>
        <v>98</v>
      </c>
      <c r="H25" s="314">
        <f t="shared" si="13"/>
        <v>33</v>
      </c>
      <c r="I25" s="315">
        <f t="shared" si="13"/>
        <v>31</v>
      </c>
      <c r="J25" s="304">
        <f t="shared" si="13"/>
        <v>105</v>
      </c>
      <c r="K25" s="304">
        <f t="shared" si="13"/>
        <v>34</v>
      </c>
      <c r="L25" s="304">
        <f t="shared" si="13"/>
        <v>28</v>
      </c>
      <c r="M25" s="314">
        <f t="shared" si="13"/>
        <v>99</v>
      </c>
      <c r="N25" s="314">
        <f t="shared" si="13"/>
        <v>36</v>
      </c>
      <c r="O25" s="314">
        <f t="shared" si="13"/>
        <v>33</v>
      </c>
      <c r="P25" s="304">
        <f t="shared" si="13"/>
        <v>100</v>
      </c>
      <c r="Q25" s="304">
        <f t="shared" si="13"/>
        <v>30</v>
      </c>
      <c r="R25" s="304">
        <f t="shared" si="13"/>
        <v>34</v>
      </c>
    </row>
    <row r="27" spans="1:19" x14ac:dyDescent="0.2">
      <c r="A27" s="30"/>
      <c r="B27" s="30"/>
      <c r="C27" s="30"/>
      <c r="D27" s="30"/>
      <c r="E27" s="30"/>
      <c r="F27" s="109">
        <v>2</v>
      </c>
      <c r="G27" s="109"/>
      <c r="H27" s="109"/>
      <c r="I27" s="109">
        <v>4</v>
      </c>
      <c r="J27" s="109"/>
      <c r="K27" s="109"/>
      <c r="L27" s="109">
        <v>1</v>
      </c>
      <c r="M27" s="21"/>
      <c r="N27" s="21"/>
      <c r="O27" s="21">
        <v>7</v>
      </c>
      <c r="P27" s="21"/>
      <c r="Q27" s="21"/>
      <c r="R27" s="21">
        <v>11</v>
      </c>
    </row>
    <row r="28" spans="1:19" x14ac:dyDescent="0.2">
      <c r="A28" s="92"/>
      <c r="B28" s="30" t="s">
        <v>450</v>
      </c>
      <c r="C28" s="30"/>
      <c r="D28" s="30"/>
      <c r="E28" s="30"/>
      <c r="F28" s="30"/>
      <c r="G28" s="30"/>
      <c r="H28" s="30"/>
      <c r="I28" s="30"/>
      <c r="J28" s="30"/>
      <c r="K28" s="30"/>
      <c r="L28" s="30"/>
    </row>
    <row r="29" spans="1:19" x14ac:dyDescent="0.2">
      <c r="A29" s="97"/>
      <c r="B29" s="30" t="s">
        <v>603</v>
      </c>
      <c r="C29" s="30"/>
      <c r="D29" s="30"/>
      <c r="E29" s="30"/>
      <c r="F29" s="30"/>
      <c r="G29" s="30"/>
      <c r="H29" s="30"/>
      <c r="I29" s="30"/>
      <c r="J29" s="30"/>
      <c r="K29" s="30"/>
      <c r="L29" s="30"/>
    </row>
  </sheetData>
  <mergeCells count="10">
    <mergeCell ref="D3:F3"/>
    <mergeCell ref="G3:I3"/>
    <mergeCell ref="J3:L3"/>
    <mergeCell ref="M3:O3"/>
    <mergeCell ref="P3:R3"/>
    <mergeCell ref="D2:F2"/>
    <mergeCell ref="G2:I2"/>
    <mergeCell ref="J2:L2"/>
    <mergeCell ref="M2:O2"/>
    <mergeCell ref="P2:R2"/>
  </mergeCells>
  <conditionalFormatting sqref="G5:G13 G15:G23 D5:D13 D15:D23 J5:J13 J15:J23 M5:M13 M15:M23">
    <cfRule type="cellIs" dxfId="197" priority="3" stopIfTrue="1" operator="equal">
      <formula>$C5</formula>
    </cfRule>
    <cfRule type="cellIs" dxfId="196" priority="4" stopIfTrue="1" operator="equal">
      <formula>$C5-1</formula>
    </cfRule>
  </conditionalFormatting>
  <conditionalFormatting sqref="P5:P13 P15:P23">
    <cfRule type="cellIs" dxfId="195" priority="1" stopIfTrue="1" operator="equal">
      <formula>$C5</formula>
    </cfRule>
    <cfRule type="cellIs" dxfId="194"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S29"/>
  <sheetViews>
    <sheetView workbookViewId="0">
      <selection sqref="A1:XFD1048576"/>
    </sheetView>
  </sheetViews>
  <sheetFormatPr defaultColWidth="8.85546875" defaultRowHeight="12.75" x14ac:dyDescent="0.2"/>
  <cols>
    <col min="1" max="18" width="8.5703125" customWidth="1"/>
  </cols>
  <sheetData>
    <row r="1" spans="1:19" ht="13.5" thickBot="1" x14ac:dyDescent="0.25">
      <c r="A1" s="31"/>
      <c r="B1" s="32"/>
      <c r="C1" s="32"/>
      <c r="D1" s="32"/>
      <c r="E1" s="32"/>
      <c r="F1" s="32"/>
      <c r="G1" s="32"/>
      <c r="H1" s="32" t="s">
        <v>208</v>
      </c>
      <c r="I1" s="32"/>
      <c r="J1" s="32"/>
      <c r="K1" s="32"/>
      <c r="L1" s="32"/>
      <c r="M1" s="32"/>
      <c r="N1" s="32"/>
      <c r="O1" s="32"/>
      <c r="P1" s="105"/>
      <c r="Q1" s="105"/>
      <c r="R1" s="105"/>
      <c r="S1" t="s">
        <v>659</v>
      </c>
    </row>
    <row r="2" spans="1:19"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9" x14ac:dyDescent="0.2">
      <c r="A3" s="57"/>
      <c r="B3" s="69"/>
      <c r="C3" s="69" t="s">
        <v>538</v>
      </c>
      <c r="D3" s="480">
        <v>7</v>
      </c>
      <c r="E3" s="481"/>
      <c r="F3" s="482"/>
      <c r="G3" s="483">
        <v>20</v>
      </c>
      <c r="H3" s="484"/>
      <c r="I3" s="485"/>
      <c r="J3" s="480">
        <v>15</v>
      </c>
      <c r="K3" s="481"/>
      <c r="L3" s="482"/>
      <c r="M3" s="483">
        <v>24</v>
      </c>
      <c r="N3" s="484"/>
      <c r="O3" s="485"/>
      <c r="P3" s="480">
        <v>26</v>
      </c>
      <c r="Q3" s="481"/>
      <c r="R3" s="482"/>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9" x14ac:dyDescent="0.2">
      <c r="A5" s="42" t="s">
        <v>390</v>
      </c>
      <c r="B5" s="50">
        <v>18</v>
      </c>
      <c r="C5" s="50">
        <v>3</v>
      </c>
      <c r="D5" s="37">
        <v>4</v>
      </c>
      <c r="E5" s="37">
        <v>1</v>
      </c>
      <c r="F5" s="37">
        <f t="shared" ref="F5:F23" si="0">IF(($C5+INT(D$3/18)+IF(((D$3-INT(D$3/18)*18)-$B5)&gt;=0,1,0)-D5+2)&lt;0, 0, $C5+INT(D$3/18)+IF(((D$3-INT(D$3/18)*18)-$B5)&gt;=0,1,0)-D5+2)</f>
        <v>1</v>
      </c>
      <c r="G5" s="38">
        <v>5</v>
      </c>
      <c r="H5" s="38">
        <v>3</v>
      </c>
      <c r="I5" s="232">
        <f t="shared" ref="I5:I13" si="1">IF(($C5+INT(G$3/18)+IF(((G$3-INT(G$3/18)*18)-$B5)&gt;=0,1,0)-G5+2)&lt;0, 0, $C5+INT(G$3/18)+IF(((G$3-INT(G$3/18)*18)-$B5)&gt;=0,1,0)-G5+2)</f>
        <v>1</v>
      </c>
      <c r="J5" s="37">
        <v>3</v>
      </c>
      <c r="K5" s="37">
        <v>2</v>
      </c>
      <c r="L5" s="37">
        <f t="shared" ref="L5:L13" si="2">IF(($C5+INT(J$3/18)+IF(((J$3-INT(J$3/18)*18)-$B5)&gt;=0,1,0)-J5+2)&lt;0, 0, $C5+INT(J$3/18)+IF(((J$3-INT(J$3/18)*18)-$B5)&gt;=0,1,0)-J5+2)</f>
        <v>2</v>
      </c>
      <c r="M5" s="38">
        <v>4</v>
      </c>
      <c r="N5" s="38">
        <v>2</v>
      </c>
      <c r="O5" s="232">
        <f t="shared" ref="O5:O13" si="3">IF(($C5+INT(M$3/18)+IF(((M$3-INT(M$3/18)*18)-$B5)&gt;=0,1,0)-M5+2)&lt;0, 0, $C5+INT(M$3/18)+IF(((M$3-INT(M$3/18)*18)-$B5)&gt;=0,1,0)-M5+2)</f>
        <v>2</v>
      </c>
      <c r="P5" s="37">
        <v>4</v>
      </c>
      <c r="Q5" s="37">
        <v>2</v>
      </c>
      <c r="R5" s="37">
        <f t="shared" ref="R5:R13" si="4">IF(($C5+INT(P$3/18)+IF(((P$3-INT(P$3/18)*18)-$B5)&gt;=0,1,0)-P5+2)&lt;0, 0, $C5+INT(P$3/18)+IF(((P$3-INT(P$3/18)*18)-$B5)&gt;=0,1,0)-P5+2)</f>
        <v>2</v>
      </c>
    </row>
    <row r="6" spans="1:19" x14ac:dyDescent="0.2">
      <c r="A6" s="42" t="s">
        <v>391</v>
      </c>
      <c r="B6" s="50">
        <v>4</v>
      </c>
      <c r="C6" s="50">
        <v>4</v>
      </c>
      <c r="D6" s="37">
        <v>7</v>
      </c>
      <c r="E6" s="37">
        <v>2</v>
      </c>
      <c r="F6" s="37">
        <f t="shared" si="0"/>
        <v>0</v>
      </c>
      <c r="G6" s="38">
        <v>7</v>
      </c>
      <c r="H6" s="38">
        <v>2</v>
      </c>
      <c r="I6" s="232">
        <f t="shared" si="1"/>
        <v>0</v>
      </c>
      <c r="J6" s="37">
        <v>7</v>
      </c>
      <c r="K6" s="37">
        <v>1</v>
      </c>
      <c r="L6" s="37">
        <f t="shared" si="2"/>
        <v>0</v>
      </c>
      <c r="M6" s="38">
        <v>8</v>
      </c>
      <c r="N6" s="38">
        <v>3</v>
      </c>
      <c r="O6" s="232">
        <f t="shared" si="3"/>
        <v>0</v>
      </c>
      <c r="P6" s="37">
        <v>10</v>
      </c>
      <c r="Q6" s="37">
        <v>2</v>
      </c>
      <c r="R6" s="37">
        <f t="shared" si="4"/>
        <v>0</v>
      </c>
    </row>
    <row r="7" spans="1:19" x14ac:dyDescent="0.2">
      <c r="A7" s="42" t="s">
        <v>392</v>
      </c>
      <c r="B7" s="50">
        <v>8</v>
      </c>
      <c r="C7" s="50">
        <v>4</v>
      </c>
      <c r="D7" s="37">
        <v>4</v>
      </c>
      <c r="E7" s="37">
        <v>2</v>
      </c>
      <c r="F7" s="37">
        <f t="shared" si="0"/>
        <v>2</v>
      </c>
      <c r="G7" s="38">
        <v>5</v>
      </c>
      <c r="H7" s="38">
        <v>1</v>
      </c>
      <c r="I7" s="232">
        <f t="shared" si="1"/>
        <v>2</v>
      </c>
      <c r="J7" s="37">
        <v>7</v>
      </c>
      <c r="K7" s="37">
        <v>2</v>
      </c>
      <c r="L7" s="37">
        <f t="shared" si="2"/>
        <v>0</v>
      </c>
      <c r="M7" s="38">
        <v>6</v>
      </c>
      <c r="N7" s="38">
        <v>1</v>
      </c>
      <c r="O7" s="232">
        <f t="shared" si="3"/>
        <v>1</v>
      </c>
      <c r="P7" s="37">
        <v>6</v>
      </c>
      <c r="Q7" s="37">
        <v>2</v>
      </c>
      <c r="R7" s="37">
        <f t="shared" si="4"/>
        <v>2</v>
      </c>
    </row>
    <row r="8" spans="1:19" x14ac:dyDescent="0.2">
      <c r="A8" s="42" t="s">
        <v>393</v>
      </c>
      <c r="B8" s="50">
        <v>10</v>
      </c>
      <c r="C8" s="50">
        <v>4</v>
      </c>
      <c r="D8" s="37">
        <v>5</v>
      </c>
      <c r="E8" s="37">
        <v>2</v>
      </c>
      <c r="F8" s="37">
        <f t="shared" si="0"/>
        <v>1</v>
      </c>
      <c r="G8" s="38">
        <v>9</v>
      </c>
      <c r="H8" s="38">
        <v>4</v>
      </c>
      <c r="I8" s="232">
        <f t="shared" si="1"/>
        <v>0</v>
      </c>
      <c r="J8" s="37">
        <v>7</v>
      </c>
      <c r="K8" s="37">
        <v>1</v>
      </c>
      <c r="L8" s="37">
        <f t="shared" si="2"/>
        <v>0</v>
      </c>
      <c r="M8" s="38">
        <v>6</v>
      </c>
      <c r="N8" s="38">
        <v>2</v>
      </c>
      <c r="O8" s="232">
        <f t="shared" si="3"/>
        <v>1</v>
      </c>
      <c r="P8" s="37">
        <v>7</v>
      </c>
      <c r="Q8" s="37">
        <v>2</v>
      </c>
      <c r="R8" s="37">
        <f t="shared" si="4"/>
        <v>0</v>
      </c>
    </row>
    <row r="9" spans="1:19" x14ac:dyDescent="0.2">
      <c r="A9" s="42" t="s">
        <v>394</v>
      </c>
      <c r="B9" s="50">
        <v>6</v>
      </c>
      <c r="C9" s="50">
        <v>4</v>
      </c>
      <c r="D9" s="37">
        <v>5</v>
      </c>
      <c r="E9" s="37">
        <v>1</v>
      </c>
      <c r="F9" s="37">
        <f t="shared" si="0"/>
        <v>2</v>
      </c>
      <c r="G9" s="38">
        <v>7</v>
      </c>
      <c r="H9" s="38">
        <v>2</v>
      </c>
      <c r="I9" s="232">
        <f t="shared" si="1"/>
        <v>0</v>
      </c>
      <c r="J9" s="37">
        <v>6</v>
      </c>
      <c r="K9" s="37">
        <v>2</v>
      </c>
      <c r="L9" s="37">
        <f t="shared" si="2"/>
        <v>1</v>
      </c>
      <c r="M9" s="38">
        <v>5</v>
      </c>
      <c r="N9" s="38">
        <v>1</v>
      </c>
      <c r="O9" s="232">
        <f t="shared" si="3"/>
        <v>3</v>
      </c>
      <c r="P9" s="37">
        <v>5</v>
      </c>
      <c r="Q9" s="37">
        <v>1</v>
      </c>
      <c r="R9" s="37">
        <f t="shared" si="4"/>
        <v>3</v>
      </c>
    </row>
    <row r="10" spans="1:19" x14ac:dyDescent="0.2">
      <c r="A10" s="42" t="s">
        <v>395</v>
      </c>
      <c r="B10" s="50">
        <v>14</v>
      </c>
      <c r="C10" s="50">
        <v>4</v>
      </c>
      <c r="D10" s="37">
        <v>7</v>
      </c>
      <c r="E10" s="37">
        <v>2</v>
      </c>
      <c r="F10" s="37">
        <f t="shared" si="0"/>
        <v>0</v>
      </c>
      <c r="G10" s="38">
        <v>5</v>
      </c>
      <c r="H10" s="38">
        <v>2</v>
      </c>
      <c r="I10" s="232">
        <f t="shared" si="1"/>
        <v>2</v>
      </c>
      <c r="J10" s="37">
        <v>7</v>
      </c>
      <c r="K10" s="37">
        <v>2</v>
      </c>
      <c r="L10" s="37">
        <f t="shared" si="2"/>
        <v>0</v>
      </c>
      <c r="M10" s="38">
        <v>5</v>
      </c>
      <c r="N10" s="38">
        <v>2</v>
      </c>
      <c r="O10" s="232">
        <f t="shared" si="3"/>
        <v>2</v>
      </c>
      <c r="P10" s="37">
        <v>9</v>
      </c>
      <c r="Q10" s="37">
        <v>3</v>
      </c>
      <c r="R10" s="37">
        <f t="shared" si="4"/>
        <v>0</v>
      </c>
    </row>
    <row r="11" spans="1:19" x14ac:dyDescent="0.2">
      <c r="A11" s="42" t="s">
        <v>396</v>
      </c>
      <c r="B11" s="50">
        <v>16</v>
      </c>
      <c r="C11" s="50">
        <v>4</v>
      </c>
      <c r="D11" s="37">
        <v>5</v>
      </c>
      <c r="E11" s="37">
        <v>2</v>
      </c>
      <c r="F11" s="37">
        <f t="shared" si="0"/>
        <v>1</v>
      </c>
      <c r="G11" s="38">
        <v>6</v>
      </c>
      <c r="H11" s="38">
        <v>2</v>
      </c>
      <c r="I11" s="232">
        <f t="shared" si="1"/>
        <v>1</v>
      </c>
      <c r="J11" s="37">
        <v>4</v>
      </c>
      <c r="K11" s="37">
        <v>2</v>
      </c>
      <c r="L11" s="37">
        <f t="shared" si="2"/>
        <v>2</v>
      </c>
      <c r="M11" s="38">
        <v>5</v>
      </c>
      <c r="N11" s="38">
        <v>1</v>
      </c>
      <c r="O11" s="232">
        <f t="shared" si="3"/>
        <v>2</v>
      </c>
      <c r="P11" s="37">
        <v>5</v>
      </c>
      <c r="Q11" s="37">
        <v>2</v>
      </c>
      <c r="R11" s="37">
        <f t="shared" si="4"/>
        <v>2</v>
      </c>
    </row>
    <row r="12" spans="1:19" x14ac:dyDescent="0.2">
      <c r="A12" s="42" t="s">
        <v>397</v>
      </c>
      <c r="B12" s="50">
        <v>2</v>
      </c>
      <c r="C12" s="50">
        <v>5</v>
      </c>
      <c r="D12" s="37">
        <v>5</v>
      </c>
      <c r="E12" s="37">
        <v>2</v>
      </c>
      <c r="F12" s="37">
        <f t="shared" si="0"/>
        <v>3</v>
      </c>
      <c r="G12" s="38">
        <v>7</v>
      </c>
      <c r="H12" s="38">
        <v>3</v>
      </c>
      <c r="I12" s="232">
        <f t="shared" si="1"/>
        <v>2</v>
      </c>
      <c r="J12" s="37">
        <v>6</v>
      </c>
      <c r="K12" s="37">
        <v>2</v>
      </c>
      <c r="L12" s="37">
        <f t="shared" si="2"/>
        <v>2</v>
      </c>
      <c r="M12" s="38">
        <v>6</v>
      </c>
      <c r="N12" s="38">
        <v>2</v>
      </c>
      <c r="O12" s="232">
        <f t="shared" si="3"/>
        <v>3</v>
      </c>
      <c r="P12" s="37">
        <v>8</v>
      </c>
      <c r="Q12" s="37">
        <v>2</v>
      </c>
      <c r="R12" s="37">
        <f t="shared" si="4"/>
        <v>1</v>
      </c>
    </row>
    <row r="13" spans="1:19" ht="13.5" thickBot="1" x14ac:dyDescent="0.25">
      <c r="A13" s="52" t="s">
        <v>398</v>
      </c>
      <c r="B13" s="53">
        <v>12</v>
      </c>
      <c r="C13" s="53">
        <v>3</v>
      </c>
      <c r="D13" s="37">
        <v>3</v>
      </c>
      <c r="E13" s="54">
        <v>1</v>
      </c>
      <c r="F13" s="37">
        <f t="shared" si="0"/>
        <v>2</v>
      </c>
      <c r="G13" s="38">
        <v>4</v>
      </c>
      <c r="H13" s="55">
        <v>2</v>
      </c>
      <c r="I13" s="232">
        <f t="shared" si="1"/>
        <v>2</v>
      </c>
      <c r="J13" s="37">
        <v>4</v>
      </c>
      <c r="K13" s="54">
        <v>2</v>
      </c>
      <c r="L13" s="37">
        <f t="shared" si="2"/>
        <v>2</v>
      </c>
      <c r="M13" s="38">
        <v>4</v>
      </c>
      <c r="N13" s="55">
        <v>2</v>
      </c>
      <c r="O13" s="232">
        <f t="shared" si="3"/>
        <v>2</v>
      </c>
      <c r="P13" s="37">
        <v>7</v>
      </c>
      <c r="Q13" s="54">
        <v>3</v>
      </c>
      <c r="R13" s="37">
        <f t="shared" si="4"/>
        <v>0</v>
      </c>
    </row>
    <row r="14" spans="1:19" ht="13.5" thickBot="1" x14ac:dyDescent="0.25">
      <c r="A14" s="61" t="s">
        <v>412</v>
      </c>
      <c r="B14" s="62"/>
      <c r="C14" s="74">
        <f t="shared" ref="C14:L14" si="5">SUM(C5:C13)</f>
        <v>35</v>
      </c>
      <c r="D14" s="63">
        <f t="shared" si="5"/>
        <v>45</v>
      </c>
      <c r="E14" s="63">
        <f t="shared" si="5"/>
        <v>15</v>
      </c>
      <c r="F14" s="63">
        <f t="shared" si="5"/>
        <v>12</v>
      </c>
      <c r="G14" s="64">
        <f t="shared" si="5"/>
        <v>55</v>
      </c>
      <c r="H14" s="64">
        <f t="shared" si="5"/>
        <v>21</v>
      </c>
      <c r="I14" s="233">
        <f t="shared" si="5"/>
        <v>10</v>
      </c>
      <c r="J14" s="63">
        <f t="shared" si="5"/>
        <v>51</v>
      </c>
      <c r="K14" s="63">
        <f t="shared" si="5"/>
        <v>16</v>
      </c>
      <c r="L14" s="88">
        <f t="shared" si="5"/>
        <v>9</v>
      </c>
      <c r="M14" s="64">
        <f t="shared" ref="M14:R14" si="6">SUM(M5:M13)</f>
        <v>49</v>
      </c>
      <c r="N14" s="64">
        <f t="shared" si="6"/>
        <v>16</v>
      </c>
      <c r="O14" s="233">
        <f t="shared" si="6"/>
        <v>16</v>
      </c>
      <c r="P14" s="63">
        <f t="shared" si="6"/>
        <v>61</v>
      </c>
      <c r="Q14" s="63">
        <f t="shared" si="6"/>
        <v>19</v>
      </c>
      <c r="R14" s="88">
        <f t="shared" si="6"/>
        <v>10</v>
      </c>
    </row>
    <row r="15" spans="1:19" x14ac:dyDescent="0.2">
      <c r="A15" s="57" t="s">
        <v>399</v>
      </c>
      <c r="B15" s="58">
        <v>13</v>
      </c>
      <c r="C15" s="58">
        <v>4</v>
      </c>
      <c r="D15" s="37">
        <v>4</v>
      </c>
      <c r="E15" s="39">
        <v>2</v>
      </c>
      <c r="F15" s="37">
        <f t="shared" si="0"/>
        <v>2</v>
      </c>
      <c r="G15" s="38">
        <v>6</v>
      </c>
      <c r="H15" s="59">
        <v>2</v>
      </c>
      <c r="I15" s="232">
        <f t="shared" ref="I15:I23" si="7">IF(($C15+INT(G$3/18)+IF(((G$3-INT(G$3/18)*18)-$B15)&gt;=0,1,0)-G15+2)&lt;0, 0, $C15+INT(G$3/18)+IF(((G$3-INT(G$3/18)*18)-$B15)&gt;=0,1,0)-G15+2)</f>
        <v>1</v>
      </c>
      <c r="J15" s="37">
        <v>4</v>
      </c>
      <c r="K15" s="39">
        <v>2</v>
      </c>
      <c r="L15" s="37">
        <f t="shared" ref="L15:L23" si="8">IF(($C15+INT(J$3/18)+IF(((J$3-INT(J$3/18)*18)-$B15)&gt;=0,1,0)-J15+2)&lt;0, 0, $C15+INT(J$3/18)+IF(((J$3-INT(J$3/18)*18)-$B15)&gt;=0,1,0)-J15+2)</f>
        <v>3</v>
      </c>
      <c r="M15" s="38">
        <v>5</v>
      </c>
      <c r="N15" s="59">
        <v>1</v>
      </c>
      <c r="O15" s="232">
        <f t="shared" ref="O15:O23" si="9">IF(($C15+INT(M$3/18)+IF(((M$3-INT(M$3/18)*18)-$B15)&gt;=0,1,0)-M15+2)&lt;0, 0, $C15+INT(M$3/18)+IF(((M$3-INT(M$3/18)*18)-$B15)&gt;=0,1,0)-M15+2)</f>
        <v>2</v>
      </c>
      <c r="P15" s="37">
        <v>6</v>
      </c>
      <c r="Q15" s="39">
        <v>1</v>
      </c>
      <c r="R15" s="37">
        <f t="shared" ref="R15:R23" si="10">IF(($C15+INT(P$3/18)+IF(((P$3-INT(P$3/18)*18)-$B15)&gt;=0,1,0)-P15+2)&lt;0, 0, $C15+INT(P$3/18)+IF(((P$3-INT(P$3/18)*18)-$B15)&gt;=0,1,0)-P15+2)</f>
        <v>1</v>
      </c>
    </row>
    <row r="16" spans="1:19" x14ac:dyDescent="0.2">
      <c r="A16" s="42" t="s">
        <v>400</v>
      </c>
      <c r="B16" s="50">
        <v>9</v>
      </c>
      <c r="C16" s="50">
        <v>4</v>
      </c>
      <c r="D16" s="37">
        <v>5</v>
      </c>
      <c r="E16" s="37">
        <v>2</v>
      </c>
      <c r="F16" s="37">
        <f t="shared" si="0"/>
        <v>1</v>
      </c>
      <c r="G16" s="38">
        <v>7</v>
      </c>
      <c r="H16" s="38">
        <v>2</v>
      </c>
      <c r="I16" s="232">
        <f t="shared" si="7"/>
        <v>0</v>
      </c>
      <c r="J16" s="37">
        <v>4</v>
      </c>
      <c r="K16" s="37">
        <v>1</v>
      </c>
      <c r="L16" s="37">
        <f t="shared" si="8"/>
        <v>3</v>
      </c>
      <c r="M16" s="38">
        <v>7</v>
      </c>
      <c r="N16" s="38">
        <v>2</v>
      </c>
      <c r="O16" s="232">
        <f t="shared" si="9"/>
        <v>0</v>
      </c>
      <c r="P16" s="37">
        <v>7</v>
      </c>
      <c r="Q16" s="37">
        <v>0</v>
      </c>
      <c r="R16" s="37">
        <f t="shared" si="10"/>
        <v>0</v>
      </c>
    </row>
    <row r="17" spans="1:18" x14ac:dyDescent="0.2">
      <c r="A17" s="42" t="s">
        <v>401</v>
      </c>
      <c r="B17" s="50">
        <v>5</v>
      </c>
      <c r="C17" s="50">
        <v>4</v>
      </c>
      <c r="D17" s="37">
        <v>5</v>
      </c>
      <c r="E17" s="37">
        <v>1</v>
      </c>
      <c r="F17" s="37">
        <f t="shared" si="0"/>
        <v>2</v>
      </c>
      <c r="G17" s="38">
        <v>7</v>
      </c>
      <c r="H17" s="38">
        <v>2</v>
      </c>
      <c r="I17" s="232">
        <f t="shared" si="7"/>
        <v>0</v>
      </c>
      <c r="J17" s="37">
        <v>4</v>
      </c>
      <c r="K17" s="37">
        <v>1</v>
      </c>
      <c r="L17" s="37">
        <f t="shared" si="8"/>
        <v>3</v>
      </c>
      <c r="M17" s="38">
        <v>7</v>
      </c>
      <c r="N17" s="38">
        <v>2</v>
      </c>
      <c r="O17" s="232">
        <f t="shared" si="9"/>
        <v>1</v>
      </c>
      <c r="P17" s="37">
        <v>6</v>
      </c>
      <c r="Q17" s="37">
        <v>2</v>
      </c>
      <c r="R17" s="37">
        <f t="shared" si="10"/>
        <v>2</v>
      </c>
    </row>
    <row r="18" spans="1:18" x14ac:dyDescent="0.2">
      <c r="A18" s="42" t="s">
        <v>402</v>
      </c>
      <c r="B18" s="50">
        <v>11</v>
      </c>
      <c r="C18" s="50">
        <v>5</v>
      </c>
      <c r="D18" s="37">
        <v>6</v>
      </c>
      <c r="E18" s="37">
        <v>2</v>
      </c>
      <c r="F18" s="37">
        <f t="shared" si="0"/>
        <v>1</v>
      </c>
      <c r="G18" s="38">
        <v>7</v>
      </c>
      <c r="H18" s="38">
        <v>2</v>
      </c>
      <c r="I18" s="232">
        <f t="shared" si="7"/>
        <v>1</v>
      </c>
      <c r="J18" s="37">
        <v>4</v>
      </c>
      <c r="K18" s="37">
        <v>1</v>
      </c>
      <c r="L18" s="37">
        <f t="shared" si="8"/>
        <v>4</v>
      </c>
      <c r="M18" s="38">
        <v>8</v>
      </c>
      <c r="N18" s="38">
        <v>1</v>
      </c>
      <c r="O18" s="232">
        <f t="shared" si="9"/>
        <v>0</v>
      </c>
      <c r="P18" s="37">
        <v>10</v>
      </c>
      <c r="Q18" s="37">
        <v>2</v>
      </c>
      <c r="R18" s="37">
        <f t="shared" si="10"/>
        <v>0</v>
      </c>
    </row>
    <row r="19" spans="1:18" x14ac:dyDescent="0.2">
      <c r="A19" s="42" t="s">
        <v>403</v>
      </c>
      <c r="B19" s="50">
        <v>15</v>
      </c>
      <c r="C19" s="50">
        <v>3</v>
      </c>
      <c r="D19" s="37">
        <v>4</v>
      </c>
      <c r="E19" s="37">
        <v>2</v>
      </c>
      <c r="F19" s="37">
        <f t="shared" si="0"/>
        <v>1</v>
      </c>
      <c r="G19" s="38">
        <v>4</v>
      </c>
      <c r="H19" s="38">
        <v>2</v>
      </c>
      <c r="I19" s="232">
        <f t="shared" si="7"/>
        <v>2</v>
      </c>
      <c r="J19" s="37">
        <v>5</v>
      </c>
      <c r="K19" s="37">
        <v>2</v>
      </c>
      <c r="L19" s="37">
        <f t="shared" si="8"/>
        <v>1</v>
      </c>
      <c r="M19" s="38">
        <v>3</v>
      </c>
      <c r="N19" s="38">
        <v>1</v>
      </c>
      <c r="O19" s="232">
        <f t="shared" si="9"/>
        <v>3</v>
      </c>
      <c r="P19" s="37">
        <v>3</v>
      </c>
      <c r="Q19" s="37">
        <v>1</v>
      </c>
      <c r="R19" s="37">
        <f t="shared" si="10"/>
        <v>3</v>
      </c>
    </row>
    <row r="20" spans="1:18" x14ac:dyDescent="0.2">
      <c r="A20" s="42" t="s">
        <v>404</v>
      </c>
      <c r="B20" s="50">
        <v>1</v>
      </c>
      <c r="C20" s="50">
        <v>5</v>
      </c>
      <c r="D20" s="37">
        <v>6</v>
      </c>
      <c r="E20" s="37">
        <v>2</v>
      </c>
      <c r="F20" s="37">
        <f t="shared" si="0"/>
        <v>2</v>
      </c>
      <c r="G20" s="38">
        <v>8</v>
      </c>
      <c r="H20" s="38">
        <v>2</v>
      </c>
      <c r="I20" s="232">
        <f t="shared" si="7"/>
        <v>1</v>
      </c>
      <c r="J20" s="37">
        <v>7</v>
      </c>
      <c r="K20" s="37">
        <v>1</v>
      </c>
      <c r="L20" s="37">
        <f t="shared" si="8"/>
        <v>1</v>
      </c>
      <c r="M20" s="38">
        <v>10</v>
      </c>
      <c r="N20" s="38">
        <v>2</v>
      </c>
      <c r="O20" s="232">
        <f t="shared" si="9"/>
        <v>0</v>
      </c>
      <c r="P20" s="37">
        <v>8</v>
      </c>
      <c r="Q20" s="37">
        <v>1</v>
      </c>
      <c r="R20" s="37">
        <f t="shared" si="10"/>
        <v>1</v>
      </c>
    </row>
    <row r="21" spans="1:18" x14ac:dyDescent="0.2">
      <c r="A21" s="42" t="s">
        <v>405</v>
      </c>
      <c r="B21" s="50">
        <v>7</v>
      </c>
      <c r="C21" s="50">
        <v>4</v>
      </c>
      <c r="D21" s="37">
        <v>5</v>
      </c>
      <c r="E21" s="37">
        <v>2</v>
      </c>
      <c r="F21" s="37">
        <f t="shared" si="0"/>
        <v>2</v>
      </c>
      <c r="G21" s="38">
        <v>6</v>
      </c>
      <c r="H21" s="38">
        <v>2</v>
      </c>
      <c r="I21" s="232">
        <f t="shared" si="7"/>
        <v>1</v>
      </c>
      <c r="J21" s="37">
        <v>4</v>
      </c>
      <c r="K21" s="37">
        <v>1</v>
      </c>
      <c r="L21" s="37">
        <f t="shared" si="8"/>
        <v>3</v>
      </c>
      <c r="M21" s="38">
        <v>5</v>
      </c>
      <c r="N21" s="38">
        <v>2</v>
      </c>
      <c r="O21" s="232">
        <f t="shared" si="9"/>
        <v>2</v>
      </c>
      <c r="P21" s="37">
        <v>8</v>
      </c>
      <c r="Q21" s="37">
        <v>2</v>
      </c>
      <c r="R21" s="37">
        <f t="shared" si="10"/>
        <v>0</v>
      </c>
    </row>
    <row r="22" spans="1:18" x14ac:dyDescent="0.2">
      <c r="A22" s="42" t="s">
        <v>406</v>
      </c>
      <c r="B22" s="50">
        <v>3</v>
      </c>
      <c r="C22" s="50">
        <v>5</v>
      </c>
      <c r="D22" s="37">
        <v>5</v>
      </c>
      <c r="E22" s="37">
        <v>1</v>
      </c>
      <c r="F22" s="37">
        <f t="shared" si="0"/>
        <v>3</v>
      </c>
      <c r="G22" s="38">
        <v>9</v>
      </c>
      <c r="H22" s="38">
        <v>3</v>
      </c>
      <c r="I22" s="232">
        <f t="shared" si="7"/>
        <v>0</v>
      </c>
      <c r="J22" s="37">
        <v>5</v>
      </c>
      <c r="K22" s="37">
        <v>2</v>
      </c>
      <c r="L22" s="37">
        <f t="shared" si="8"/>
        <v>3</v>
      </c>
      <c r="M22" s="38">
        <v>10</v>
      </c>
      <c r="N22" s="38">
        <v>2</v>
      </c>
      <c r="O22" s="232">
        <f t="shared" si="9"/>
        <v>0</v>
      </c>
      <c r="P22" s="37">
        <v>10</v>
      </c>
      <c r="Q22" s="37">
        <v>4</v>
      </c>
      <c r="R22" s="37">
        <f t="shared" si="10"/>
        <v>0</v>
      </c>
    </row>
    <row r="23" spans="1:18" ht="13.5" thickBot="1" x14ac:dyDescent="0.25">
      <c r="A23" s="45" t="s">
        <v>407</v>
      </c>
      <c r="B23" s="51">
        <v>17</v>
      </c>
      <c r="C23" s="51">
        <v>3</v>
      </c>
      <c r="D23" s="37">
        <v>3</v>
      </c>
      <c r="E23" s="46">
        <v>2</v>
      </c>
      <c r="F23" s="37">
        <f t="shared" si="0"/>
        <v>2</v>
      </c>
      <c r="G23" s="38">
        <v>4</v>
      </c>
      <c r="H23" s="47">
        <v>2</v>
      </c>
      <c r="I23" s="232">
        <f t="shared" si="7"/>
        <v>2</v>
      </c>
      <c r="J23" s="37">
        <v>5</v>
      </c>
      <c r="K23" s="46">
        <v>1</v>
      </c>
      <c r="L23" s="37">
        <f t="shared" si="8"/>
        <v>0</v>
      </c>
      <c r="M23" s="38">
        <v>5</v>
      </c>
      <c r="N23" s="47">
        <v>2</v>
      </c>
      <c r="O23" s="232">
        <f t="shared" si="9"/>
        <v>1</v>
      </c>
      <c r="P23" s="37">
        <v>4</v>
      </c>
      <c r="Q23" s="46">
        <v>2</v>
      </c>
      <c r="R23" s="37">
        <f t="shared" si="10"/>
        <v>2</v>
      </c>
    </row>
    <row r="24" spans="1:18" ht="13.5" thickBot="1" x14ac:dyDescent="0.25">
      <c r="A24" s="66" t="s">
        <v>413</v>
      </c>
      <c r="B24" s="63"/>
      <c r="C24" s="63">
        <f t="shared" ref="C24:L24" si="11">SUM(C15:C23)</f>
        <v>37</v>
      </c>
      <c r="D24" s="63">
        <f t="shared" si="11"/>
        <v>43</v>
      </c>
      <c r="E24" s="63">
        <f t="shared" si="11"/>
        <v>16</v>
      </c>
      <c r="F24" s="63">
        <f t="shared" si="11"/>
        <v>16</v>
      </c>
      <c r="G24" s="64">
        <f t="shared" si="11"/>
        <v>58</v>
      </c>
      <c r="H24" s="64">
        <f t="shared" si="11"/>
        <v>19</v>
      </c>
      <c r="I24" s="234">
        <f t="shared" si="11"/>
        <v>8</v>
      </c>
      <c r="J24" s="63">
        <f t="shared" si="11"/>
        <v>42</v>
      </c>
      <c r="K24" s="63">
        <f t="shared" si="11"/>
        <v>12</v>
      </c>
      <c r="L24" s="63">
        <f t="shared" si="11"/>
        <v>21</v>
      </c>
      <c r="M24" s="64">
        <f t="shared" ref="M24:R24" si="12">SUM(M15:M23)</f>
        <v>60</v>
      </c>
      <c r="N24" s="64">
        <f t="shared" si="12"/>
        <v>15</v>
      </c>
      <c r="O24" s="64">
        <f t="shared" si="12"/>
        <v>9</v>
      </c>
      <c r="P24" s="63">
        <f t="shared" si="12"/>
        <v>62</v>
      </c>
      <c r="Q24" s="63">
        <f t="shared" si="12"/>
        <v>15</v>
      </c>
      <c r="R24" s="63">
        <f t="shared" si="12"/>
        <v>9</v>
      </c>
    </row>
    <row r="25" spans="1:18" ht="13.5" thickBot="1" x14ac:dyDescent="0.25">
      <c r="A25" s="70" t="s">
        <v>414</v>
      </c>
      <c r="B25" s="71"/>
      <c r="C25" s="71">
        <f t="shared" ref="C25:R25" si="13">C24+C14</f>
        <v>72</v>
      </c>
      <c r="D25" s="71">
        <f t="shared" si="13"/>
        <v>88</v>
      </c>
      <c r="E25" s="71">
        <f t="shared" si="13"/>
        <v>31</v>
      </c>
      <c r="F25" s="71">
        <f t="shared" si="13"/>
        <v>28</v>
      </c>
      <c r="G25" s="72">
        <f t="shared" si="13"/>
        <v>113</v>
      </c>
      <c r="H25" s="72">
        <f t="shared" si="13"/>
        <v>40</v>
      </c>
      <c r="I25" s="235">
        <f t="shared" si="13"/>
        <v>18</v>
      </c>
      <c r="J25" s="71">
        <f t="shared" si="13"/>
        <v>93</v>
      </c>
      <c r="K25" s="71">
        <f t="shared" si="13"/>
        <v>28</v>
      </c>
      <c r="L25" s="71">
        <f t="shared" si="13"/>
        <v>30</v>
      </c>
      <c r="M25" s="72">
        <f t="shared" si="13"/>
        <v>109</v>
      </c>
      <c r="N25" s="72">
        <f t="shared" si="13"/>
        <v>31</v>
      </c>
      <c r="O25" s="72">
        <f t="shared" si="13"/>
        <v>25</v>
      </c>
      <c r="P25" s="71">
        <f t="shared" si="13"/>
        <v>123</v>
      </c>
      <c r="Q25" s="71">
        <f t="shared" si="13"/>
        <v>34</v>
      </c>
      <c r="R25" s="71">
        <f t="shared" si="13"/>
        <v>19</v>
      </c>
    </row>
    <row r="27" spans="1:18" x14ac:dyDescent="0.2">
      <c r="A27" s="30"/>
      <c r="B27" s="30"/>
      <c r="C27" s="30"/>
      <c r="D27" s="30"/>
      <c r="E27" s="30"/>
      <c r="F27" s="30">
        <v>7</v>
      </c>
      <c r="G27" s="30"/>
      <c r="H27" s="30"/>
      <c r="I27" s="30">
        <v>1</v>
      </c>
      <c r="J27" s="30"/>
      <c r="K27" s="30"/>
      <c r="L27" s="30">
        <v>11</v>
      </c>
      <c r="O27">
        <v>4</v>
      </c>
      <c r="R27">
        <v>2</v>
      </c>
    </row>
    <row r="28" spans="1:18" x14ac:dyDescent="0.2">
      <c r="A28" s="92"/>
      <c r="B28" s="30" t="s">
        <v>450</v>
      </c>
      <c r="C28" s="30"/>
      <c r="D28" s="30"/>
      <c r="E28" s="30"/>
      <c r="F28" s="30"/>
      <c r="G28" s="30"/>
      <c r="H28" s="30"/>
      <c r="I28" s="30"/>
      <c r="J28" s="30"/>
      <c r="K28" s="30"/>
      <c r="L28" s="30"/>
    </row>
    <row r="29" spans="1:18" x14ac:dyDescent="0.2">
      <c r="A29" s="97"/>
      <c r="B29" s="30" t="s">
        <v>603</v>
      </c>
      <c r="C29" s="30"/>
      <c r="D29" s="30"/>
      <c r="E29" s="30"/>
      <c r="F29" s="30"/>
      <c r="G29" s="30"/>
      <c r="H29" s="30"/>
      <c r="I29" s="30"/>
      <c r="J29" s="30"/>
      <c r="K29" s="30"/>
      <c r="L29" s="30"/>
    </row>
  </sheetData>
  <mergeCells count="10">
    <mergeCell ref="D2:F2"/>
    <mergeCell ref="G2:I2"/>
    <mergeCell ref="J2:L2"/>
    <mergeCell ref="M2:O2"/>
    <mergeCell ref="P2:R2"/>
    <mergeCell ref="D3:F3"/>
    <mergeCell ref="G3:I3"/>
    <mergeCell ref="J3:L3"/>
    <mergeCell ref="M3:O3"/>
    <mergeCell ref="P3:R3"/>
  </mergeCells>
  <conditionalFormatting sqref="G5:G13 G15:G23 D5:D13 D15:D23 J5:J13 J15:J23 M5:M13 M15:M23">
    <cfRule type="cellIs" dxfId="193" priority="3" stopIfTrue="1" operator="equal">
      <formula>$C5</formula>
    </cfRule>
    <cfRule type="cellIs" dxfId="192" priority="4" stopIfTrue="1" operator="equal">
      <formula>$C5-1</formula>
    </cfRule>
  </conditionalFormatting>
  <conditionalFormatting sqref="P5:P13 P15:P23">
    <cfRule type="cellIs" dxfId="191" priority="1" stopIfTrue="1" operator="equal">
      <formula>$C5</formula>
    </cfRule>
    <cfRule type="cellIs" dxfId="190"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F1289-44B7-409C-A3D9-D0743E1BE477}">
  <dimension ref="A1:Q31"/>
  <sheetViews>
    <sheetView topLeftCell="A23" workbookViewId="0">
      <selection activeCell="J33" sqref="J33"/>
    </sheetView>
  </sheetViews>
  <sheetFormatPr defaultRowHeight="12.75" x14ac:dyDescent="0.2"/>
  <cols>
    <col min="1" max="15" width="8.5703125" customWidth="1"/>
  </cols>
  <sheetData>
    <row r="1" spans="1:16" ht="13.5" thickBot="1" x14ac:dyDescent="0.25">
      <c r="A1" s="31"/>
      <c r="B1" s="32"/>
      <c r="C1" s="32"/>
      <c r="D1" s="32"/>
      <c r="E1" s="32"/>
      <c r="F1" s="32" t="s">
        <v>1348</v>
      </c>
      <c r="G1" s="32"/>
      <c r="H1" s="32"/>
      <c r="I1" s="32"/>
      <c r="J1" s="32"/>
      <c r="K1" s="32"/>
      <c r="L1" s="32"/>
      <c r="M1" s="32"/>
      <c r="N1" s="32"/>
      <c r="O1" s="32"/>
      <c r="P1" t="s">
        <v>659</v>
      </c>
    </row>
    <row r="2" spans="1:16" x14ac:dyDescent="0.2">
      <c r="A2" s="40"/>
      <c r="B2" s="41"/>
      <c r="C2" s="41"/>
      <c r="D2" s="474" t="s">
        <v>469</v>
      </c>
      <c r="E2" s="475"/>
      <c r="F2" s="476"/>
      <c r="G2" s="477" t="s">
        <v>340</v>
      </c>
      <c r="H2" s="478"/>
      <c r="I2" s="479"/>
      <c r="J2" s="474" t="s">
        <v>472</v>
      </c>
      <c r="K2" s="475"/>
      <c r="L2" s="476"/>
      <c r="M2" s="477" t="s">
        <v>475</v>
      </c>
      <c r="N2" s="478"/>
      <c r="O2" s="479"/>
    </row>
    <row r="3" spans="1:16" x14ac:dyDescent="0.2">
      <c r="A3" s="57"/>
      <c r="B3" s="69"/>
      <c r="C3" s="69" t="s">
        <v>538</v>
      </c>
      <c r="D3" s="480">
        <v>12</v>
      </c>
      <c r="E3" s="481"/>
      <c r="F3" s="482"/>
      <c r="G3" s="483">
        <v>31</v>
      </c>
      <c r="H3" s="484"/>
      <c r="I3" s="485"/>
      <c r="J3" s="480">
        <v>35</v>
      </c>
      <c r="K3" s="481"/>
      <c r="L3" s="482"/>
      <c r="M3" s="483">
        <v>25</v>
      </c>
      <c r="N3" s="484"/>
      <c r="O3" s="485"/>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row>
    <row r="5" spans="1:16" x14ac:dyDescent="0.2">
      <c r="A5" s="42" t="s">
        <v>390</v>
      </c>
      <c r="B5" s="50">
        <v>5</v>
      </c>
      <c r="C5" s="50">
        <v>4</v>
      </c>
      <c r="D5" s="469">
        <v>5</v>
      </c>
      <c r="E5" s="37">
        <v>3</v>
      </c>
      <c r="F5" s="37">
        <f t="shared" ref="F5:F23" si="0">IF(($C5+INT(D$3/18)+IF(((D$3-INT(D$3/18)*18)-$B5)&gt;=0,1,0)-D5+2)&lt;0, 0, $C5+INT(D$3/18)+IF(((D$3-INT(D$3/18)*18)-$B5)&gt;=0,1,0)-D5+2)</f>
        <v>2</v>
      </c>
      <c r="G5" s="38">
        <v>5</v>
      </c>
      <c r="H5" s="38">
        <v>3</v>
      </c>
      <c r="I5" s="232">
        <f t="shared" ref="I5:I13" si="1">IF(($C5+INT(G$3/18)+IF(((G$3-INT(G$3/18)*18)-$B5)&gt;=0,1,0)-G5+2)&lt;0, 0, $C5+INT(G$3/18)+IF(((G$3-INT(G$3/18)*18)-$B5)&gt;=0,1,0)-G5+2)</f>
        <v>3</v>
      </c>
      <c r="J5" s="37">
        <v>7</v>
      </c>
      <c r="K5" s="37">
        <v>2</v>
      </c>
      <c r="L5" s="37">
        <f t="shared" ref="L5:L13" si="2">IF(($C5+INT(J$3/18)+IF(((J$3-INT(J$3/18)*18)-$B5)&gt;=0,1,0)-J5+2)&lt;0, 0, $C5+INT(J$3/18)+IF(((J$3-INT(J$3/18)*18)-$B5)&gt;=0,1,0)-J5+2)</f>
        <v>1</v>
      </c>
      <c r="M5" s="38">
        <v>5</v>
      </c>
      <c r="N5" s="38">
        <v>2</v>
      </c>
      <c r="O5" s="232">
        <f t="shared" ref="O5:O13" si="3">IF(($C5+INT(M$3/18)+IF(((M$3-INT(M$3/18)*18)-$B5)&gt;=0,1,0)-M5+2)&lt;0, 0, $C5+INT(M$3/18)+IF(((M$3-INT(M$3/18)*18)-$B5)&gt;=0,1,0)-M5+2)</f>
        <v>3</v>
      </c>
    </row>
    <row r="6" spans="1:16" x14ac:dyDescent="0.2">
      <c r="A6" s="42" t="s">
        <v>391</v>
      </c>
      <c r="B6" s="50">
        <v>9</v>
      </c>
      <c r="C6" s="50">
        <v>4</v>
      </c>
      <c r="D6" s="469">
        <v>5</v>
      </c>
      <c r="E6" s="37">
        <v>2</v>
      </c>
      <c r="F6" s="37">
        <f t="shared" si="0"/>
        <v>2</v>
      </c>
      <c r="G6" s="38">
        <v>4</v>
      </c>
      <c r="H6" s="38">
        <v>2</v>
      </c>
      <c r="I6" s="232">
        <f t="shared" si="1"/>
        <v>4</v>
      </c>
      <c r="J6" s="37">
        <v>6</v>
      </c>
      <c r="K6" s="37">
        <v>2</v>
      </c>
      <c r="L6" s="37">
        <f t="shared" si="2"/>
        <v>2</v>
      </c>
      <c r="M6" s="38">
        <v>5</v>
      </c>
      <c r="N6" s="38">
        <v>2</v>
      </c>
      <c r="O6" s="232">
        <f t="shared" si="3"/>
        <v>2</v>
      </c>
    </row>
    <row r="7" spans="1:16" x14ac:dyDescent="0.2">
      <c r="A7" s="42" t="s">
        <v>392</v>
      </c>
      <c r="B7" s="50">
        <v>17</v>
      </c>
      <c r="C7" s="50">
        <v>3</v>
      </c>
      <c r="D7" s="469">
        <v>3</v>
      </c>
      <c r="E7" s="37">
        <v>1</v>
      </c>
      <c r="F7" s="37">
        <f t="shared" si="0"/>
        <v>2</v>
      </c>
      <c r="G7" s="38">
        <v>5</v>
      </c>
      <c r="H7" s="38">
        <v>1</v>
      </c>
      <c r="I7" s="232">
        <f t="shared" si="1"/>
        <v>1</v>
      </c>
      <c r="J7" s="37">
        <v>4</v>
      </c>
      <c r="K7" s="37">
        <v>1</v>
      </c>
      <c r="L7" s="37">
        <f t="shared" si="2"/>
        <v>3</v>
      </c>
      <c r="M7" s="38">
        <v>6</v>
      </c>
      <c r="N7" s="38">
        <v>1</v>
      </c>
      <c r="O7" s="232">
        <f t="shared" si="3"/>
        <v>0</v>
      </c>
    </row>
    <row r="8" spans="1:16" x14ac:dyDescent="0.2">
      <c r="A8" s="42" t="s">
        <v>393</v>
      </c>
      <c r="B8" s="50">
        <v>15</v>
      </c>
      <c r="C8" s="50">
        <v>3</v>
      </c>
      <c r="D8" s="469">
        <v>4</v>
      </c>
      <c r="E8" s="37">
        <v>2</v>
      </c>
      <c r="F8" s="37">
        <f t="shared" si="0"/>
        <v>1</v>
      </c>
      <c r="G8" s="38">
        <v>4</v>
      </c>
      <c r="H8" s="38">
        <v>2</v>
      </c>
      <c r="I8" s="232">
        <f t="shared" si="1"/>
        <v>2</v>
      </c>
      <c r="J8" s="37">
        <v>4</v>
      </c>
      <c r="K8" s="37">
        <v>2</v>
      </c>
      <c r="L8" s="37">
        <f t="shared" si="2"/>
        <v>3</v>
      </c>
      <c r="M8" s="38">
        <v>5</v>
      </c>
      <c r="N8" s="38">
        <v>3</v>
      </c>
      <c r="O8" s="232">
        <f t="shared" si="3"/>
        <v>1</v>
      </c>
    </row>
    <row r="9" spans="1:16" x14ac:dyDescent="0.2">
      <c r="A9" s="42" t="s">
        <v>394</v>
      </c>
      <c r="B9" s="50">
        <v>3</v>
      </c>
      <c r="C9" s="50">
        <v>4</v>
      </c>
      <c r="D9" s="469">
        <v>4</v>
      </c>
      <c r="E9" s="37">
        <v>2</v>
      </c>
      <c r="F9" s="37">
        <f t="shared" si="0"/>
        <v>3</v>
      </c>
      <c r="G9" s="38">
        <v>6</v>
      </c>
      <c r="H9" s="38">
        <v>3</v>
      </c>
      <c r="I9" s="232">
        <f t="shared" si="1"/>
        <v>2</v>
      </c>
      <c r="J9" s="37">
        <v>5</v>
      </c>
      <c r="K9" s="37">
        <v>1</v>
      </c>
      <c r="L9" s="37">
        <f t="shared" si="2"/>
        <v>3</v>
      </c>
      <c r="M9" s="38">
        <v>7</v>
      </c>
      <c r="N9" s="38">
        <v>2</v>
      </c>
      <c r="O9" s="232">
        <f t="shared" si="3"/>
        <v>1</v>
      </c>
    </row>
    <row r="10" spans="1:16" x14ac:dyDescent="0.2">
      <c r="A10" s="42" t="s">
        <v>395</v>
      </c>
      <c r="B10" s="50">
        <v>7</v>
      </c>
      <c r="C10" s="50">
        <v>4</v>
      </c>
      <c r="D10" s="469">
        <v>4</v>
      </c>
      <c r="E10" s="37">
        <v>1</v>
      </c>
      <c r="F10" s="37">
        <f t="shared" si="0"/>
        <v>3</v>
      </c>
      <c r="G10" s="38">
        <v>5</v>
      </c>
      <c r="H10" s="38">
        <v>2</v>
      </c>
      <c r="I10" s="232">
        <f t="shared" si="1"/>
        <v>3</v>
      </c>
      <c r="J10" s="37">
        <v>5</v>
      </c>
      <c r="K10" s="37">
        <v>2</v>
      </c>
      <c r="L10" s="37">
        <f t="shared" si="2"/>
        <v>3</v>
      </c>
      <c r="M10" s="38">
        <v>6</v>
      </c>
      <c r="N10" s="38">
        <v>3</v>
      </c>
      <c r="O10" s="232">
        <f t="shared" si="3"/>
        <v>2</v>
      </c>
    </row>
    <row r="11" spans="1:16" x14ac:dyDescent="0.2">
      <c r="A11" s="42" t="s">
        <v>396</v>
      </c>
      <c r="B11" s="50">
        <v>1</v>
      </c>
      <c r="C11" s="50">
        <v>4</v>
      </c>
      <c r="D11" s="469">
        <v>5</v>
      </c>
      <c r="E11" s="37">
        <v>2</v>
      </c>
      <c r="F11" s="37">
        <f t="shared" si="0"/>
        <v>2</v>
      </c>
      <c r="G11" s="38">
        <v>10</v>
      </c>
      <c r="H11" s="38">
        <v>2</v>
      </c>
      <c r="I11" s="232">
        <f t="shared" si="1"/>
        <v>0</v>
      </c>
      <c r="J11" s="37">
        <v>6</v>
      </c>
      <c r="K11" s="37">
        <v>1</v>
      </c>
      <c r="L11" s="37">
        <f t="shared" si="2"/>
        <v>2</v>
      </c>
      <c r="M11" s="38">
        <v>6</v>
      </c>
      <c r="N11" s="38">
        <v>2</v>
      </c>
      <c r="O11" s="232">
        <f t="shared" si="3"/>
        <v>2</v>
      </c>
      <c r="P11" s="102"/>
    </row>
    <row r="12" spans="1:16" x14ac:dyDescent="0.2">
      <c r="A12" s="42" t="s">
        <v>397</v>
      </c>
      <c r="B12" s="50">
        <v>11</v>
      </c>
      <c r="C12" s="50">
        <v>4</v>
      </c>
      <c r="D12" s="469">
        <v>4</v>
      </c>
      <c r="E12" s="37">
        <v>2</v>
      </c>
      <c r="F12" s="37">
        <f t="shared" si="0"/>
        <v>3</v>
      </c>
      <c r="G12" s="38">
        <v>5</v>
      </c>
      <c r="H12" s="38">
        <v>2</v>
      </c>
      <c r="I12" s="232">
        <f t="shared" si="1"/>
        <v>3</v>
      </c>
      <c r="J12" s="37">
        <v>5</v>
      </c>
      <c r="K12" s="37">
        <v>1</v>
      </c>
      <c r="L12" s="37">
        <f t="shared" si="2"/>
        <v>3</v>
      </c>
      <c r="M12" s="38">
        <v>4</v>
      </c>
      <c r="N12" s="38">
        <v>1</v>
      </c>
      <c r="O12" s="232">
        <f t="shared" si="3"/>
        <v>3</v>
      </c>
    </row>
    <row r="13" spans="1:16" ht="13.5" thickBot="1" x14ac:dyDescent="0.25">
      <c r="A13" s="52" t="s">
        <v>398</v>
      </c>
      <c r="B13" s="53">
        <v>13</v>
      </c>
      <c r="C13" s="53">
        <v>3</v>
      </c>
      <c r="D13" s="469">
        <v>5</v>
      </c>
      <c r="E13" s="54">
        <v>2</v>
      </c>
      <c r="F13" s="37">
        <f t="shared" si="0"/>
        <v>0</v>
      </c>
      <c r="G13" s="38">
        <v>5</v>
      </c>
      <c r="H13" s="55">
        <v>2</v>
      </c>
      <c r="I13" s="232">
        <f t="shared" si="1"/>
        <v>2</v>
      </c>
      <c r="J13" s="37">
        <v>4</v>
      </c>
      <c r="K13" s="54">
        <v>2</v>
      </c>
      <c r="L13" s="37">
        <f t="shared" si="2"/>
        <v>3</v>
      </c>
      <c r="M13" s="38">
        <v>3</v>
      </c>
      <c r="N13" s="55">
        <v>2</v>
      </c>
      <c r="O13" s="232">
        <f t="shared" si="3"/>
        <v>3</v>
      </c>
    </row>
    <row r="14" spans="1:16" ht="13.5" thickBot="1" x14ac:dyDescent="0.25">
      <c r="A14" s="61" t="s">
        <v>412</v>
      </c>
      <c r="B14" s="62"/>
      <c r="C14" s="74">
        <f t="shared" ref="C14:L14" si="4">SUM(C5:C13)</f>
        <v>33</v>
      </c>
      <c r="D14" s="63">
        <f t="shared" si="4"/>
        <v>39</v>
      </c>
      <c r="E14" s="63">
        <f t="shared" si="4"/>
        <v>17</v>
      </c>
      <c r="F14" s="63">
        <f t="shared" si="4"/>
        <v>18</v>
      </c>
      <c r="G14" s="64">
        <f t="shared" si="4"/>
        <v>49</v>
      </c>
      <c r="H14" s="64">
        <f t="shared" si="4"/>
        <v>19</v>
      </c>
      <c r="I14" s="233">
        <f t="shared" si="4"/>
        <v>20</v>
      </c>
      <c r="J14" s="63">
        <f t="shared" si="4"/>
        <v>46</v>
      </c>
      <c r="K14" s="63">
        <f t="shared" si="4"/>
        <v>14</v>
      </c>
      <c r="L14" s="88">
        <f t="shared" si="4"/>
        <v>23</v>
      </c>
      <c r="M14" s="64">
        <f t="shared" ref="M14:O14" si="5">SUM(M5:M13)</f>
        <v>47</v>
      </c>
      <c r="N14" s="64">
        <f t="shared" si="5"/>
        <v>18</v>
      </c>
      <c r="O14" s="233">
        <f t="shared" si="5"/>
        <v>17</v>
      </c>
    </row>
    <row r="15" spans="1:16" x14ac:dyDescent="0.2">
      <c r="A15" s="57" t="s">
        <v>399</v>
      </c>
      <c r="B15" s="58">
        <v>14</v>
      </c>
      <c r="C15" s="58">
        <v>4</v>
      </c>
      <c r="D15" s="469">
        <v>10</v>
      </c>
      <c r="E15" s="39">
        <v>2</v>
      </c>
      <c r="F15" s="37">
        <f t="shared" si="0"/>
        <v>0</v>
      </c>
      <c r="G15" s="38">
        <v>5</v>
      </c>
      <c r="H15" s="59">
        <v>2</v>
      </c>
      <c r="I15" s="232">
        <f t="shared" ref="I15:I23" si="6">IF(($C15+INT(G$3/18)+IF(((G$3-INT(G$3/18)*18)-$B15)&gt;=0,1,0)-G15+2)&lt;0, 0, $C15+INT(G$3/18)+IF(((G$3-INT(G$3/18)*18)-$B15)&gt;=0,1,0)-G15+2)</f>
        <v>2</v>
      </c>
      <c r="J15" s="37">
        <v>5</v>
      </c>
      <c r="K15" s="39">
        <v>2</v>
      </c>
      <c r="L15" s="37">
        <f t="shared" ref="L15:L23" si="7">IF(($C15+INT(J$3/18)+IF(((J$3-INT(J$3/18)*18)-$B15)&gt;=0,1,0)-J15+2)&lt;0, 0, $C15+INT(J$3/18)+IF(((J$3-INT(J$3/18)*18)-$B15)&gt;=0,1,0)-J15+2)</f>
        <v>3</v>
      </c>
      <c r="M15" s="38">
        <v>5</v>
      </c>
      <c r="N15" s="59">
        <v>2</v>
      </c>
      <c r="O15" s="232">
        <f t="shared" ref="O15:O23" si="8">IF(($C15+INT(M$3/18)+IF(((M$3-INT(M$3/18)*18)-$B15)&gt;=0,1,0)-M15+2)&lt;0, 0, $C15+INT(M$3/18)+IF(((M$3-INT(M$3/18)*18)-$B15)&gt;=0,1,0)-M15+2)</f>
        <v>2</v>
      </c>
      <c r="P15" s="102"/>
    </row>
    <row r="16" spans="1:16" x14ac:dyDescent="0.2">
      <c r="A16" s="42" t="s">
        <v>400</v>
      </c>
      <c r="B16" s="50">
        <v>16</v>
      </c>
      <c r="C16" s="50">
        <v>3</v>
      </c>
      <c r="D16" s="469">
        <v>4</v>
      </c>
      <c r="E16" s="37">
        <v>3</v>
      </c>
      <c r="F16" s="37">
        <f t="shared" si="0"/>
        <v>1</v>
      </c>
      <c r="G16" s="38">
        <v>4</v>
      </c>
      <c r="H16" s="38">
        <v>2</v>
      </c>
      <c r="I16" s="232">
        <f t="shared" si="6"/>
        <v>2</v>
      </c>
      <c r="J16" s="37">
        <v>7</v>
      </c>
      <c r="K16" s="37">
        <v>2</v>
      </c>
      <c r="L16" s="37">
        <f t="shared" si="7"/>
        <v>0</v>
      </c>
      <c r="M16" s="38">
        <v>3</v>
      </c>
      <c r="N16" s="38">
        <v>1</v>
      </c>
      <c r="O16" s="232">
        <f t="shared" si="8"/>
        <v>3</v>
      </c>
    </row>
    <row r="17" spans="1:17" x14ac:dyDescent="0.2">
      <c r="A17" s="42" t="s">
        <v>401</v>
      </c>
      <c r="B17" s="50">
        <v>8</v>
      </c>
      <c r="C17" s="50">
        <v>4</v>
      </c>
      <c r="D17" s="469">
        <v>4</v>
      </c>
      <c r="E17" s="37">
        <v>1</v>
      </c>
      <c r="F17" s="37">
        <f t="shared" si="0"/>
        <v>3</v>
      </c>
      <c r="G17" s="38">
        <v>6</v>
      </c>
      <c r="H17" s="38">
        <v>1</v>
      </c>
      <c r="I17" s="232">
        <f t="shared" si="6"/>
        <v>2</v>
      </c>
      <c r="J17" s="37">
        <v>5</v>
      </c>
      <c r="K17" s="37">
        <v>2</v>
      </c>
      <c r="L17" s="37">
        <f t="shared" si="7"/>
        <v>3</v>
      </c>
      <c r="M17" s="38">
        <v>5</v>
      </c>
      <c r="N17" s="38">
        <v>2</v>
      </c>
      <c r="O17" s="232">
        <f t="shared" si="8"/>
        <v>2</v>
      </c>
    </row>
    <row r="18" spans="1:17" x14ac:dyDescent="0.2">
      <c r="A18" s="42" t="s">
        <v>402</v>
      </c>
      <c r="B18" s="50">
        <v>18</v>
      </c>
      <c r="C18" s="50">
        <v>3</v>
      </c>
      <c r="D18" s="469">
        <v>4</v>
      </c>
      <c r="E18" s="37">
        <v>1</v>
      </c>
      <c r="F18" s="37">
        <f t="shared" si="0"/>
        <v>1</v>
      </c>
      <c r="G18" s="38">
        <v>4</v>
      </c>
      <c r="H18" s="38">
        <v>1</v>
      </c>
      <c r="I18" s="232">
        <f t="shared" si="6"/>
        <v>2</v>
      </c>
      <c r="J18" s="37">
        <v>3</v>
      </c>
      <c r="K18" s="37">
        <v>1</v>
      </c>
      <c r="L18" s="37">
        <f t="shared" si="7"/>
        <v>3</v>
      </c>
      <c r="M18" s="38">
        <v>6</v>
      </c>
      <c r="N18" s="38">
        <v>3</v>
      </c>
      <c r="O18" s="232">
        <f t="shared" si="8"/>
        <v>0</v>
      </c>
      <c r="Q18" t="s">
        <v>1349</v>
      </c>
    </row>
    <row r="19" spans="1:17" x14ac:dyDescent="0.2">
      <c r="A19" s="42" t="s">
        <v>403</v>
      </c>
      <c r="B19" s="50">
        <v>2</v>
      </c>
      <c r="C19" s="50">
        <v>5</v>
      </c>
      <c r="D19" s="469">
        <v>6</v>
      </c>
      <c r="E19" s="37">
        <v>2</v>
      </c>
      <c r="F19" s="37">
        <f t="shared" si="0"/>
        <v>2</v>
      </c>
      <c r="G19" s="38">
        <v>6</v>
      </c>
      <c r="H19" s="38">
        <v>2</v>
      </c>
      <c r="I19" s="232">
        <f t="shared" si="6"/>
        <v>3</v>
      </c>
      <c r="J19" s="37">
        <v>7</v>
      </c>
      <c r="K19" s="37">
        <v>2</v>
      </c>
      <c r="L19" s="37">
        <f t="shared" si="7"/>
        <v>2</v>
      </c>
      <c r="M19" s="38">
        <v>8</v>
      </c>
      <c r="N19" s="38">
        <v>2</v>
      </c>
      <c r="O19" s="232">
        <f t="shared" si="8"/>
        <v>1</v>
      </c>
    </row>
    <row r="20" spans="1:17" x14ac:dyDescent="0.2">
      <c r="A20" s="42" t="s">
        <v>404</v>
      </c>
      <c r="B20" s="50">
        <v>10</v>
      </c>
      <c r="C20" s="50">
        <v>4</v>
      </c>
      <c r="D20" s="469">
        <v>4</v>
      </c>
      <c r="E20" s="37">
        <v>2</v>
      </c>
      <c r="F20" s="37">
        <f t="shared" si="0"/>
        <v>3</v>
      </c>
      <c r="G20" s="38">
        <v>6</v>
      </c>
      <c r="H20" s="38">
        <v>3</v>
      </c>
      <c r="I20" s="232">
        <f t="shared" si="6"/>
        <v>2</v>
      </c>
      <c r="J20" s="37">
        <v>5</v>
      </c>
      <c r="K20" s="37">
        <v>2</v>
      </c>
      <c r="L20" s="37">
        <f t="shared" si="7"/>
        <v>3</v>
      </c>
      <c r="M20" s="38">
        <v>6</v>
      </c>
      <c r="N20" s="38">
        <v>2</v>
      </c>
      <c r="O20" s="232">
        <f t="shared" si="8"/>
        <v>1</v>
      </c>
    </row>
    <row r="21" spans="1:17" x14ac:dyDescent="0.2">
      <c r="A21" s="42" t="s">
        <v>405</v>
      </c>
      <c r="B21" s="50">
        <v>4</v>
      </c>
      <c r="C21" s="50">
        <v>5</v>
      </c>
      <c r="D21" s="469">
        <v>5</v>
      </c>
      <c r="E21" s="37">
        <v>1</v>
      </c>
      <c r="F21" s="37">
        <f t="shared" si="0"/>
        <v>3</v>
      </c>
      <c r="G21" s="38">
        <v>6</v>
      </c>
      <c r="H21" s="38">
        <v>1</v>
      </c>
      <c r="I21" s="232">
        <f t="shared" si="6"/>
        <v>3</v>
      </c>
      <c r="J21" s="37">
        <v>8</v>
      </c>
      <c r="K21" s="37">
        <v>2</v>
      </c>
      <c r="L21" s="37">
        <f t="shared" si="7"/>
        <v>1</v>
      </c>
      <c r="M21" s="38">
        <v>5</v>
      </c>
      <c r="N21" s="38">
        <v>1</v>
      </c>
      <c r="O21" s="232">
        <f t="shared" si="8"/>
        <v>4</v>
      </c>
    </row>
    <row r="22" spans="1:17" x14ac:dyDescent="0.2">
      <c r="A22" s="42" t="s">
        <v>406</v>
      </c>
      <c r="B22" s="50">
        <v>12</v>
      </c>
      <c r="C22" s="50">
        <v>4</v>
      </c>
      <c r="D22" s="469">
        <v>4</v>
      </c>
      <c r="E22" s="37">
        <v>2</v>
      </c>
      <c r="F22" s="37">
        <f t="shared" si="0"/>
        <v>3</v>
      </c>
      <c r="G22" s="38">
        <v>6</v>
      </c>
      <c r="H22" s="38">
        <v>3</v>
      </c>
      <c r="I22" s="232">
        <f t="shared" si="6"/>
        <v>2</v>
      </c>
      <c r="J22" s="37">
        <v>5</v>
      </c>
      <c r="K22" s="37">
        <v>2</v>
      </c>
      <c r="L22" s="37">
        <f t="shared" si="7"/>
        <v>3</v>
      </c>
      <c r="M22" s="38">
        <v>4</v>
      </c>
      <c r="N22" s="38">
        <v>1</v>
      </c>
      <c r="O22" s="232">
        <f t="shared" si="8"/>
        <v>3</v>
      </c>
    </row>
    <row r="23" spans="1:17" ht="13.5" thickBot="1" x14ac:dyDescent="0.25">
      <c r="A23" s="45" t="s">
        <v>407</v>
      </c>
      <c r="B23" s="51">
        <v>6</v>
      </c>
      <c r="C23" s="51">
        <v>4</v>
      </c>
      <c r="D23" s="469">
        <v>5</v>
      </c>
      <c r="E23" s="46">
        <v>1</v>
      </c>
      <c r="F23" s="37">
        <f t="shared" si="0"/>
        <v>2</v>
      </c>
      <c r="G23" s="38">
        <v>10</v>
      </c>
      <c r="H23" s="47">
        <v>2</v>
      </c>
      <c r="I23" s="232">
        <f t="shared" si="6"/>
        <v>0</v>
      </c>
      <c r="J23" s="37">
        <v>9</v>
      </c>
      <c r="K23" s="46">
        <v>3</v>
      </c>
      <c r="L23" s="37">
        <f t="shared" si="7"/>
        <v>0</v>
      </c>
      <c r="M23" s="38">
        <v>5</v>
      </c>
      <c r="N23" s="47">
        <v>2</v>
      </c>
      <c r="O23" s="232">
        <f t="shared" si="8"/>
        <v>3</v>
      </c>
      <c r="P23" s="102"/>
    </row>
    <row r="24" spans="1:17" ht="13.5" thickBot="1" x14ac:dyDescent="0.25">
      <c r="A24" s="66" t="s">
        <v>413</v>
      </c>
      <c r="B24" s="63"/>
      <c r="C24" s="63">
        <f t="shared" ref="C24:O24" si="9">SUM(C15:C23)</f>
        <v>36</v>
      </c>
      <c r="D24" s="63">
        <f t="shared" si="9"/>
        <v>46</v>
      </c>
      <c r="E24" s="63">
        <f t="shared" si="9"/>
        <v>15</v>
      </c>
      <c r="F24" s="63">
        <f t="shared" si="9"/>
        <v>18</v>
      </c>
      <c r="G24" s="64">
        <f t="shared" si="9"/>
        <v>53</v>
      </c>
      <c r="H24" s="64">
        <f t="shared" si="9"/>
        <v>17</v>
      </c>
      <c r="I24" s="234">
        <f t="shared" si="9"/>
        <v>18</v>
      </c>
      <c r="J24" s="63">
        <f t="shared" si="9"/>
        <v>54</v>
      </c>
      <c r="K24" s="63">
        <f t="shared" si="9"/>
        <v>18</v>
      </c>
      <c r="L24" s="63">
        <f t="shared" si="9"/>
        <v>18</v>
      </c>
      <c r="M24" s="64">
        <f t="shared" si="9"/>
        <v>47</v>
      </c>
      <c r="N24" s="64">
        <f t="shared" si="9"/>
        <v>16</v>
      </c>
      <c r="O24" s="64">
        <f t="shared" si="9"/>
        <v>19</v>
      </c>
    </row>
    <row r="25" spans="1:17" ht="13.5" thickBot="1" x14ac:dyDescent="0.25">
      <c r="A25" s="70" t="s">
        <v>414</v>
      </c>
      <c r="B25" s="71"/>
      <c r="C25" s="71">
        <f t="shared" ref="C25:O25" si="10">C24+C14</f>
        <v>69</v>
      </c>
      <c r="D25" s="71">
        <f t="shared" si="10"/>
        <v>85</v>
      </c>
      <c r="E25" s="71">
        <f t="shared" si="10"/>
        <v>32</v>
      </c>
      <c r="F25" s="71">
        <f t="shared" si="10"/>
        <v>36</v>
      </c>
      <c r="G25" s="72">
        <f t="shared" si="10"/>
        <v>102</v>
      </c>
      <c r="H25" s="72">
        <f t="shared" si="10"/>
        <v>36</v>
      </c>
      <c r="I25" s="235">
        <f t="shared" si="10"/>
        <v>38</v>
      </c>
      <c r="J25" s="71">
        <f t="shared" si="10"/>
        <v>100</v>
      </c>
      <c r="K25" s="71">
        <f t="shared" si="10"/>
        <v>32</v>
      </c>
      <c r="L25" s="71">
        <f t="shared" si="10"/>
        <v>41</v>
      </c>
      <c r="M25" s="72">
        <f t="shared" si="10"/>
        <v>94</v>
      </c>
      <c r="N25" s="72">
        <f t="shared" si="10"/>
        <v>34</v>
      </c>
      <c r="O25" s="72">
        <f t="shared" si="10"/>
        <v>36</v>
      </c>
    </row>
    <row r="26" spans="1:17" x14ac:dyDescent="0.2">
      <c r="A26" s="67" t="s">
        <v>350</v>
      </c>
      <c r="B26" s="39"/>
      <c r="C26" s="39"/>
      <c r="D26" s="486">
        <v>4</v>
      </c>
      <c r="E26" s="487"/>
      <c r="F26" s="488"/>
      <c r="G26" s="489">
        <v>2</v>
      </c>
      <c r="H26" s="490"/>
      <c r="I26" s="491"/>
      <c r="J26" s="486">
        <v>1</v>
      </c>
      <c r="K26" s="487"/>
      <c r="L26" s="488"/>
      <c r="M26" s="489">
        <v>3</v>
      </c>
      <c r="N26" s="490"/>
      <c r="O26" s="491"/>
    </row>
    <row r="27" spans="1:17" ht="13.5" thickBot="1" x14ac:dyDescent="0.25">
      <c r="A27" s="49" t="s">
        <v>415</v>
      </c>
      <c r="B27" s="46"/>
      <c r="C27" s="46"/>
      <c r="D27" s="492">
        <v>2</v>
      </c>
      <c r="E27" s="493"/>
      <c r="F27" s="494"/>
      <c r="G27" s="495" t="s">
        <v>1347</v>
      </c>
      <c r="H27" s="496"/>
      <c r="I27" s="497"/>
      <c r="J27" s="492" t="s">
        <v>1346</v>
      </c>
      <c r="K27" s="493"/>
      <c r="L27" s="494"/>
      <c r="M27" s="495">
        <v>4</v>
      </c>
      <c r="N27" s="496"/>
      <c r="O27" s="497"/>
    </row>
    <row r="29" spans="1:17" x14ac:dyDescent="0.2">
      <c r="A29" s="30"/>
      <c r="B29" s="30"/>
      <c r="C29" s="30"/>
      <c r="D29" s="30"/>
      <c r="E29" s="30"/>
      <c r="F29" s="30"/>
      <c r="G29" s="30"/>
      <c r="H29" s="30"/>
      <c r="I29" s="30"/>
      <c r="J29" s="30"/>
      <c r="K29" s="30"/>
      <c r="L29" s="30"/>
    </row>
    <row r="30" spans="1:17" x14ac:dyDescent="0.2">
      <c r="A30" s="92"/>
      <c r="B30" s="30" t="s">
        <v>450</v>
      </c>
      <c r="C30" s="30"/>
      <c r="D30" s="30"/>
      <c r="E30" s="30"/>
      <c r="F30" s="30"/>
      <c r="G30" s="30"/>
      <c r="H30" s="30"/>
      <c r="I30" s="30"/>
      <c r="J30" s="30"/>
      <c r="K30" s="30"/>
      <c r="L30" s="30"/>
    </row>
    <row r="31" spans="1:17" x14ac:dyDescent="0.2">
      <c r="A31" s="97"/>
      <c r="B31" s="30" t="s">
        <v>603</v>
      </c>
      <c r="C31" s="30"/>
      <c r="D31" s="30"/>
      <c r="E31" s="30"/>
      <c r="F31" s="30"/>
      <c r="G31" s="30"/>
      <c r="H31" s="30"/>
      <c r="I31" s="30"/>
      <c r="J31" s="30"/>
      <c r="K31" s="30"/>
      <c r="L31" s="30"/>
    </row>
  </sheetData>
  <mergeCells count="16">
    <mergeCell ref="D26:F26"/>
    <mergeCell ref="G26:I26"/>
    <mergeCell ref="J26:L26"/>
    <mergeCell ref="M26:O26"/>
    <mergeCell ref="D27:F27"/>
    <mergeCell ref="G27:I27"/>
    <mergeCell ref="J27:L27"/>
    <mergeCell ref="M27:O27"/>
    <mergeCell ref="D2:F2"/>
    <mergeCell ref="G2:I2"/>
    <mergeCell ref="J2:L2"/>
    <mergeCell ref="M2:O2"/>
    <mergeCell ref="D3:F3"/>
    <mergeCell ref="G3:I3"/>
    <mergeCell ref="J3:L3"/>
    <mergeCell ref="M3:O3"/>
  </mergeCells>
  <conditionalFormatting sqref="G15:G23 J5:J13 J15:J23 M5:M13 M15:M23 G5:G13">
    <cfRule type="cellIs" dxfId="513" priority="7" stopIfTrue="1" operator="equal">
      <formula>$C5</formula>
    </cfRule>
    <cfRule type="cellIs" dxfId="512" priority="8" stopIfTrue="1" operator="equal">
      <formula>$C5-1</formula>
    </cfRule>
  </conditionalFormatting>
  <conditionalFormatting sqref="D5:D13">
    <cfRule type="cellIs" dxfId="511" priority="5" stopIfTrue="1" operator="equal">
      <formula>$C5</formula>
    </cfRule>
    <cfRule type="cellIs" dxfId="510" priority="6" stopIfTrue="1" operator="equal">
      <formula>$C5-1</formula>
    </cfRule>
  </conditionalFormatting>
  <conditionalFormatting sqref="D15:D23">
    <cfRule type="cellIs" dxfId="509" priority="3" stopIfTrue="1" operator="equal">
      <formula>$C15</formula>
    </cfRule>
    <cfRule type="cellIs" dxfId="508" priority="4" stopIfTrue="1" operator="equal">
      <formula>$C15-1</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H49"/>
  <sheetViews>
    <sheetView workbookViewId="0">
      <selection activeCell="E16" sqref="E16"/>
    </sheetView>
  </sheetViews>
  <sheetFormatPr defaultColWidth="8.85546875" defaultRowHeight="12.75" x14ac:dyDescent="0.2"/>
  <cols>
    <col min="2" max="2" width="32.140625" customWidth="1"/>
    <col min="3" max="3" width="30.42578125" customWidth="1"/>
    <col min="4" max="4" width="21.42578125" customWidth="1"/>
    <col min="5" max="5" width="28.42578125" customWidth="1"/>
    <col min="7" max="7" width="21" customWidth="1"/>
    <col min="8" max="8" width="10.140625" customWidth="1"/>
    <col min="9" max="9" width="10.5703125" customWidth="1"/>
    <col min="10" max="10" width="16.42578125" customWidth="1"/>
  </cols>
  <sheetData>
    <row r="1" spans="1:8" x14ac:dyDescent="0.2">
      <c r="A1" s="19" t="s">
        <v>274</v>
      </c>
      <c r="B1" s="20"/>
      <c r="C1" s="20"/>
      <c r="D1" s="20"/>
      <c r="E1" s="20"/>
    </row>
    <row r="2" spans="1:8" x14ac:dyDescent="0.2">
      <c r="C2" s="21" t="s">
        <v>720</v>
      </c>
      <c r="D2" s="21" t="s">
        <v>511</v>
      </c>
      <c r="E2" s="21" t="s">
        <v>721</v>
      </c>
    </row>
    <row r="3" spans="1:8" x14ac:dyDescent="0.2">
      <c r="A3" t="s">
        <v>615</v>
      </c>
      <c r="B3" t="s">
        <v>469</v>
      </c>
      <c r="C3" s="101">
        <v>5.5</v>
      </c>
      <c r="D3" s="21" t="s">
        <v>817</v>
      </c>
      <c r="E3" t="s">
        <v>818</v>
      </c>
    </row>
    <row r="4" spans="1:8" x14ac:dyDescent="0.2">
      <c r="A4" t="s">
        <v>474</v>
      </c>
      <c r="B4" t="s">
        <v>475</v>
      </c>
      <c r="C4" s="101">
        <v>12.4</v>
      </c>
      <c r="D4" s="21" t="s">
        <v>722</v>
      </c>
      <c r="E4" t="s">
        <v>303</v>
      </c>
    </row>
    <row r="5" spans="1:8" x14ac:dyDescent="0.2">
      <c r="A5" t="s">
        <v>470</v>
      </c>
      <c r="B5" t="s">
        <v>340</v>
      </c>
      <c r="C5" s="101">
        <v>17.7</v>
      </c>
      <c r="D5" s="21" t="s">
        <v>300</v>
      </c>
      <c r="E5" t="s">
        <v>302</v>
      </c>
    </row>
    <row r="6" spans="1:8" x14ac:dyDescent="0.2">
      <c r="A6" t="s">
        <v>473</v>
      </c>
      <c r="B6" t="s">
        <v>352</v>
      </c>
      <c r="C6" s="101">
        <v>21.5</v>
      </c>
      <c r="D6" s="21" t="s">
        <v>884</v>
      </c>
      <c r="E6" t="s">
        <v>885</v>
      </c>
    </row>
    <row r="7" spans="1:8" x14ac:dyDescent="0.2">
      <c r="A7" t="s">
        <v>471</v>
      </c>
      <c r="B7" t="s">
        <v>472</v>
      </c>
      <c r="C7" s="101">
        <v>22.6</v>
      </c>
      <c r="D7" s="21" t="s">
        <v>883</v>
      </c>
      <c r="E7" t="s">
        <v>818</v>
      </c>
    </row>
    <row r="8" spans="1:8" x14ac:dyDescent="0.2">
      <c r="A8" s="102"/>
      <c r="B8" s="231"/>
      <c r="C8" s="101"/>
      <c r="D8" s="21"/>
    </row>
    <row r="9" spans="1:8" x14ac:dyDescent="0.2">
      <c r="A9" s="19" t="s">
        <v>275</v>
      </c>
      <c r="B9" s="20"/>
      <c r="C9" s="20"/>
      <c r="D9" s="20"/>
      <c r="E9" s="20"/>
    </row>
    <row r="10" spans="1:8" x14ac:dyDescent="0.2">
      <c r="C10" t="s">
        <v>479</v>
      </c>
      <c r="D10" t="s">
        <v>481</v>
      </c>
      <c r="E10" t="s">
        <v>483</v>
      </c>
    </row>
    <row r="11" spans="1:8" x14ac:dyDescent="0.2">
      <c r="A11" s="187">
        <v>1</v>
      </c>
      <c r="B11" t="s">
        <v>271</v>
      </c>
      <c r="C11" t="s">
        <v>279</v>
      </c>
      <c r="D11" s="85" t="s">
        <v>472</v>
      </c>
      <c r="E11" t="s">
        <v>276</v>
      </c>
    </row>
    <row r="12" spans="1:8" x14ac:dyDescent="0.2">
      <c r="A12" s="187">
        <v>2</v>
      </c>
      <c r="B12" t="s">
        <v>150</v>
      </c>
      <c r="C12" t="s">
        <v>282</v>
      </c>
      <c r="D12" t="s">
        <v>469</v>
      </c>
      <c r="E12" t="s">
        <v>152</v>
      </c>
      <c r="F12" s="151"/>
      <c r="G12" s="2"/>
      <c r="H12" s="103"/>
    </row>
    <row r="13" spans="1:8" x14ac:dyDescent="0.2">
      <c r="A13" s="187">
        <v>3</v>
      </c>
      <c r="B13" t="s">
        <v>173</v>
      </c>
      <c r="C13" t="s">
        <v>268</v>
      </c>
      <c r="D13" t="s">
        <v>475</v>
      </c>
      <c r="E13" s="231" t="s">
        <v>151</v>
      </c>
    </row>
    <row r="14" spans="1:8" x14ac:dyDescent="0.2">
      <c r="A14" s="187">
        <v>4</v>
      </c>
      <c r="B14" t="s">
        <v>273</v>
      </c>
      <c r="C14" s="231" t="s">
        <v>277</v>
      </c>
      <c r="D14" t="s">
        <v>340</v>
      </c>
      <c r="E14" t="s">
        <v>278</v>
      </c>
    </row>
    <row r="15" spans="1:8" x14ac:dyDescent="0.2">
      <c r="A15" s="21">
        <v>5</v>
      </c>
      <c r="B15" t="s">
        <v>272</v>
      </c>
      <c r="C15" s="171" t="s">
        <v>269</v>
      </c>
      <c r="D15" t="s">
        <v>352</v>
      </c>
      <c r="E15" t="s">
        <v>601</v>
      </c>
    </row>
    <row r="17" spans="1:7" x14ac:dyDescent="0.2">
      <c r="A17" s="3" t="s">
        <v>482</v>
      </c>
      <c r="B17" s="1"/>
      <c r="C17" s="1"/>
      <c r="D17" s="1"/>
      <c r="E17" s="1"/>
    </row>
    <row r="19" spans="1:7" x14ac:dyDescent="0.2">
      <c r="A19" s="19" t="s">
        <v>356</v>
      </c>
      <c r="B19" s="20"/>
      <c r="C19" s="20"/>
      <c r="D19" s="20"/>
      <c r="E19" s="20"/>
    </row>
    <row r="21" spans="1:7" x14ac:dyDescent="0.2">
      <c r="A21" s="4">
        <v>1</v>
      </c>
      <c r="B21" s="1" t="s">
        <v>357</v>
      </c>
      <c r="C21" s="1"/>
      <c r="D21" s="1"/>
      <c r="E21" s="1"/>
    </row>
    <row r="22" spans="1:7" x14ac:dyDescent="0.2">
      <c r="A22" s="21">
        <v>2</v>
      </c>
      <c r="B22" t="s">
        <v>358</v>
      </c>
    </row>
    <row r="23" spans="1:7" x14ac:dyDescent="0.2">
      <c r="A23" s="4">
        <v>3</v>
      </c>
      <c r="B23" s="1" t="s">
        <v>359</v>
      </c>
      <c r="C23" s="1"/>
      <c r="D23" s="1"/>
      <c r="E23" s="1"/>
    </row>
    <row r="24" spans="1:7" x14ac:dyDescent="0.2">
      <c r="A24" s="21">
        <v>4</v>
      </c>
      <c r="B24" t="s">
        <v>360</v>
      </c>
    </row>
    <row r="25" spans="1:7" x14ac:dyDescent="0.2">
      <c r="A25" s="4">
        <v>5</v>
      </c>
      <c r="B25" s="1" t="s">
        <v>386</v>
      </c>
      <c r="C25" s="1"/>
      <c r="D25" s="1"/>
      <c r="E25" s="1"/>
    </row>
    <row r="26" spans="1:7" x14ac:dyDescent="0.2">
      <c r="A26" s="21">
        <v>6</v>
      </c>
      <c r="B26" t="s">
        <v>510</v>
      </c>
      <c r="G26" t="s">
        <v>801</v>
      </c>
    </row>
    <row r="27" spans="1:7" x14ac:dyDescent="0.2">
      <c r="A27" s="4">
        <v>7</v>
      </c>
      <c r="B27" s="1" t="s">
        <v>547</v>
      </c>
      <c r="C27" s="1"/>
      <c r="D27" s="1"/>
      <c r="E27" s="1"/>
    </row>
    <row r="28" spans="1:7" x14ac:dyDescent="0.2">
      <c r="A28" s="21">
        <v>8</v>
      </c>
      <c r="B28" s="102" t="s">
        <v>913</v>
      </c>
    </row>
    <row r="29" spans="1:7" x14ac:dyDescent="0.2">
      <c r="A29" s="4">
        <v>9</v>
      </c>
      <c r="B29" s="1" t="s">
        <v>892</v>
      </c>
      <c r="C29" s="1"/>
      <c r="D29" s="1"/>
      <c r="E29" s="1"/>
    </row>
    <row r="30" spans="1:7" x14ac:dyDescent="0.2">
      <c r="A30" s="21">
        <v>10</v>
      </c>
      <c r="B30" s="102" t="s">
        <v>900</v>
      </c>
      <c r="C30" s="103"/>
    </row>
    <row r="31" spans="1:7" x14ac:dyDescent="0.2">
      <c r="A31" s="292">
        <v>11</v>
      </c>
      <c r="B31" s="1" t="s">
        <v>165</v>
      </c>
      <c r="C31" s="293"/>
      <c r="D31" s="294"/>
      <c r="E31" s="294"/>
    </row>
    <row r="32" spans="1:7" x14ac:dyDescent="0.2">
      <c r="A32" s="21">
        <v>12</v>
      </c>
      <c r="B32" t="s">
        <v>297</v>
      </c>
    </row>
    <row r="33" spans="1:5" x14ac:dyDescent="0.2">
      <c r="A33" s="292">
        <v>13</v>
      </c>
      <c r="B33" s="299" t="s">
        <v>166</v>
      </c>
      <c r="C33" s="294"/>
      <c r="D33" s="294"/>
      <c r="E33" s="294"/>
    </row>
    <row r="34" spans="1:5" x14ac:dyDescent="0.2">
      <c r="A34" s="21"/>
      <c r="C34" s="103"/>
    </row>
    <row r="35" spans="1:5" x14ac:dyDescent="0.2">
      <c r="A35" s="21"/>
      <c r="B35" s="87" t="s">
        <v>736</v>
      </c>
      <c r="C35" s="86"/>
      <c r="D35" s="87"/>
      <c r="E35" s="87" t="s">
        <v>909</v>
      </c>
    </row>
    <row r="36" spans="1:5" x14ac:dyDescent="0.2">
      <c r="A36" s="21"/>
      <c r="B36" s="161" t="s">
        <v>737</v>
      </c>
      <c r="C36" s="103" t="s">
        <v>743</v>
      </c>
      <c r="D36" t="s">
        <v>745</v>
      </c>
    </row>
    <row r="37" spans="1:5" x14ac:dyDescent="0.2">
      <c r="A37" s="21"/>
      <c r="B37" s="161" t="s">
        <v>738</v>
      </c>
      <c r="C37" s="103" t="s">
        <v>663</v>
      </c>
      <c r="D37" t="s">
        <v>440</v>
      </c>
    </row>
    <row r="38" spans="1:5" x14ac:dyDescent="0.2">
      <c r="A38" s="21"/>
      <c r="B38" s="161" t="s">
        <v>739</v>
      </c>
      <c r="C38" s="103" t="s">
        <v>741</v>
      </c>
      <c r="D38" t="s">
        <v>616</v>
      </c>
    </row>
    <row r="39" spans="1:5" x14ac:dyDescent="0.2">
      <c r="A39" s="21"/>
      <c r="B39" s="161" t="s">
        <v>740</v>
      </c>
      <c r="C39" s="103" t="s">
        <v>663</v>
      </c>
      <c r="D39" t="s">
        <v>698</v>
      </c>
    </row>
    <row r="40" spans="1:5" x14ac:dyDescent="0.2">
      <c r="B40" s="21">
        <v>2004</v>
      </c>
      <c r="C40" t="s">
        <v>742</v>
      </c>
      <c r="D40" t="s">
        <v>424</v>
      </c>
      <c r="E40" s="102" t="s">
        <v>663</v>
      </c>
    </row>
    <row r="41" spans="1:5" x14ac:dyDescent="0.2">
      <c r="B41" s="21">
        <v>2005</v>
      </c>
      <c r="C41" t="s">
        <v>741</v>
      </c>
      <c r="D41" t="s">
        <v>616</v>
      </c>
      <c r="E41" t="s">
        <v>742</v>
      </c>
    </row>
    <row r="42" spans="1:5" x14ac:dyDescent="0.2">
      <c r="B42" s="21">
        <v>2006</v>
      </c>
      <c r="C42" t="s">
        <v>741</v>
      </c>
      <c r="D42" t="s">
        <v>747</v>
      </c>
      <c r="E42" t="s">
        <v>741</v>
      </c>
    </row>
    <row r="43" spans="1:5" x14ac:dyDescent="0.2">
      <c r="B43" s="21">
        <v>2007</v>
      </c>
      <c r="C43" s="103" t="s">
        <v>743</v>
      </c>
      <c r="D43" t="s">
        <v>746</v>
      </c>
      <c r="E43" s="231" t="s">
        <v>743</v>
      </c>
    </row>
    <row r="44" spans="1:5" x14ac:dyDescent="0.2">
      <c r="B44" s="21">
        <v>2008</v>
      </c>
      <c r="C44" t="s">
        <v>663</v>
      </c>
      <c r="D44" t="s">
        <v>857</v>
      </c>
      <c r="E44" t="s">
        <v>663</v>
      </c>
    </row>
    <row r="45" spans="1:5" x14ac:dyDescent="0.2">
      <c r="B45" s="21">
        <v>2009</v>
      </c>
      <c r="C45" t="s">
        <v>743</v>
      </c>
      <c r="D45" t="s">
        <v>284</v>
      </c>
      <c r="E45" t="s">
        <v>663</v>
      </c>
    </row>
    <row r="46" spans="1:5" x14ac:dyDescent="0.2">
      <c r="B46" s="21">
        <v>2010</v>
      </c>
      <c r="C46" s="102" t="s">
        <v>868</v>
      </c>
      <c r="D46" s="102" t="s">
        <v>869</v>
      </c>
      <c r="E46" t="s">
        <v>663</v>
      </c>
    </row>
    <row r="47" spans="1:5" x14ac:dyDescent="0.2">
      <c r="B47" s="21">
        <v>2011</v>
      </c>
      <c r="C47" t="s">
        <v>663</v>
      </c>
      <c r="D47" t="s">
        <v>283</v>
      </c>
      <c r="E47" t="s">
        <v>663</v>
      </c>
    </row>
    <row r="48" spans="1:5" x14ac:dyDescent="0.2">
      <c r="B48" s="21">
        <v>2012</v>
      </c>
      <c r="C48" s="231" t="s">
        <v>868</v>
      </c>
      <c r="D48" t="s">
        <v>284</v>
      </c>
      <c r="E48" t="s">
        <v>663</v>
      </c>
    </row>
    <row r="49" spans="2:4" x14ac:dyDescent="0.2">
      <c r="B49" s="21">
        <v>2013</v>
      </c>
      <c r="D49" t="s">
        <v>153</v>
      </c>
    </row>
  </sheetData>
  <pageMargins left="0.75" right="0.75" top="1" bottom="1" header="0" footer="0"/>
  <pageSetup paperSize="9" scale="58" orientation="portrait" r:id="rId1"/>
  <headerFooter alignWithMargins="0"/>
  <legacyDrawing r:id="rId2"/>
  <extLst>
    <ext xmlns:mx="http://schemas.microsoft.com/office/mac/excel/2008/main" uri="http://schemas.microsoft.com/office/mac/excel/2008/main">
      <mx:PLV Mode="0" OnePage="0" WScale="0"/>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J33"/>
  <sheetViews>
    <sheetView workbookViewId="0">
      <selection activeCell="E23" sqref="E23"/>
    </sheetView>
  </sheetViews>
  <sheetFormatPr defaultColWidth="8.85546875" defaultRowHeight="12.75" x14ac:dyDescent="0.2"/>
  <cols>
    <col min="1" max="1" width="15.5703125" customWidth="1"/>
    <col min="2" max="4" width="20.5703125" customWidth="1"/>
    <col min="5" max="5" width="22.140625" customWidth="1"/>
    <col min="6" max="6" width="33.5703125" customWidth="1"/>
  </cols>
  <sheetData>
    <row r="1" spans="1:6" ht="13.5" thickBot="1" x14ac:dyDescent="0.25"/>
    <row r="2" spans="1:6" ht="13.5" thickBot="1" x14ac:dyDescent="0.25">
      <c r="A2" s="22" t="s">
        <v>270</v>
      </c>
      <c r="B2" s="23"/>
      <c r="C2" s="23"/>
      <c r="D2" s="24"/>
      <c r="E2" s="24"/>
    </row>
    <row r="3" spans="1:6" x14ac:dyDescent="0.2">
      <c r="A3" s="5" t="s">
        <v>350</v>
      </c>
      <c r="B3" s="6"/>
      <c r="C3" s="6" t="s">
        <v>363</v>
      </c>
      <c r="D3" s="7" t="s">
        <v>364</v>
      </c>
      <c r="E3" s="4" t="s">
        <v>199</v>
      </c>
    </row>
    <row r="4" spans="1:6" x14ac:dyDescent="0.2">
      <c r="A4" s="17">
        <v>1</v>
      </c>
      <c r="B4" s="185" t="s">
        <v>352</v>
      </c>
      <c r="C4" s="8">
        <f>11+36+8+29+11</f>
        <v>95</v>
      </c>
      <c r="D4" s="8">
        <v>5</v>
      </c>
      <c r="E4" t="s">
        <v>198</v>
      </c>
    </row>
    <row r="5" spans="1:6" x14ac:dyDescent="0.2">
      <c r="A5" s="17">
        <v>2</v>
      </c>
      <c r="B5" s="185" t="s">
        <v>472</v>
      </c>
      <c r="C5" s="8">
        <f>4+22+16+36+16</f>
        <v>94</v>
      </c>
      <c r="D5" s="8">
        <v>5</v>
      </c>
      <c r="E5" t="s">
        <v>197</v>
      </c>
      <c r="F5" s="85"/>
    </row>
    <row r="6" spans="1:6" x14ac:dyDescent="0.2">
      <c r="A6" s="17">
        <v>3</v>
      </c>
      <c r="B6" s="185" t="s">
        <v>475</v>
      </c>
      <c r="C6" s="8">
        <f>16+29+8+16+22</f>
        <v>91</v>
      </c>
      <c r="D6" s="8">
        <v>5</v>
      </c>
      <c r="E6" t="s">
        <v>196</v>
      </c>
    </row>
    <row r="7" spans="1:6" x14ac:dyDescent="0.2">
      <c r="A7" s="4">
        <v>4</v>
      </c>
      <c r="B7" s="185" t="s">
        <v>469</v>
      </c>
      <c r="C7" s="8">
        <f>16+22+7+11</f>
        <v>56</v>
      </c>
      <c r="D7" s="8">
        <v>4</v>
      </c>
      <c r="E7" t="s">
        <v>200</v>
      </c>
    </row>
    <row r="8" spans="1:6" x14ac:dyDescent="0.2">
      <c r="A8" s="291">
        <v>5</v>
      </c>
      <c r="B8" s="297" t="s">
        <v>340</v>
      </c>
      <c r="C8" s="8">
        <f>7+11+11+7</f>
        <v>36</v>
      </c>
      <c r="D8" s="8">
        <v>5</v>
      </c>
      <c r="E8" t="s">
        <v>201</v>
      </c>
    </row>
    <row r="11" spans="1:6" ht="13.5" thickBot="1" x14ac:dyDescent="0.25">
      <c r="A11" s="19" t="s">
        <v>467</v>
      </c>
      <c r="B11" s="20"/>
      <c r="C11" s="20"/>
      <c r="D11" s="20"/>
      <c r="E11" s="20"/>
    </row>
    <row r="12" spans="1:6" ht="13.5" thickBot="1" x14ac:dyDescent="0.25">
      <c r="A12" s="5" t="s">
        <v>350</v>
      </c>
      <c r="B12" s="211" t="s">
        <v>901</v>
      </c>
      <c r="C12" s="211" t="s">
        <v>902</v>
      </c>
      <c r="D12" s="211" t="s">
        <v>903</v>
      </c>
      <c r="E12" s="212" t="s">
        <v>904</v>
      </c>
    </row>
    <row r="13" spans="1:6" x14ac:dyDescent="0.2">
      <c r="A13" s="17">
        <v>1</v>
      </c>
      <c r="B13" s="9">
        <v>16</v>
      </c>
      <c r="C13" s="10">
        <v>22</v>
      </c>
      <c r="D13" s="10">
        <v>29</v>
      </c>
      <c r="E13" s="11">
        <v>36</v>
      </c>
    </row>
    <row r="14" spans="1:6" x14ac:dyDescent="0.2">
      <c r="A14" s="17">
        <v>2</v>
      </c>
      <c r="B14" s="12">
        <v>11</v>
      </c>
      <c r="C14" s="8">
        <v>16</v>
      </c>
      <c r="D14" s="8">
        <v>22</v>
      </c>
      <c r="E14" s="13">
        <v>29</v>
      </c>
    </row>
    <row r="15" spans="1:6" x14ac:dyDescent="0.2">
      <c r="A15" s="17">
        <v>3</v>
      </c>
      <c r="B15" s="12">
        <v>7</v>
      </c>
      <c r="C15" s="8">
        <v>11</v>
      </c>
      <c r="D15" s="8">
        <v>16</v>
      </c>
      <c r="E15" s="13">
        <v>22</v>
      </c>
    </row>
    <row r="16" spans="1:6" x14ac:dyDescent="0.2">
      <c r="A16" s="17">
        <v>4</v>
      </c>
      <c r="B16" s="12">
        <v>4</v>
      </c>
      <c r="C16" s="8">
        <v>7</v>
      </c>
      <c r="D16" s="8">
        <v>11</v>
      </c>
      <c r="E16" s="13">
        <v>16</v>
      </c>
    </row>
    <row r="17" spans="1:10" x14ac:dyDescent="0.2">
      <c r="A17" s="17">
        <v>5</v>
      </c>
      <c r="B17" s="12">
        <v>2</v>
      </c>
      <c r="C17" s="8">
        <v>4</v>
      </c>
      <c r="D17" s="8">
        <v>7</v>
      </c>
      <c r="E17" s="13">
        <v>11</v>
      </c>
    </row>
    <row r="18" spans="1:10" ht="13.5" thickBot="1" x14ac:dyDescent="0.25">
      <c r="A18" s="18">
        <v>6</v>
      </c>
      <c r="B18" s="14">
        <v>1</v>
      </c>
      <c r="C18" s="15">
        <v>2</v>
      </c>
      <c r="D18" s="15">
        <v>4</v>
      </c>
      <c r="E18" s="16">
        <v>7</v>
      </c>
    </row>
    <row r="20" spans="1:10" x14ac:dyDescent="0.2">
      <c r="A20" t="s">
        <v>477</v>
      </c>
    </row>
    <row r="21" spans="1:10" x14ac:dyDescent="0.2">
      <c r="A21" t="s">
        <v>349</v>
      </c>
    </row>
    <row r="24" spans="1:10" x14ac:dyDescent="0.2">
      <c r="A24" s="3" t="s">
        <v>503</v>
      </c>
      <c r="B24" s="3" t="s">
        <v>169</v>
      </c>
      <c r="G24" s="102"/>
      <c r="H24" s="102"/>
    </row>
    <row r="25" spans="1:10" x14ac:dyDescent="0.2">
      <c r="B25" t="s">
        <v>352</v>
      </c>
      <c r="C25">
        <v>3</v>
      </c>
      <c r="D25" s="231" t="s">
        <v>176</v>
      </c>
      <c r="F25" s="231" t="s">
        <v>177</v>
      </c>
      <c r="G25" s="231" t="s">
        <v>178</v>
      </c>
      <c r="J25" s="231" t="s">
        <v>186</v>
      </c>
    </row>
    <row r="26" spans="1:10" x14ac:dyDescent="0.2">
      <c r="B26" t="s">
        <v>472</v>
      </c>
      <c r="C26">
        <v>8</v>
      </c>
      <c r="D26" s="231" t="s">
        <v>181</v>
      </c>
      <c r="J26" s="231" t="s">
        <v>186</v>
      </c>
    </row>
    <row r="27" spans="1:10" x14ac:dyDescent="0.2">
      <c r="B27" t="s">
        <v>469</v>
      </c>
      <c r="C27">
        <v>0</v>
      </c>
    </row>
    <row r="28" spans="1:10" x14ac:dyDescent="0.2">
      <c r="B28" t="s">
        <v>475</v>
      </c>
      <c r="C28">
        <v>1</v>
      </c>
      <c r="D28" s="231" t="s">
        <v>160</v>
      </c>
    </row>
    <row r="29" spans="1:10" x14ac:dyDescent="0.2">
      <c r="B29" t="s">
        <v>340</v>
      </c>
      <c r="C29">
        <v>1</v>
      </c>
      <c r="D29" s="231" t="s">
        <v>168</v>
      </c>
    </row>
    <row r="30" spans="1:10" x14ac:dyDescent="0.2">
      <c r="B30" s="104" t="s">
        <v>505</v>
      </c>
      <c r="C30" s="3">
        <f>SUM(C25:C29)</f>
        <v>13</v>
      </c>
    </row>
    <row r="33" spans="2:2" x14ac:dyDescent="0.2">
      <c r="B33" s="85"/>
    </row>
  </sheetData>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29"/>
  <sheetViews>
    <sheetView workbookViewId="0">
      <selection activeCell="J23" sqref="J23"/>
    </sheetView>
  </sheetViews>
  <sheetFormatPr defaultColWidth="8.85546875" defaultRowHeight="12.75" x14ac:dyDescent="0.2"/>
  <cols>
    <col min="1" max="18" width="8.5703125" customWidth="1"/>
  </cols>
  <sheetData>
    <row r="1" spans="1:19" ht="13.5" thickBot="1" x14ac:dyDescent="0.25">
      <c r="A1" s="31"/>
      <c r="B1" s="32"/>
      <c r="C1" s="32"/>
      <c r="D1" s="32"/>
      <c r="E1" s="32"/>
      <c r="F1" s="32"/>
      <c r="G1" s="32"/>
      <c r="H1" s="32" t="s">
        <v>187</v>
      </c>
      <c r="I1" s="32"/>
      <c r="J1" s="32"/>
      <c r="K1" s="32"/>
      <c r="L1" s="32"/>
      <c r="M1" s="32"/>
      <c r="N1" s="32"/>
      <c r="O1" s="32"/>
      <c r="P1" s="105"/>
      <c r="Q1" s="105"/>
      <c r="R1" s="105"/>
      <c r="S1" t="s">
        <v>659</v>
      </c>
    </row>
    <row r="2" spans="1:19"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9" x14ac:dyDescent="0.2">
      <c r="A3" s="57"/>
      <c r="B3" s="69"/>
      <c r="C3" s="69" t="s">
        <v>538</v>
      </c>
      <c r="D3" s="480">
        <v>7</v>
      </c>
      <c r="E3" s="481"/>
      <c r="F3" s="482"/>
      <c r="G3" s="483">
        <v>20</v>
      </c>
      <c r="H3" s="484"/>
      <c r="I3" s="485"/>
      <c r="J3" s="480">
        <v>15</v>
      </c>
      <c r="K3" s="481"/>
      <c r="L3" s="482"/>
      <c r="M3" s="483">
        <v>24</v>
      </c>
      <c r="N3" s="484"/>
      <c r="O3" s="485"/>
      <c r="P3" s="480">
        <v>26</v>
      </c>
      <c r="Q3" s="481"/>
      <c r="R3" s="482"/>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9" x14ac:dyDescent="0.2">
      <c r="A5" s="42" t="s">
        <v>390</v>
      </c>
      <c r="B5" s="50">
        <v>7</v>
      </c>
      <c r="C5" s="50">
        <v>4</v>
      </c>
      <c r="D5" s="37">
        <v>4</v>
      </c>
      <c r="E5" s="37">
        <v>2</v>
      </c>
      <c r="F5" s="37">
        <f t="shared" ref="F5:F23" si="0">IF(($C5+INT(D$3/18)+IF(((D$3-INT(D$3/18)*18)-$B5)&gt;=0,1,0)-D5+2)&lt;0, 0, $C5+INT(D$3/18)+IF(((D$3-INT(D$3/18)*18)-$B5)&gt;=0,1,0)-D5+2)</f>
        <v>3</v>
      </c>
      <c r="G5" s="38">
        <v>6</v>
      </c>
      <c r="H5" s="38">
        <v>2</v>
      </c>
      <c r="I5" s="232">
        <f t="shared" ref="I5:I13" si="1">IF(($C5+INT(G$3/18)+IF(((G$3-INT(G$3/18)*18)-$B5)&gt;=0,1,0)-G5+2)&lt;0, 0, $C5+INT(G$3/18)+IF(((G$3-INT(G$3/18)*18)-$B5)&gt;=0,1,0)-G5+2)</f>
        <v>1</v>
      </c>
      <c r="J5" s="37">
        <v>3</v>
      </c>
      <c r="K5" s="37">
        <v>1</v>
      </c>
      <c r="L5" s="37">
        <f t="shared" ref="L5:L13" si="2">IF(($C5+INT(J$3/18)+IF(((J$3-INT(J$3/18)*18)-$B5)&gt;=0,1,0)-J5+2)&lt;0, 0, $C5+INT(J$3/18)+IF(((J$3-INT(J$3/18)*18)-$B5)&gt;=0,1,0)-J5+2)</f>
        <v>4</v>
      </c>
      <c r="M5" s="38">
        <v>8</v>
      </c>
      <c r="N5" s="38">
        <v>2</v>
      </c>
      <c r="O5" s="232">
        <f t="shared" ref="O5:O13" si="3">IF(($C5+INT(M$3/18)+IF(((M$3-INT(M$3/18)*18)-$B5)&gt;=0,1,0)-M5+2)&lt;0, 0, $C5+INT(M$3/18)+IF(((M$3-INT(M$3/18)*18)-$B5)&gt;=0,1,0)-M5+2)</f>
        <v>0</v>
      </c>
      <c r="P5" s="37">
        <v>6</v>
      </c>
      <c r="Q5" s="37">
        <v>1</v>
      </c>
      <c r="R5" s="37">
        <f t="shared" ref="R5:R13" si="4">IF(($C5+INT(P$3/18)+IF(((P$3-INT(P$3/18)*18)-$B5)&gt;=0,1,0)-P5+2)&lt;0, 0, $C5+INT(P$3/18)+IF(((P$3-INT(P$3/18)*18)-$B5)&gt;=0,1,0)-P5+2)</f>
        <v>2</v>
      </c>
    </row>
    <row r="6" spans="1:19" x14ac:dyDescent="0.2">
      <c r="A6" s="42" t="s">
        <v>391</v>
      </c>
      <c r="B6" s="50">
        <v>9</v>
      </c>
      <c r="C6" s="50">
        <v>4</v>
      </c>
      <c r="D6" s="37">
        <v>4</v>
      </c>
      <c r="E6" s="37">
        <v>2</v>
      </c>
      <c r="F6" s="37">
        <f t="shared" si="0"/>
        <v>2</v>
      </c>
      <c r="G6" s="38">
        <v>5</v>
      </c>
      <c r="H6" s="38">
        <v>1</v>
      </c>
      <c r="I6" s="232">
        <f t="shared" si="1"/>
        <v>2</v>
      </c>
      <c r="J6" s="37">
        <v>5</v>
      </c>
      <c r="K6" s="37">
        <v>2</v>
      </c>
      <c r="L6" s="37">
        <f t="shared" si="2"/>
        <v>2</v>
      </c>
      <c r="M6" s="38">
        <v>10</v>
      </c>
      <c r="N6" s="38">
        <v>2</v>
      </c>
      <c r="O6" s="232">
        <f t="shared" si="3"/>
        <v>0</v>
      </c>
      <c r="P6" s="37">
        <v>6</v>
      </c>
      <c r="Q6" s="37">
        <v>2</v>
      </c>
      <c r="R6" s="37">
        <f t="shared" si="4"/>
        <v>1</v>
      </c>
    </row>
    <row r="7" spans="1:19" x14ac:dyDescent="0.2">
      <c r="A7" s="42" t="s">
        <v>392</v>
      </c>
      <c r="B7" s="50">
        <v>15</v>
      </c>
      <c r="C7" s="50">
        <v>3</v>
      </c>
      <c r="D7" s="37">
        <v>4</v>
      </c>
      <c r="E7" s="37">
        <v>2</v>
      </c>
      <c r="F7" s="37">
        <f t="shared" si="0"/>
        <v>1</v>
      </c>
      <c r="G7" s="38">
        <v>5</v>
      </c>
      <c r="H7" s="38">
        <v>2</v>
      </c>
      <c r="I7" s="232">
        <f t="shared" si="1"/>
        <v>1</v>
      </c>
      <c r="J7" s="37">
        <v>4</v>
      </c>
      <c r="K7" s="37">
        <v>3</v>
      </c>
      <c r="L7" s="37">
        <f t="shared" si="2"/>
        <v>2</v>
      </c>
      <c r="M7" s="38">
        <v>10</v>
      </c>
      <c r="N7" s="38">
        <v>2</v>
      </c>
      <c r="O7" s="232">
        <f t="shared" si="3"/>
        <v>0</v>
      </c>
      <c r="P7" s="37">
        <v>4</v>
      </c>
      <c r="Q7" s="37">
        <v>2</v>
      </c>
      <c r="R7" s="37">
        <f t="shared" si="4"/>
        <v>2</v>
      </c>
    </row>
    <row r="8" spans="1:19" x14ac:dyDescent="0.2">
      <c r="A8" s="42" t="s">
        <v>393</v>
      </c>
      <c r="B8" s="50">
        <v>13</v>
      </c>
      <c r="C8" s="50">
        <v>5</v>
      </c>
      <c r="D8" s="37">
        <v>6</v>
      </c>
      <c r="E8" s="37">
        <v>1</v>
      </c>
      <c r="F8" s="37">
        <f t="shared" si="0"/>
        <v>1</v>
      </c>
      <c r="G8" s="38">
        <v>6</v>
      </c>
      <c r="H8" s="38">
        <v>2</v>
      </c>
      <c r="I8" s="232">
        <f t="shared" si="1"/>
        <v>2</v>
      </c>
      <c r="J8" s="37">
        <v>4</v>
      </c>
      <c r="K8" s="37">
        <v>1</v>
      </c>
      <c r="L8" s="37">
        <f t="shared" si="2"/>
        <v>4</v>
      </c>
      <c r="M8" s="38">
        <v>6</v>
      </c>
      <c r="N8" s="38">
        <v>3</v>
      </c>
      <c r="O8" s="232">
        <f t="shared" si="3"/>
        <v>2</v>
      </c>
      <c r="P8" s="37">
        <v>7</v>
      </c>
      <c r="Q8" s="37">
        <v>2</v>
      </c>
      <c r="R8" s="37">
        <f t="shared" si="4"/>
        <v>1</v>
      </c>
    </row>
    <row r="9" spans="1:19" x14ac:dyDescent="0.2">
      <c r="A9" s="42" t="s">
        <v>394</v>
      </c>
      <c r="B9" s="50">
        <v>1</v>
      </c>
      <c r="C9" s="50">
        <v>4</v>
      </c>
      <c r="D9" s="37">
        <v>7</v>
      </c>
      <c r="E9" s="37">
        <v>3</v>
      </c>
      <c r="F9" s="37">
        <f t="shared" si="0"/>
        <v>0</v>
      </c>
      <c r="G9" s="38">
        <v>7</v>
      </c>
      <c r="H9" s="38">
        <v>1</v>
      </c>
      <c r="I9" s="232">
        <f t="shared" si="1"/>
        <v>1</v>
      </c>
      <c r="J9" s="37">
        <v>10</v>
      </c>
      <c r="K9" s="37">
        <v>2</v>
      </c>
      <c r="L9" s="37">
        <f t="shared" si="2"/>
        <v>0</v>
      </c>
      <c r="M9" s="38">
        <v>6</v>
      </c>
      <c r="N9" s="38">
        <v>2</v>
      </c>
      <c r="O9" s="232">
        <f t="shared" si="3"/>
        <v>2</v>
      </c>
      <c r="P9" s="37">
        <v>9</v>
      </c>
      <c r="Q9" s="37">
        <v>2</v>
      </c>
      <c r="R9" s="37">
        <f t="shared" si="4"/>
        <v>0</v>
      </c>
    </row>
    <row r="10" spans="1:19" x14ac:dyDescent="0.2">
      <c r="A10" s="42" t="s">
        <v>395</v>
      </c>
      <c r="B10" s="50">
        <v>11</v>
      </c>
      <c r="C10" s="50">
        <v>5</v>
      </c>
      <c r="D10" s="37">
        <v>5</v>
      </c>
      <c r="E10" s="37">
        <v>2</v>
      </c>
      <c r="F10" s="37">
        <f t="shared" si="0"/>
        <v>2</v>
      </c>
      <c r="G10" s="38">
        <v>6</v>
      </c>
      <c r="H10" s="38">
        <v>2</v>
      </c>
      <c r="I10" s="232">
        <f t="shared" si="1"/>
        <v>2</v>
      </c>
      <c r="J10" s="37">
        <v>5</v>
      </c>
      <c r="K10" s="37">
        <v>1</v>
      </c>
      <c r="L10" s="37">
        <f t="shared" si="2"/>
        <v>3</v>
      </c>
      <c r="M10" s="38">
        <v>8</v>
      </c>
      <c r="N10" s="38">
        <v>2</v>
      </c>
      <c r="O10" s="232">
        <f t="shared" si="3"/>
        <v>0</v>
      </c>
      <c r="P10" s="37">
        <v>7</v>
      </c>
      <c r="Q10" s="37">
        <v>2</v>
      </c>
      <c r="R10" s="37">
        <f t="shared" si="4"/>
        <v>1</v>
      </c>
    </row>
    <row r="11" spans="1:19" x14ac:dyDescent="0.2">
      <c r="A11" s="42" t="s">
        <v>396</v>
      </c>
      <c r="B11" s="50">
        <v>5</v>
      </c>
      <c r="C11" s="50">
        <v>4</v>
      </c>
      <c r="D11" s="37">
        <v>5</v>
      </c>
      <c r="E11" s="37">
        <v>2</v>
      </c>
      <c r="F11" s="37">
        <f t="shared" si="0"/>
        <v>2</v>
      </c>
      <c r="G11" s="38">
        <v>7</v>
      </c>
      <c r="H11" s="38">
        <v>2</v>
      </c>
      <c r="I11" s="232">
        <f t="shared" si="1"/>
        <v>0</v>
      </c>
      <c r="J11" s="37">
        <v>4</v>
      </c>
      <c r="K11" s="37">
        <v>2</v>
      </c>
      <c r="L11" s="37">
        <f t="shared" si="2"/>
        <v>3</v>
      </c>
      <c r="M11" s="38">
        <v>5</v>
      </c>
      <c r="N11" s="38">
        <v>2</v>
      </c>
      <c r="O11" s="232">
        <f t="shared" si="3"/>
        <v>3</v>
      </c>
      <c r="P11" s="37">
        <v>7</v>
      </c>
      <c r="Q11" s="37">
        <v>2</v>
      </c>
      <c r="R11" s="37">
        <f t="shared" si="4"/>
        <v>1</v>
      </c>
    </row>
    <row r="12" spans="1:19" x14ac:dyDescent="0.2">
      <c r="A12" s="42" t="s">
        <v>397</v>
      </c>
      <c r="B12" s="50">
        <v>17</v>
      </c>
      <c r="C12" s="50">
        <v>3</v>
      </c>
      <c r="D12" s="37">
        <v>4</v>
      </c>
      <c r="E12" s="37">
        <v>2</v>
      </c>
      <c r="F12" s="37">
        <f t="shared" si="0"/>
        <v>1</v>
      </c>
      <c r="G12" s="38">
        <v>6</v>
      </c>
      <c r="H12" s="38">
        <v>3</v>
      </c>
      <c r="I12" s="232">
        <f t="shared" si="1"/>
        <v>0</v>
      </c>
      <c r="J12" s="37">
        <v>4</v>
      </c>
      <c r="K12" s="37">
        <v>2</v>
      </c>
      <c r="L12" s="37">
        <f t="shared" si="2"/>
        <v>1</v>
      </c>
      <c r="M12" s="38">
        <v>3</v>
      </c>
      <c r="N12" s="38">
        <v>1</v>
      </c>
      <c r="O12" s="232">
        <f t="shared" si="3"/>
        <v>3</v>
      </c>
      <c r="P12" s="37">
        <v>3</v>
      </c>
      <c r="Q12" s="37">
        <v>2</v>
      </c>
      <c r="R12" s="37">
        <f t="shared" si="4"/>
        <v>3</v>
      </c>
    </row>
    <row r="13" spans="1:19" ht="13.5" thickBot="1" x14ac:dyDescent="0.25">
      <c r="A13" s="52" t="s">
        <v>398</v>
      </c>
      <c r="B13" s="53">
        <v>3</v>
      </c>
      <c r="C13" s="53">
        <v>4</v>
      </c>
      <c r="D13" s="37">
        <v>4</v>
      </c>
      <c r="E13" s="54">
        <v>1</v>
      </c>
      <c r="F13" s="37">
        <f t="shared" si="0"/>
        <v>3</v>
      </c>
      <c r="G13" s="38">
        <v>6</v>
      </c>
      <c r="H13" s="55">
        <v>2</v>
      </c>
      <c r="I13" s="232">
        <f t="shared" si="1"/>
        <v>1</v>
      </c>
      <c r="J13" s="37">
        <v>5</v>
      </c>
      <c r="K13" s="54">
        <v>1</v>
      </c>
      <c r="L13" s="37">
        <f t="shared" si="2"/>
        <v>2</v>
      </c>
      <c r="M13" s="38">
        <v>5</v>
      </c>
      <c r="N13" s="55">
        <v>2</v>
      </c>
      <c r="O13" s="232">
        <f t="shared" si="3"/>
        <v>3</v>
      </c>
      <c r="P13" s="37">
        <v>6</v>
      </c>
      <c r="Q13" s="54">
        <v>2</v>
      </c>
      <c r="R13" s="37">
        <f t="shared" si="4"/>
        <v>2</v>
      </c>
    </row>
    <row r="14" spans="1:19" ht="13.5" thickBot="1" x14ac:dyDescent="0.25">
      <c r="A14" s="61" t="s">
        <v>412</v>
      </c>
      <c r="B14" s="62"/>
      <c r="C14" s="74">
        <f t="shared" ref="C14:L14" si="5">SUM(C5:C13)</f>
        <v>36</v>
      </c>
      <c r="D14" s="63">
        <f t="shared" si="5"/>
        <v>43</v>
      </c>
      <c r="E14" s="63">
        <f t="shared" si="5"/>
        <v>17</v>
      </c>
      <c r="F14" s="63">
        <f t="shared" si="5"/>
        <v>15</v>
      </c>
      <c r="G14" s="64">
        <f t="shared" si="5"/>
        <v>54</v>
      </c>
      <c r="H14" s="64">
        <f t="shared" si="5"/>
        <v>17</v>
      </c>
      <c r="I14" s="233">
        <f t="shared" si="5"/>
        <v>10</v>
      </c>
      <c r="J14" s="63">
        <f t="shared" si="5"/>
        <v>44</v>
      </c>
      <c r="K14" s="63">
        <f t="shared" si="5"/>
        <v>15</v>
      </c>
      <c r="L14" s="88">
        <f t="shared" si="5"/>
        <v>21</v>
      </c>
      <c r="M14" s="64">
        <f t="shared" ref="M14:R14" si="6">SUM(M5:M13)</f>
        <v>61</v>
      </c>
      <c r="N14" s="64">
        <f t="shared" si="6"/>
        <v>18</v>
      </c>
      <c r="O14" s="233">
        <f t="shared" si="6"/>
        <v>13</v>
      </c>
      <c r="P14" s="63">
        <f t="shared" si="6"/>
        <v>55</v>
      </c>
      <c r="Q14" s="63">
        <f t="shared" si="6"/>
        <v>17</v>
      </c>
      <c r="R14" s="88">
        <f t="shared" si="6"/>
        <v>13</v>
      </c>
    </row>
    <row r="15" spans="1:19" x14ac:dyDescent="0.2">
      <c r="A15" s="57" t="s">
        <v>399</v>
      </c>
      <c r="B15" s="58">
        <v>4</v>
      </c>
      <c r="C15" s="58">
        <v>4</v>
      </c>
      <c r="D15" s="37">
        <v>5</v>
      </c>
      <c r="E15" s="39">
        <v>2</v>
      </c>
      <c r="F15" s="37">
        <f t="shared" si="0"/>
        <v>2</v>
      </c>
      <c r="G15" s="38">
        <v>6</v>
      </c>
      <c r="H15" s="59">
        <v>2</v>
      </c>
      <c r="I15" s="232">
        <f t="shared" ref="I15:I23" si="7">IF(($C15+INT(G$3/18)+IF(((G$3-INT(G$3/18)*18)-$B15)&gt;=0,1,0)-G15+2)&lt;0, 0, $C15+INT(G$3/18)+IF(((G$3-INT(G$3/18)*18)-$B15)&gt;=0,1,0)-G15+2)</f>
        <v>1</v>
      </c>
      <c r="J15" s="37">
        <v>6</v>
      </c>
      <c r="K15" s="39">
        <v>2</v>
      </c>
      <c r="L15" s="37">
        <f t="shared" ref="L15:L23" si="8">IF(($C15+INT(J$3/18)+IF(((J$3-INT(J$3/18)*18)-$B15)&gt;=0,1,0)-J15+2)&lt;0, 0, $C15+INT(J$3/18)+IF(((J$3-INT(J$3/18)*18)-$B15)&gt;=0,1,0)-J15+2)</f>
        <v>1</v>
      </c>
      <c r="M15" s="38">
        <v>7</v>
      </c>
      <c r="N15" s="59">
        <v>2</v>
      </c>
      <c r="O15" s="232">
        <f t="shared" ref="O15:O23" si="9">IF(($C15+INT(M$3/18)+IF(((M$3-INT(M$3/18)*18)-$B15)&gt;=0,1,0)-M15+2)&lt;0, 0, $C15+INT(M$3/18)+IF(((M$3-INT(M$3/18)*18)-$B15)&gt;=0,1,0)-M15+2)</f>
        <v>1</v>
      </c>
      <c r="P15" s="37">
        <v>6</v>
      </c>
      <c r="Q15" s="39">
        <v>1</v>
      </c>
      <c r="R15" s="37">
        <f t="shared" ref="R15:R23" si="10">IF(($C15+INT(P$3/18)+IF(((P$3-INT(P$3/18)*18)-$B15)&gt;=0,1,0)-P15+2)&lt;0, 0, $C15+INT(P$3/18)+IF(((P$3-INT(P$3/18)*18)-$B15)&gt;=0,1,0)-P15+2)</f>
        <v>2</v>
      </c>
    </row>
    <row r="16" spans="1:19" x14ac:dyDescent="0.2">
      <c r="A16" s="42" t="s">
        <v>400</v>
      </c>
      <c r="B16" s="50">
        <v>2</v>
      </c>
      <c r="C16" s="50">
        <v>4</v>
      </c>
      <c r="D16" s="37">
        <v>4</v>
      </c>
      <c r="E16" s="37">
        <v>1</v>
      </c>
      <c r="F16" s="37">
        <f t="shared" si="0"/>
        <v>3</v>
      </c>
      <c r="G16" s="38">
        <v>5</v>
      </c>
      <c r="H16" s="38">
        <v>2</v>
      </c>
      <c r="I16" s="232">
        <f t="shared" si="7"/>
        <v>3</v>
      </c>
      <c r="J16" s="37">
        <v>4</v>
      </c>
      <c r="K16" s="37">
        <v>2</v>
      </c>
      <c r="L16" s="37">
        <f t="shared" si="8"/>
        <v>3</v>
      </c>
      <c r="M16" s="38">
        <v>7</v>
      </c>
      <c r="N16" s="38">
        <v>2</v>
      </c>
      <c r="O16" s="232">
        <f t="shared" si="9"/>
        <v>1</v>
      </c>
      <c r="P16" s="37">
        <v>7</v>
      </c>
      <c r="Q16" s="37">
        <v>3</v>
      </c>
      <c r="R16" s="37">
        <f t="shared" si="10"/>
        <v>1</v>
      </c>
    </row>
    <row r="17" spans="1:18" x14ac:dyDescent="0.2">
      <c r="A17" s="42" t="s">
        <v>401</v>
      </c>
      <c r="B17" s="50">
        <v>10</v>
      </c>
      <c r="C17" s="50">
        <v>5</v>
      </c>
      <c r="D17" s="37">
        <v>5</v>
      </c>
      <c r="E17" s="37">
        <v>1</v>
      </c>
      <c r="F17" s="37">
        <f t="shared" si="0"/>
        <v>2</v>
      </c>
      <c r="G17" s="38">
        <v>6</v>
      </c>
      <c r="H17" s="38">
        <v>2</v>
      </c>
      <c r="I17" s="232">
        <f t="shared" si="7"/>
        <v>2</v>
      </c>
      <c r="J17" s="37">
        <v>5</v>
      </c>
      <c r="K17" s="37">
        <v>0</v>
      </c>
      <c r="L17" s="37">
        <f t="shared" si="8"/>
        <v>3</v>
      </c>
      <c r="M17" s="38">
        <v>8</v>
      </c>
      <c r="N17" s="38">
        <v>1</v>
      </c>
      <c r="O17" s="232">
        <f t="shared" si="9"/>
        <v>0</v>
      </c>
      <c r="P17" s="37">
        <v>7</v>
      </c>
      <c r="Q17" s="37">
        <v>3</v>
      </c>
      <c r="R17" s="37">
        <f t="shared" si="10"/>
        <v>1</v>
      </c>
    </row>
    <row r="18" spans="1:18" x14ac:dyDescent="0.2">
      <c r="A18" s="42" t="s">
        <v>402</v>
      </c>
      <c r="B18" s="50">
        <v>6</v>
      </c>
      <c r="C18" s="50">
        <v>4</v>
      </c>
      <c r="D18" s="37">
        <v>4</v>
      </c>
      <c r="E18" s="37">
        <v>2</v>
      </c>
      <c r="F18" s="37">
        <f t="shared" si="0"/>
        <v>3</v>
      </c>
      <c r="G18" s="38">
        <v>3</v>
      </c>
      <c r="H18" s="38">
        <v>0</v>
      </c>
      <c r="I18" s="232">
        <f t="shared" si="7"/>
        <v>4</v>
      </c>
      <c r="J18" s="37">
        <v>6</v>
      </c>
      <c r="K18" s="37">
        <v>2</v>
      </c>
      <c r="L18" s="37">
        <f t="shared" si="8"/>
        <v>1</v>
      </c>
      <c r="M18" s="38">
        <v>5</v>
      </c>
      <c r="N18" s="38">
        <v>2</v>
      </c>
      <c r="O18" s="232">
        <f t="shared" si="9"/>
        <v>3</v>
      </c>
      <c r="P18" s="37">
        <v>5</v>
      </c>
      <c r="Q18" s="37">
        <v>1</v>
      </c>
      <c r="R18" s="37">
        <f t="shared" si="10"/>
        <v>3</v>
      </c>
    </row>
    <row r="19" spans="1:18" x14ac:dyDescent="0.2">
      <c r="A19" s="42" t="s">
        <v>403</v>
      </c>
      <c r="B19" s="50">
        <v>14</v>
      </c>
      <c r="C19" s="50">
        <v>4</v>
      </c>
      <c r="D19" s="37">
        <v>5</v>
      </c>
      <c r="E19" s="37">
        <v>1</v>
      </c>
      <c r="F19" s="37">
        <f t="shared" si="0"/>
        <v>1</v>
      </c>
      <c r="G19" s="38">
        <v>6</v>
      </c>
      <c r="H19" s="38">
        <v>2</v>
      </c>
      <c r="I19" s="232">
        <f t="shared" si="7"/>
        <v>1</v>
      </c>
      <c r="J19" s="37">
        <v>6</v>
      </c>
      <c r="K19" s="37">
        <v>1</v>
      </c>
      <c r="L19" s="37">
        <f t="shared" si="8"/>
        <v>1</v>
      </c>
      <c r="M19" s="38">
        <v>5</v>
      </c>
      <c r="N19" s="38">
        <v>2</v>
      </c>
      <c r="O19" s="232">
        <f t="shared" si="9"/>
        <v>2</v>
      </c>
      <c r="P19" s="37">
        <v>7</v>
      </c>
      <c r="Q19" s="37">
        <v>2</v>
      </c>
      <c r="R19" s="37">
        <f t="shared" si="10"/>
        <v>0</v>
      </c>
    </row>
    <row r="20" spans="1:18" x14ac:dyDescent="0.2">
      <c r="A20" s="42" t="s">
        <v>404</v>
      </c>
      <c r="B20" s="50">
        <v>18</v>
      </c>
      <c r="C20" s="50">
        <v>3</v>
      </c>
      <c r="D20" s="37">
        <v>3</v>
      </c>
      <c r="E20" s="37">
        <v>1</v>
      </c>
      <c r="F20" s="37">
        <f t="shared" si="0"/>
        <v>2</v>
      </c>
      <c r="G20" s="38">
        <v>3</v>
      </c>
      <c r="H20" s="38">
        <v>2</v>
      </c>
      <c r="I20" s="232">
        <f t="shared" si="7"/>
        <v>3</v>
      </c>
      <c r="J20" s="37">
        <v>4</v>
      </c>
      <c r="K20" s="37">
        <v>2</v>
      </c>
      <c r="L20" s="37">
        <f t="shared" si="8"/>
        <v>1</v>
      </c>
      <c r="M20" s="38">
        <v>5</v>
      </c>
      <c r="N20" s="38">
        <v>3</v>
      </c>
      <c r="O20" s="232">
        <f t="shared" si="9"/>
        <v>1</v>
      </c>
      <c r="P20" s="37">
        <v>3</v>
      </c>
      <c r="Q20" s="37">
        <v>2</v>
      </c>
      <c r="R20" s="37">
        <f t="shared" si="10"/>
        <v>3</v>
      </c>
    </row>
    <row r="21" spans="1:18" x14ac:dyDescent="0.2">
      <c r="A21" s="42" t="s">
        <v>405</v>
      </c>
      <c r="B21" s="50">
        <v>16</v>
      </c>
      <c r="C21" s="50">
        <v>5</v>
      </c>
      <c r="D21" s="37">
        <v>5</v>
      </c>
      <c r="E21" s="37">
        <v>2</v>
      </c>
      <c r="F21" s="37">
        <f t="shared" si="0"/>
        <v>2</v>
      </c>
      <c r="G21" s="38">
        <v>6</v>
      </c>
      <c r="H21" s="38">
        <v>2</v>
      </c>
      <c r="I21" s="232">
        <f t="shared" si="7"/>
        <v>2</v>
      </c>
      <c r="J21" s="37">
        <v>6</v>
      </c>
      <c r="K21" s="37">
        <v>2</v>
      </c>
      <c r="L21" s="37">
        <f t="shared" si="8"/>
        <v>1</v>
      </c>
      <c r="M21" s="38">
        <v>7</v>
      </c>
      <c r="N21" s="38">
        <v>2</v>
      </c>
      <c r="O21" s="232">
        <f t="shared" si="9"/>
        <v>1</v>
      </c>
      <c r="P21" s="37">
        <v>8</v>
      </c>
      <c r="Q21" s="37">
        <v>3</v>
      </c>
      <c r="R21" s="37">
        <f t="shared" si="10"/>
        <v>0</v>
      </c>
    </row>
    <row r="22" spans="1:18" x14ac:dyDescent="0.2">
      <c r="A22" s="42" t="s">
        <v>406</v>
      </c>
      <c r="B22" s="50">
        <v>12</v>
      </c>
      <c r="C22" s="50">
        <v>3</v>
      </c>
      <c r="D22" s="37">
        <v>3</v>
      </c>
      <c r="E22" s="37">
        <v>1</v>
      </c>
      <c r="F22" s="37">
        <f t="shared" si="0"/>
        <v>2</v>
      </c>
      <c r="G22" s="38">
        <v>3</v>
      </c>
      <c r="H22" s="38">
        <v>1</v>
      </c>
      <c r="I22" s="232">
        <f t="shared" si="7"/>
        <v>3</v>
      </c>
      <c r="J22" s="37">
        <v>4</v>
      </c>
      <c r="K22" s="37">
        <v>2</v>
      </c>
      <c r="L22" s="37">
        <f t="shared" si="8"/>
        <v>2</v>
      </c>
      <c r="M22" s="38">
        <v>6</v>
      </c>
      <c r="N22" s="38">
        <v>2</v>
      </c>
      <c r="O22" s="232">
        <f t="shared" si="9"/>
        <v>0</v>
      </c>
      <c r="P22" s="37">
        <v>4</v>
      </c>
      <c r="Q22" s="37">
        <v>2</v>
      </c>
      <c r="R22" s="37">
        <f t="shared" si="10"/>
        <v>2</v>
      </c>
    </row>
    <row r="23" spans="1:18" ht="13.5" thickBot="1" x14ac:dyDescent="0.25">
      <c r="A23" s="45" t="s">
        <v>407</v>
      </c>
      <c r="B23" s="51">
        <v>8</v>
      </c>
      <c r="C23" s="51">
        <v>4</v>
      </c>
      <c r="D23" s="37">
        <v>4</v>
      </c>
      <c r="E23" s="46">
        <v>1</v>
      </c>
      <c r="F23" s="37">
        <f t="shared" si="0"/>
        <v>2</v>
      </c>
      <c r="G23" s="38">
        <v>5</v>
      </c>
      <c r="H23" s="47">
        <v>1</v>
      </c>
      <c r="I23" s="232">
        <f t="shared" si="7"/>
        <v>2</v>
      </c>
      <c r="J23" s="37">
        <v>6</v>
      </c>
      <c r="K23" s="46">
        <v>2</v>
      </c>
      <c r="L23" s="37">
        <f t="shared" si="8"/>
        <v>1</v>
      </c>
      <c r="M23" s="38">
        <v>10</v>
      </c>
      <c r="N23" s="47">
        <v>2</v>
      </c>
      <c r="O23" s="232">
        <f t="shared" si="9"/>
        <v>0</v>
      </c>
      <c r="P23" s="37">
        <v>7</v>
      </c>
      <c r="Q23" s="46">
        <v>2</v>
      </c>
      <c r="R23" s="37">
        <f t="shared" si="10"/>
        <v>1</v>
      </c>
    </row>
    <row r="24" spans="1:18" ht="13.5" thickBot="1" x14ac:dyDescent="0.25">
      <c r="A24" s="66" t="s">
        <v>413</v>
      </c>
      <c r="B24" s="63"/>
      <c r="C24" s="63">
        <f t="shared" ref="C24:L24" si="11">SUM(C15:C23)</f>
        <v>36</v>
      </c>
      <c r="D24" s="63">
        <f t="shared" si="11"/>
        <v>38</v>
      </c>
      <c r="E24" s="63">
        <f t="shared" si="11"/>
        <v>12</v>
      </c>
      <c r="F24" s="63">
        <f t="shared" si="11"/>
        <v>19</v>
      </c>
      <c r="G24" s="64">
        <f t="shared" si="11"/>
        <v>43</v>
      </c>
      <c r="H24" s="64">
        <f t="shared" si="11"/>
        <v>14</v>
      </c>
      <c r="I24" s="234">
        <f t="shared" si="11"/>
        <v>21</v>
      </c>
      <c r="J24" s="63">
        <f t="shared" si="11"/>
        <v>47</v>
      </c>
      <c r="K24" s="63">
        <f t="shared" si="11"/>
        <v>15</v>
      </c>
      <c r="L24" s="63">
        <f t="shared" si="11"/>
        <v>14</v>
      </c>
      <c r="M24" s="64">
        <f t="shared" ref="M24:R24" si="12">SUM(M15:M23)</f>
        <v>60</v>
      </c>
      <c r="N24" s="64">
        <f t="shared" si="12"/>
        <v>18</v>
      </c>
      <c r="O24" s="64">
        <f t="shared" si="12"/>
        <v>9</v>
      </c>
      <c r="P24" s="63">
        <f t="shared" si="12"/>
        <v>54</v>
      </c>
      <c r="Q24" s="63">
        <f t="shared" si="12"/>
        <v>19</v>
      </c>
      <c r="R24" s="63">
        <f t="shared" si="12"/>
        <v>13</v>
      </c>
    </row>
    <row r="25" spans="1:18" ht="13.5" thickBot="1" x14ac:dyDescent="0.25">
      <c r="A25" s="70" t="s">
        <v>414</v>
      </c>
      <c r="B25" s="71"/>
      <c r="C25" s="71">
        <f t="shared" ref="C25:R25" si="13">C24+C14</f>
        <v>72</v>
      </c>
      <c r="D25" s="71">
        <f t="shared" si="13"/>
        <v>81</v>
      </c>
      <c r="E25" s="71">
        <f t="shared" si="13"/>
        <v>29</v>
      </c>
      <c r="F25" s="71">
        <f t="shared" si="13"/>
        <v>34</v>
      </c>
      <c r="G25" s="72">
        <f t="shared" si="13"/>
        <v>97</v>
      </c>
      <c r="H25" s="72">
        <f t="shared" si="13"/>
        <v>31</v>
      </c>
      <c r="I25" s="235">
        <f t="shared" si="13"/>
        <v>31</v>
      </c>
      <c r="J25" s="71">
        <f t="shared" si="13"/>
        <v>91</v>
      </c>
      <c r="K25" s="71">
        <f t="shared" si="13"/>
        <v>30</v>
      </c>
      <c r="L25" s="71">
        <f t="shared" si="13"/>
        <v>35</v>
      </c>
      <c r="M25" s="72">
        <f t="shared" si="13"/>
        <v>121</v>
      </c>
      <c r="N25" s="72">
        <f t="shared" si="13"/>
        <v>36</v>
      </c>
      <c r="O25" s="72">
        <f t="shared" si="13"/>
        <v>22</v>
      </c>
      <c r="P25" s="71">
        <f t="shared" si="13"/>
        <v>109</v>
      </c>
      <c r="Q25" s="71">
        <f t="shared" si="13"/>
        <v>36</v>
      </c>
      <c r="R25" s="71">
        <f t="shared" si="13"/>
        <v>26</v>
      </c>
    </row>
    <row r="27" spans="1:18" x14ac:dyDescent="0.2">
      <c r="A27" s="30"/>
      <c r="B27" s="30"/>
      <c r="C27" s="30"/>
      <c r="D27" s="30"/>
      <c r="E27" s="30"/>
      <c r="F27" s="30">
        <v>11</v>
      </c>
      <c r="G27" s="30"/>
      <c r="H27" s="30"/>
      <c r="I27" s="30">
        <v>7</v>
      </c>
      <c r="J27" s="30"/>
      <c r="K27" s="30"/>
      <c r="L27" s="30">
        <v>16</v>
      </c>
      <c r="O27">
        <v>2</v>
      </c>
      <c r="R27">
        <v>4</v>
      </c>
    </row>
    <row r="28" spans="1:18" x14ac:dyDescent="0.2">
      <c r="A28" s="92"/>
      <c r="B28" s="30" t="s">
        <v>450</v>
      </c>
      <c r="C28" s="30"/>
      <c r="D28" s="30"/>
      <c r="E28" s="30"/>
      <c r="F28" s="30"/>
      <c r="G28" s="30"/>
      <c r="H28" s="30"/>
      <c r="I28" s="30"/>
      <c r="J28" s="30"/>
      <c r="K28" s="30"/>
      <c r="L28" s="30"/>
    </row>
    <row r="29" spans="1:18" x14ac:dyDescent="0.2">
      <c r="A29" s="97"/>
      <c r="B29" s="30" t="s">
        <v>603</v>
      </c>
      <c r="C29" s="30"/>
      <c r="D29" s="30"/>
      <c r="E29" s="30"/>
      <c r="F29" s="30"/>
      <c r="G29" s="30"/>
      <c r="H29" s="30"/>
      <c r="I29" s="30"/>
      <c r="J29" s="30"/>
      <c r="K29" s="30"/>
      <c r="L29" s="30"/>
    </row>
  </sheetData>
  <mergeCells count="10">
    <mergeCell ref="D3:F3"/>
    <mergeCell ref="G3:I3"/>
    <mergeCell ref="J3:L3"/>
    <mergeCell ref="M3:O3"/>
    <mergeCell ref="P3:R3"/>
    <mergeCell ref="D2:F2"/>
    <mergeCell ref="G2:I2"/>
    <mergeCell ref="J2:L2"/>
    <mergeCell ref="M2:O2"/>
    <mergeCell ref="P2:R2"/>
  </mergeCells>
  <conditionalFormatting sqref="G5:G13 G15:G23 D5:D13 D15:D23 J5:J13 J15:J23 M5:M13 M15:M23">
    <cfRule type="cellIs" dxfId="189" priority="3" stopIfTrue="1" operator="equal">
      <formula>$C5</formula>
    </cfRule>
    <cfRule type="cellIs" dxfId="188" priority="4" stopIfTrue="1" operator="equal">
      <formula>$C5-1</formula>
    </cfRule>
  </conditionalFormatting>
  <conditionalFormatting sqref="P5:P13 P15:P23">
    <cfRule type="cellIs" dxfId="187" priority="1" stopIfTrue="1" operator="equal">
      <formula>$C5</formula>
    </cfRule>
    <cfRule type="cellIs" dxfId="186"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R37"/>
  <sheetViews>
    <sheetView topLeftCell="C1" workbookViewId="0">
      <selection activeCell="Y30" sqref="Y30"/>
    </sheetView>
  </sheetViews>
  <sheetFormatPr defaultColWidth="8.85546875" defaultRowHeight="12.75" x14ac:dyDescent="0.2"/>
  <sheetData>
    <row r="1" spans="1:18" ht="13.5" thickBot="1" x14ac:dyDescent="0.25">
      <c r="A1" s="31"/>
      <c r="B1" s="32"/>
      <c r="C1" s="32"/>
      <c r="D1" s="32"/>
      <c r="E1" s="32"/>
      <c r="F1" s="32"/>
      <c r="G1" s="32"/>
      <c r="H1" s="300" t="s">
        <v>182</v>
      </c>
      <c r="I1" s="32"/>
      <c r="J1" s="32"/>
      <c r="K1" s="32"/>
      <c r="L1" s="32"/>
      <c r="M1" s="32"/>
      <c r="N1" s="32"/>
      <c r="O1" s="32"/>
      <c r="P1" s="105"/>
      <c r="Q1" s="105"/>
      <c r="R1" s="105"/>
    </row>
    <row r="2" spans="1:18"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8" x14ac:dyDescent="0.2">
      <c r="A3" s="57"/>
      <c r="B3" s="69"/>
      <c r="C3" s="69" t="s">
        <v>538</v>
      </c>
      <c r="D3" s="480">
        <v>7</v>
      </c>
      <c r="E3" s="481"/>
      <c r="F3" s="482"/>
      <c r="G3" s="483">
        <v>20</v>
      </c>
      <c r="H3" s="484"/>
      <c r="I3" s="485"/>
      <c r="J3" s="480">
        <v>15</v>
      </c>
      <c r="K3" s="481"/>
      <c r="L3" s="482"/>
      <c r="M3" s="483">
        <v>24</v>
      </c>
      <c r="N3" s="484"/>
      <c r="O3" s="485"/>
      <c r="P3" s="480">
        <v>25</v>
      </c>
      <c r="Q3" s="481"/>
      <c r="R3" s="482"/>
    </row>
    <row r="4" spans="1:18"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8" x14ac:dyDescent="0.2">
      <c r="A5" s="42" t="s">
        <v>390</v>
      </c>
      <c r="B5" s="50">
        <v>5</v>
      </c>
      <c r="C5" s="50">
        <v>5</v>
      </c>
      <c r="D5" s="37">
        <v>6</v>
      </c>
      <c r="E5" s="37">
        <v>2</v>
      </c>
      <c r="F5" s="37">
        <f t="shared" ref="F5:F23" si="0">IF(($C5+INT(D$3/18)+IF(((D$3-INT(D$3/18)*18)-$B5)&gt;=0,1,0)-D5+2)&lt;0, 0, $C5+INT(D$3/18)+IF(((D$3-INT(D$3/18)*18)-$B5)&gt;=0,1,0)-D5+2)</f>
        <v>2</v>
      </c>
      <c r="G5" s="38">
        <v>9</v>
      </c>
      <c r="H5" s="38">
        <v>3</v>
      </c>
      <c r="I5" s="232">
        <f t="shared" ref="I5:I13" si="1">IF(($C5+INT(G$3/18)+IF(((G$3-INT(G$3/18)*18)-$B5)&gt;=0,1,0)-G5+2)&lt;0, 0, $C5+INT(G$3/18)+IF(((G$3-INT(G$3/18)*18)-$B5)&gt;=0,1,0)-G5+2)</f>
        <v>0</v>
      </c>
      <c r="J5" s="37">
        <v>6</v>
      </c>
      <c r="K5" s="37">
        <v>1</v>
      </c>
      <c r="L5" s="37">
        <f t="shared" ref="L5:L13" si="2">IF(($C5+INT(J$3/18)+IF(((J$3-INT(J$3/18)*18)-$B5)&gt;=0,1,0)-J5+2)&lt;0, 0, $C5+INT(J$3/18)+IF(((J$3-INT(J$3/18)*18)-$B5)&gt;=0,1,0)-J5+2)</f>
        <v>2</v>
      </c>
      <c r="M5" s="38">
        <v>8</v>
      </c>
      <c r="N5" s="38">
        <v>3</v>
      </c>
      <c r="O5" s="232">
        <f t="shared" ref="O5:O13" si="3">IF(($C5+INT(M$3/18)+IF(((M$3-INT(M$3/18)*18)-$B5)&gt;=0,1,0)-M5+2)&lt;0, 0, $C5+INT(M$3/18)+IF(((M$3-INT(M$3/18)*18)-$B5)&gt;=0,1,0)-M5+2)</f>
        <v>1</v>
      </c>
      <c r="P5" s="37">
        <v>7</v>
      </c>
      <c r="Q5" s="37">
        <v>2</v>
      </c>
      <c r="R5" s="37">
        <f t="shared" ref="R5:R13" si="4">IF(($C5+INT(P$3/18)+IF(((P$3-INT(P$3/18)*18)-$B5)&gt;=0,1,0)-P5+2)&lt;0, 0, $C5+INT(P$3/18)+IF(((P$3-INT(P$3/18)*18)-$B5)&gt;=0,1,0)-P5+2)</f>
        <v>2</v>
      </c>
    </row>
    <row r="6" spans="1:18" x14ac:dyDescent="0.2">
      <c r="A6" s="42" t="s">
        <v>391</v>
      </c>
      <c r="B6" s="50">
        <v>13</v>
      </c>
      <c r="C6" s="50">
        <v>3</v>
      </c>
      <c r="D6" s="37">
        <v>3</v>
      </c>
      <c r="E6" s="37">
        <v>2</v>
      </c>
      <c r="F6" s="37">
        <f t="shared" si="0"/>
        <v>2</v>
      </c>
      <c r="G6" s="38">
        <v>10</v>
      </c>
      <c r="H6" s="38">
        <v>2</v>
      </c>
      <c r="I6" s="232">
        <f t="shared" si="1"/>
        <v>0</v>
      </c>
      <c r="J6" s="37">
        <v>4</v>
      </c>
      <c r="K6" s="37">
        <v>2</v>
      </c>
      <c r="L6" s="37">
        <f t="shared" si="2"/>
        <v>2</v>
      </c>
      <c r="M6" s="38">
        <v>4</v>
      </c>
      <c r="N6" s="38">
        <v>2</v>
      </c>
      <c r="O6" s="232">
        <f t="shared" si="3"/>
        <v>2</v>
      </c>
      <c r="P6" s="37">
        <v>10</v>
      </c>
      <c r="Q6" s="37">
        <v>2</v>
      </c>
      <c r="R6" s="37">
        <f t="shared" si="4"/>
        <v>0</v>
      </c>
    </row>
    <row r="7" spans="1:18" x14ac:dyDescent="0.2">
      <c r="A7" s="42" t="s">
        <v>392</v>
      </c>
      <c r="B7" s="50">
        <v>11</v>
      </c>
      <c r="C7" s="50">
        <v>4</v>
      </c>
      <c r="D7" s="37">
        <v>5</v>
      </c>
      <c r="E7" s="37">
        <v>2</v>
      </c>
      <c r="F7" s="37">
        <f t="shared" si="0"/>
        <v>1</v>
      </c>
      <c r="G7" s="38">
        <v>5</v>
      </c>
      <c r="H7" s="38">
        <v>2</v>
      </c>
      <c r="I7" s="232">
        <f t="shared" si="1"/>
        <v>2</v>
      </c>
      <c r="J7" s="37">
        <v>7</v>
      </c>
      <c r="K7" s="37">
        <v>3</v>
      </c>
      <c r="L7" s="37">
        <f t="shared" si="2"/>
        <v>0</v>
      </c>
      <c r="M7" s="38">
        <v>6</v>
      </c>
      <c r="N7" s="38">
        <v>2</v>
      </c>
      <c r="O7" s="232">
        <f t="shared" si="3"/>
        <v>1</v>
      </c>
      <c r="P7" s="37">
        <v>6</v>
      </c>
      <c r="Q7" s="37">
        <v>1</v>
      </c>
      <c r="R7" s="37">
        <f t="shared" si="4"/>
        <v>1</v>
      </c>
    </row>
    <row r="8" spans="1:18" x14ac:dyDescent="0.2">
      <c r="A8" s="42" t="s">
        <v>393</v>
      </c>
      <c r="B8" s="50">
        <v>7</v>
      </c>
      <c r="C8" s="50">
        <v>5</v>
      </c>
      <c r="D8" s="37">
        <v>6</v>
      </c>
      <c r="E8" s="37">
        <v>2</v>
      </c>
      <c r="F8" s="37">
        <f t="shared" si="0"/>
        <v>2</v>
      </c>
      <c r="G8" s="38">
        <v>6</v>
      </c>
      <c r="H8" s="38">
        <v>2</v>
      </c>
      <c r="I8" s="232">
        <f t="shared" si="1"/>
        <v>2</v>
      </c>
      <c r="J8" s="37">
        <v>8</v>
      </c>
      <c r="K8" s="37">
        <v>3</v>
      </c>
      <c r="L8" s="37">
        <f t="shared" si="2"/>
        <v>0</v>
      </c>
      <c r="M8" s="38">
        <v>5</v>
      </c>
      <c r="N8" s="38">
        <v>1</v>
      </c>
      <c r="O8" s="232">
        <f t="shared" si="3"/>
        <v>3</v>
      </c>
      <c r="P8" s="37">
        <v>5</v>
      </c>
      <c r="Q8" s="37">
        <v>1</v>
      </c>
      <c r="R8" s="37">
        <f t="shared" si="4"/>
        <v>4</v>
      </c>
    </row>
    <row r="9" spans="1:18" x14ac:dyDescent="0.2">
      <c r="A9" s="42" t="s">
        <v>394</v>
      </c>
      <c r="B9" s="50">
        <v>1</v>
      </c>
      <c r="C9" s="50">
        <v>4</v>
      </c>
      <c r="D9" s="37">
        <v>6</v>
      </c>
      <c r="E9" s="37">
        <v>2</v>
      </c>
      <c r="F9" s="37">
        <f t="shared" si="0"/>
        <v>1</v>
      </c>
      <c r="G9" s="38">
        <v>6</v>
      </c>
      <c r="H9" s="38">
        <v>3</v>
      </c>
      <c r="I9" s="232">
        <f t="shared" si="1"/>
        <v>2</v>
      </c>
      <c r="J9" s="37">
        <v>5</v>
      </c>
      <c r="K9" s="37">
        <v>3</v>
      </c>
      <c r="L9" s="37">
        <f t="shared" si="2"/>
        <v>2</v>
      </c>
      <c r="M9" s="38">
        <v>6</v>
      </c>
      <c r="N9" s="38">
        <v>2</v>
      </c>
      <c r="O9" s="232">
        <f t="shared" si="3"/>
        <v>2</v>
      </c>
      <c r="P9" s="37">
        <v>7</v>
      </c>
      <c r="Q9" s="37">
        <v>1</v>
      </c>
      <c r="R9" s="37">
        <f t="shared" si="4"/>
        <v>1</v>
      </c>
    </row>
    <row r="10" spans="1:18" x14ac:dyDescent="0.2">
      <c r="A10" s="42" t="s">
        <v>395</v>
      </c>
      <c r="B10" s="50">
        <v>15</v>
      </c>
      <c r="C10" s="50">
        <v>3</v>
      </c>
      <c r="D10" s="37">
        <v>4</v>
      </c>
      <c r="E10" s="37">
        <v>3</v>
      </c>
      <c r="F10" s="37">
        <f t="shared" si="0"/>
        <v>1</v>
      </c>
      <c r="G10" s="38">
        <v>5</v>
      </c>
      <c r="H10" s="38">
        <v>3</v>
      </c>
      <c r="I10" s="232">
        <f t="shared" si="1"/>
        <v>1</v>
      </c>
      <c r="J10" s="37">
        <v>3</v>
      </c>
      <c r="K10" s="37">
        <v>2</v>
      </c>
      <c r="L10" s="37">
        <f t="shared" si="2"/>
        <v>3</v>
      </c>
      <c r="M10" s="38">
        <v>4</v>
      </c>
      <c r="N10" s="38">
        <v>2</v>
      </c>
      <c r="O10" s="232">
        <f t="shared" si="3"/>
        <v>2</v>
      </c>
      <c r="P10" s="37">
        <v>5</v>
      </c>
      <c r="Q10" s="37">
        <v>3</v>
      </c>
      <c r="R10" s="37">
        <f t="shared" si="4"/>
        <v>1</v>
      </c>
    </row>
    <row r="11" spans="1:18" x14ac:dyDescent="0.2">
      <c r="A11" s="42" t="s">
        <v>396</v>
      </c>
      <c r="B11" s="50">
        <v>9</v>
      </c>
      <c r="C11" s="50">
        <v>4</v>
      </c>
      <c r="D11" s="37">
        <v>4</v>
      </c>
      <c r="E11" s="37">
        <v>2</v>
      </c>
      <c r="F11" s="37">
        <f t="shared" si="0"/>
        <v>2</v>
      </c>
      <c r="G11" s="38">
        <v>7</v>
      </c>
      <c r="H11" s="38">
        <v>3</v>
      </c>
      <c r="I11" s="232">
        <f t="shared" si="1"/>
        <v>0</v>
      </c>
      <c r="J11" s="37">
        <v>4</v>
      </c>
      <c r="K11" s="37">
        <v>2</v>
      </c>
      <c r="L11" s="37">
        <f t="shared" si="2"/>
        <v>3</v>
      </c>
      <c r="M11" s="38">
        <v>9</v>
      </c>
      <c r="N11" s="38">
        <v>3</v>
      </c>
      <c r="O11" s="232">
        <f t="shared" si="3"/>
        <v>0</v>
      </c>
      <c r="P11" s="37">
        <v>10</v>
      </c>
      <c r="Q11" s="37">
        <v>2</v>
      </c>
      <c r="R11" s="37">
        <f t="shared" si="4"/>
        <v>0</v>
      </c>
    </row>
    <row r="12" spans="1:18" x14ac:dyDescent="0.2">
      <c r="A12" s="42" t="s">
        <v>397</v>
      </c>
      <c r="B12" s="50">
        <v>3</v>
      </c>
      <c r="C12" s="50">
        <v>5</v>
      </c>
      <c r="D12" s="37">
        <v>6</v>
      </c>
      <c r="E12" s="37">
        <v>1</v>
      </c>
      <c r="F12" s="37">
        <f t="shared" si="0"/>
        <v>2</v>
      </c>
      <c r="G12" s="38">
        <v>8</v>
      </c>
      <c r="H12" s="38">
        <v>3</v>
      </c>
      <c r="I12" s="232">
        <f t="shared" si="1"/>
        <v>0</v>
      </c>
      <c r="J12" s="37">
        <v>5</v>
      </c>
      <c r="K12" s="37">
        <v>2</v>
      </c>
      <c r="L12" s="37">
        <f t="shared" si="2"/>
        <v>3</v>
      </c>
      <c r="M12" s="38">
        <v>8</v>
      </c>
      <c r="N12" s="38">
        <v>2</v>
      </c>
      <c r="O12" s="232">
        <f t="shared" si="3"/>
        <v>1</v>
      </c>
      <c r="P12" s="37">
        <v>8</v>
      </c>
      <c r="Q12" s="37">
        <v>1</v>
      </c>
      <c r="R12" s="37">
        <f t="shared" si="4"/>
        <v>1</v>
      </c>
    </row>
    <row r="13" spans="1:18" ht="13.5" thickBot="1" x14ac:dyDescent="0.25">
      <c r="A13" s="52" t="s">
        <v>398</v>
      </c>
      <c r="B13" s="53">
        <v>17</v>
      </c>
      <c r="C13" s="53">
        <v>3</v>
      </c>
      <c r="D13" s="37">
        <v>4</v>
      </c>
      <c r="E13" s="54">
        <v>2</v>
      </c>
      <c r="F13" s="37">
        <f t="shared" si="0"/>
        <v>1</v>
      </c>
      <c r="G13" s="38">
        <v>10</v>
      </c>
      <c r="H13" s="55">
        <v>2</v>
      </c>
      <c r="I13" s="232">
        <f t="shared" si="1"/>
        <v>0</v>
      </c>
      <c r="J13" s="37">
        <v>4</v>
      </c>
      <c r="K13" s="54">
        <v>1</v>
      </c>
      <c r="L13" s="37">
        <f t="shared" si="2"/>
        <v>1</v>
      </c>
      <c r="M13" s="38">
        <v>5</v>
      </c>
      <c r="N13" s="55">
        <v>2</v>
      </c>
      <c r="O13" s="232">
        <f t="shared" si="3"/>
        <v>1</v>
      </c>
      <c r="P13" s="37">
        <v>10</v>
      </c>
      <c r="Q13" s="54">
        <v>2</v>
      </c>
      <c r="R13" s="37">
        <f t="shared" si="4"/>
        <v>0</v>
      </c>
    </row>
    <row r="14" spans="1:18" ht="13.5" thickBot="1" x14ac:dyDescent="0.25">
      <c r="A14" s="61" t="s">
        <v>412</v>
      </c>
      <c r="B14" s="62"/>
      <c r="C14" s="74">
        <f t="shared" ref="C14:L14" si="5">SUM(C5:C13)</f>
        <v>36</v>
      </c>
      <c r="D14" s="63">
        <f t="shared" si="5"/>
        <v>44</v>
      </c>
      <c r="E14" s="63">
        <f t="shared" si="5"/>
        <v>18</v>
      </c>
      <c r="F14" s="63">
        <f t="shared" si="5"/>
        <v>14</v>
      </c>
      <c r="G14" s="64">
        <f t="shared" si="5"/>
        <v>66</v>
      </c>
      <c r="H14" s="64">
        <f t="shared" si="5"/>
        <v>23</v>
      </c>
      <c r="I14" s="233">
        <f t="shared" si="5"/>
        <v>7</v>
      </c>
      <c r="J14" s="63">
        <f t="shared" si="5"/>
        <v>46</v>
      </c>
      <c r="K14" s="63">
        <f t="shared" si="5"/>
        <v>19</v>
      </c>
      <c r="L14" s="88">
        <f t="shared" si="5"/>
        <v>16</v>
      </c>
      <c r="M14" s="64">
        <f t="shared" ref="M14:R14" si="6">SUM(M5:M13)</f>
        <v>55</v>
      </c>
      <c r="N14" s="64">
        <f t="shared" si="6"/>
        <v>19</v>
      </c>
      <c r="O14" s="233">
        <f t="shared" si="6"/>
        <v>13</v>
      </c>
      <c r="P14" s="63">
        <f t="shared" si="6"/>
        <v>68</v>
      </c>
      <c r="Q14" s="63">
        <f t="shared" si="6"/>
        <v>15</v>
      </c>
      <c r="R14" s="88">
        <f t="shared" si="6"/>
        <v>10</v>
      </c>
    </row>
    <row r="15" spans="1:18" x14ac:dyDescent="0.2">
      <c r="A15" s="57" t="s">
        <v>399</v>
      </c>
      <c r="B15" s="58">
        <v>10</v>
      </c>
      <c r="C15" s="58">
        <v>4</v>
      </c>
      <c r="D15" s="37">
        <v>4</v>
      </c>
      <c r="E15" s="39">
        <v>2</v>
      </c>
      <c r="F15" s="37">
        <f t="shared" si="0"/>
        <v>2</v>
      </c>
      <c r="G15" s="38">
        <v>5</v>
      </c>
      <c r="H15" s="59">
        <v>2</v>
      </c>
      <c r="I15" s="232">
        <f t="shared" ref="I15:I23" si="7">IF(($C15+INT(G$3/18)+IF(((G$3-INT(G$3/18)*18)-$B15)&gt;=0,1,0)-G15+2)&lt;0, 0, $C15+INT(G$3/18)+IF(((G$3-INT(G$3/18)*18)-$B15)&gt;=0,1,0)-G15+2)</f>
        <v>2</v>
      </c>
      <c r="J15" s="37">
        <v>4</v>
      </c>
      <c r="K15" s="39">
        <v>2</v>
      </c>
      <c r="L15" s="37">
        <f t="shared" ref="L15:L23" si="8">IF(($C15+INT(J$3/18)+IF(((J$3-INT(J$3/18)*18)-$B15)&gt;=0,1,0)-J15+2)&lt;0, 0, $C15+INT(J$3/18)+IF(((J$3-INT(J$3/18)*18)-$B15)&gt;=0,1,0)-J15+2)</f>
        <v>3</v>
      </c>
      <c r="M15" s="38">
        <v>5</v>
      </c>
      <c r="N15" s="59">
        <v>2</v>
      </c>
      <c r="O15" s="232">
        <f t="shared" ref="O15:O23" si="9">IF(($C15+INT(M$3/18)+IF(((M$3-INT(M$3/18)*18)-$B15)&gt;=0,1,0)-M15+2)&lt;0, 0, $C15+INT(M$3/18)+IF(((M$3-INT(M$3/18)*18)-$B15)&gt;=0,1,0)-M15+2)</f>
        <v>2</v>
      </c>
      <c r="P15" s="37">
        <v>5</v>
      </c>
      <c r="Q15" s="39">
        <v>11</v>
      </c>
      <c r="R15" s="37">
        <f t="shared" ref="R15:R23" si="10">IF(($C15+INT(P$3/18)+IF(((P$3-INT(P$3/18)*18)-$B15)&gt;=0,1,0)-P15+2)&lt;0, 0, $C15+INT(P$3/18)+IF(((P$3-INT(P$3/18)*18)-$B15)&gt;=0,1,0)-P15+2)</f>
        <v>2</v>
      </c>
    </row>
    <row r="16" spans="1:18" x14ac:dyDescent="0.2">
      <c r="A16" s="42" t="s">
        <v>400</v>
      </c>
      <c r="B16" s="50">
        <v>18</v>
      </c>
      <c r="C16" s="50">
        <v>3</v>
      </c>
      <c r="D16" s="37">
        <v>4</v>
      </c>
      <c r="E16" s="37">
        <v>2</v>
      </c>
      <c r="F16" s="37">
        <f t="shared" si="0"/>
        <v>1</v>
      </c>
      <c r="G16" s="38">
        <v>5</v>
      </c>
      <c r="H16" s="38">
        <v>3</v>
      </c>
      <c r="I16" s="232">
        <f t="shared" si="7"/>
        <v>1</v>
      </c>
      <c r="J16" s="37">
        <v>3</v>
      </c>
      <c r="K16" s="37">
        <v>2</v>
      </c>
      <c r="L16" s="37">
        <f t="shared" si="8"/>
        <v>2</v>
      </c>
      <c r="M16" s="38">
        <v>6</v>
      </c>
      <c r="N16" s="38">
        <v>2</v>
      </c>
      <c r="O16" s="232">
        <f t="shared" si="9"/>
        <v>0</v>
      </c>
      <c r="P16" s="37">
        <v>3</v>
      </c>
      <c r="Q16" s="37">
        <v>2</v>
      </c>
      <c r="R16" s="37">
        <f t="shared" si="10"/>
        <v>3</v>
      </c>
    </row>
    <row r="17" spans="1:18" x14ac:dyDescent="0.2">
      <c r="A17" s="42" t="s">
        <v>401</v>
      </c>
      <c r="B17" s="50">
        <v>6</v>
      </c>
      <c r="C17" s="50">
        <v>5</v>
      </c>
      <c r="D17" s="37">
        <v>6</v>
      </c>
      <c r="E17" s="37">
        <v>2</v>
      </c>
      <c r="F17" s="37">
        <f t="shared" si="0"/>
        <v>2</v>
      </c>
      <c r="G17" s="38">
        <v>5</v>
      </c>
      <c r="H17" s="38">
        <v>2</v>
      </c>
      <c r="I17" s="232">
        <f t="shared" si="7"/>
        <v>3</v>
      </c>
      <c r="J17" s="37">
        <v>5</v>
      </c>
      <c r="K17" s="37">
        <v>2</v>
      </c>
      <c r="L17" s="37">
        <f t="shared" si="8"/>
        <v>3</v>
      </c>
      <c r="M17" s="38">
        <v>4</v>
      </c>
      <c r="N17" s="38">
        <v>1</v>
      </c>
      <c r="O17" s="232">
        <f t="shared" si="9"/>
        <v>5</v>
      </c>
      <c r="P17" s="37">
        <v>6</v>
      </c>
      <c r="Q17" s="37">
        <v>2</v>
      </c>
      <c r="R17" s="37">
        <f t="shared" si="10"/>
        <v>3</v>
      </c>
    </row>
    <row r="18" spans="1:18" x14ac:dyDescent="0.2">
      <c r="A18" s="42" t="s">
        <v>402</v>
      </c>
      <c r="B18" s="50">
        <v>12</v>
      </c>
      <c r="C18" s="50">
        <v>4</v>
      </c>
      <c r="D18" s="37">
        <v>4</v>
      </c>
      <c r="E18" s="37">
        <v>2</v>
      </c>
      <c r="F18" s="37">
        <f t="shared" si="0"/>
        <v>2</v>
      </c>
      <c r="G18" s="38">
        <v>5</v>
      </c>
      <c r="H18" s="38">
        <v>2</v>
      </c>
      <c r="I18" s="232">
        <f t="shared" si="7"/>
        <v>2</v>
      </c>
      <c r="J18" s="37">
        <v>5</v>
      </c>
      <c r="K18" s="37">
        <v>2</v>
      </c>
      <c r="L18" s="37">
        <f t="shared" si="8"/>
        <v>2</v>
      </c>
      <c r="M18" s="38">
        <v>6</v>
      </c>
      <c r="N18" s="38">
        <v>2</v>
      </c>
      <c r="O18" s="232">
        <f t="shared" si="9"/>
        <v>1</v>
      </c>
      <c r="P18" s="37">
        <v>4</v>
      </c>
      <c r="Q18" s="37">
        <v>2</v>
      </c>
      <c r="R18" s="37">
        <f t="shared" si="10"/>
        <v>3</v>
      </c>
    </row>
    <row r="19" spans="1:18" x14ac:dyDescent="0.2">
      <c r="A19" s="42" t="s">
        <v>403</v>
      </c>
      <c r="B19" s="50">
        <v>14</v>
      </c>
      <c r="C19" s="50">
        <v>4</v>
      </c>
      <c r="D19" s="37">
        <v>5</v>
      </c>
      <c r="E19" s="37">
        <v>3</v>
      </c>
      <c r="F19" s="37">
        <f t="shared" si="0"/>
        <v>1</v>
      </c>
      <c r="G19" s="38">
        <v>6</v>
      </c>
      <c r="H19" s="38">
        <v>2</v>
      </c>
      <c r="I19" s="232">
        <f t="shared" si="7"/>
        <v>1</v>
      </c>
      <c r="J19" s="37">
        <v>4</v>
      </c>
      <c r="K19" s="37">
        <v>1</v>
      </c>
      <c r="L19" s="37">
        <f t="shared" si="8"/>
        <v>3</v>
      </c>
      <c r="M19" s="38">
        <v>4</v>
      </c>
      <c r="N19" s="38">
        <v>2</v>
      </c>
      <c r="O19" s="232">
        <f t="shared" si="9"/>
        <v>3</v>
      </c>
      <c r="P19" s="37">
        <v>6</v>
      </c>
      <c r="Q19" s="37">
        <v>2</v>
      </c>
      <c r="R19" s="37">
        <f t="shared" si="10"/>
        <v>1</v>
      </c>
    </row>
    <row r="20" spans="1:18" x14ac:dyDescent="0.2">
      <c r="A20" s="42" t="s">
        <v>404</v>
      </c>
      <c r="B20" s="50">
        <v>4</v>
      </c>
      <c r="C20" s="50">
        <v>5</v>
      </c>
      <c r="D20" s="37">
        <v>6</v>
      </c>
      <c r="E20" s="37">
        <v>3</v>
      </c>
      <c r="F20" s="37">
        <f t="shared" si="0"/>
        <v>2</v>
      </c>
      <c r="G20" s="38">
        <v>6</v>
      </c>
      <c r="H20" s="38">
        <v>1</v>
      </c>
      <c r="I20" s="232">
        <f t="shared" si="7"/>
        <v>2</v>
      </c>
      <c r="J20" s="37">
        <v>6</v>
      </c>
      <c r="K20" s="37">
        <v>1</v>
      </c>
      <c r="L20" s="37">
        <f t="shared" si="8"/>
        <v>2</v>
      </c>
      <c r="M20" s="38">
        <v>8</v>
      </c>
      <c r="N20" s="38">
        <v>3</v>
      </c>
      <c r="O20" s="232">
        <f t="shared" si="9"/>
        <v>1</v>
      </c>
      <c r="P20" s="37">
        <v>8</v>
      </c>
      <c r="Q20" s="37">
        <v>1</v>
      </c>
      <c r="R20" s="37">
        <f t="shared" si="10"/>
        <v>1</v>
      </c>
    </row>
    <row r="21" spans="1:18" x14ac:dyDescent="0.2">
      <c r="A21" s="42" t="s">
        <v>405</v>
      </c>
      <c r="B21" s="50">
        <v>2</v>
      </c>
      <c r="C21" s="50">
        <v>4</v>
      </c>
      <c r="D21" s="37">
        <v>7</v>
      </c>
      <c r="E21" s="37">
        <v>2</v>
      </c>
      <c r="F21" s="37">
        <f t="shared" si="0"/>
        <v>0</v>
      </c>
      <c r="G21" s="38">
        <v>6</v>
      </c>
      <c r="H21" s="38">
        <v>3</v>
      </c>
      <c r="I21" s="232">
        <f t="shared" si="7"/>
        <v>2</v>
      </c>
      <c r="J21" s="37">
        <v>6</v>
      </c>
      <c r="K21" s="37">
        <v>2</v>
      </c>
      <c r="L21" s="37">
        <f t="shared" si="8"/>
        <v>1</v>
      </c>
      <c r="M21" s="38">
        <v>6</v>
      </c>
      <c r="N21" s="38">
        <v>2</v>
      </c>
      <c r="O21" s="232">
        <f t="shared" si="9"/>
        <v>2</v>
      </c>
      <c r="P21" s="37">
        <v>6</v>
      </c>
      <c r="Q21" s="37">
        <v>3</v>
      </c>
      <c r="R21" s="37">
        <f t="shared" si="10"/>
        <v>2</v>
      </c>
    </row>
    <row r="22" spans="1:18" x14ac:dyDescent="0.2">
      <c r="A22" s="42" t="s">
        <v>406</v>
      </c>
      <c r="B22" s="50">
        <v>16</v>
      </c>
      <c r="C22" s="50">
        <v>3</v>
      </c>
      <c r="D22" s="37">
        <v>4</v>
      </c>
      <c r="E22" s="37">
        <v>2</v>
      </c>
      <c r="F22" s="37">
        <f t="shared" si="0"/>
        <v>1</v>
      </c>
      <c r="G22" s="38">
        <v>3</v>
      </c>
      <c r="H22" s="38">
        <v>2</v>
      </c>
      <c r="I22" s="232">
        <f t="shared" si="7"/>
        <v>3</v>
      </c>
      <c r="J22" s="37">
        <v>4</v>
      </c>
      <c r="K22" s="37">
        <v>2</v>
      </c>
      <c r="L22" s="37">
        <f t="shared" si="8"/>
        <v>1</v>
      </c>
      <c r="M22" s="38">
        <v>4</v>
      </c>
      <c r="N22" s="38">
        <v>2</v>
      </c>
      <c r="O22" s="232">
        <f t="shared" si="9"/>
        <v>2</v>
      </c>
      <c r="P22" s="37">
        <v>3</v>
      </c>
      <c r="Q22" s="37">
        <v>2</v>
      </c>
      <c r="R22" s="37">
        <f t="shared" si="10"/>
        <v>3</v>
      </c>
    </row>
    <row r="23" spans="1:18" ht="13.5" thickBot="1" x14ac:dyDescent="0.25">
      <c r="A23" s="45" t="s">
        <v>407</v>
      </c>
      <c r="B23" s="51">
        <v>8</v>
      </c>
      <c r="C23" s="51">
        <v>4</v>
      </c>
      <c r="D23" s="37">
        <v>5</v>
      </c>
      <c r="E23" s="46">
        <v>1</v>
      </c>
      <c r="F23" s="37">
        <f t="shared" si="0"/>
        <v>1</v>
      </c>
      <c r="G23" s="38">
        <v>6</v>
      </c>
      <c r="H23" s="47">
        <v>2</v>
      </c>
      <c r="I23" s="232">
        <f t="shared" si="7"/>
        <v>1</v>
      </c>
      <c r="J23" s="37">
        <v>4</v>
      </c>
      <c r="K23" s="46">
        <v>2</v>
      </c>
      <c r="L23" s="37">
        <f t="shared" si="8"/>
        <v>3</v>
      </c>
      <c r="M23" s="38">
        <v>7</v>
      </c>
      <c r="N23" s="47">
        <v>3</v>
      </c>
      <c r="O23" s="232">
        <f t="shared" si="9"/>
        <v>0</v>
      </c>
      <c r="P23" s="37">
        <v>6</v>
      </c>
      <c r="Q23" s="46">
        <v>2</v>
      </c>
      <c r="R23" s="37">
        <f t="shared" si="10"/>
        <v>1</v>
      </c>
    </row>
    <row r="24" spans="1:18" ht="13.5" thickBot="1" x14ac:dyDescent="0.25">
      <c r="A24" s="66" t="s">
        <v>413</v>
      </c>
      <c r="B24" s="63"/>
      <c r="C24" s="63">
        <f t="shared" ref="C24:L24" si="11">SUM(C15:C23)</f>
        <v>36</v>
      </c>
      <c r="D24" s="63">
        <f t="shared" si="11"/>
        <v>45</v>
      </c>
      <c r="E24" s="63">
        <f t="shared" si="11"/>
        <v>19</v>
      </c>
      <c r="F24" s="63">
        <f t="shared" si="11"/>
        <v>12</v>
      </c>
      <c r="G24" s="64">
        <f t="shared" si="11"/>
        <v>47</v>
      </c>
      <c r="H24" s="64">
        <f t="shared" si="11"/>
        <v>19</v>
      </c>
      <c r="I24" s="234">
        <f t="shared" si="11"/>
        <v>17</v>
      </c>
      <c r="J24" s="63">
        <f t="shared" si="11"/>
        <v>41</v>
      </c>
      <c r="K24" s="63">
        <f t="shared" si="11"/>
        <v>16</v>
      </c>
      <c r="L24" s="63">
        <f t="shared" si="11"/>
        <v>20</v>
      </c>
      <c r="M24" s="64">
        <f t="shared" ref="M24:R24" si="12">SUM(M15:M23)</f>
        <v>50</v>
      </c>
      <c r="N24" s="64">
        <f t="shared" si="12"/>
        <v>19</v>
      </c>
      <c r="O24" s="64">
        <f t="shared" si="12"/>
        <v>16</v>
      </c>
      <c r="P24" s="63">
        <f t="shared" si="12"/>
        <v>47</v>
      </c>
      <c r="Q24" s="63">
        <f t="shared" si="12"/>
        <v>27</v>
      </c>
      <c r="R24" s="63">
        <f t="shared" si="12"/>
        <v>19</v>
      </c>
    </row>
    <row r="25" spans="1:18" ht="13.5" thickBot="1" x14ac:dyDescent="0.25">
      <c r="A25" s="70" t="s">
        <v>414</v>
      </c>
      <c r="B25" s="71"/>
      <c r="C25" s="71">
        <f t="shared" ref="C25:R25" si="13">C24+C14</f>
        <v>72</v>
      </c>
      <c r="D25" s="71">
        <f t="shared" si="13"/>
        <v>89</v>
      </c>
      <c r="E25" s="71">
        <f t="shared" si="13"/>
        <v>37</v>
      </c>
      <c r="F25" s="71">
        <f t="shared" si="13"/>
        <v>26</v>
      </c>
      <c r="G25" s="72">
        <f t="shared" si="13"/>
        <v>113</v>
      </c>
      <c r="H25" s="72">
        <f t="shared" si="13"/>
        <v>42</v>
      </c>
      <c r="I25" s="235">
        <f t="shared" si="13"/>
        <v>24</v>
      </c>
      <c r="J25" s="71">
        <f t="shared" si="13"/>
        <v>87</v>
      </c>
      <c r="K25" s="71">
        <f t="shared" si="13"/>
        <v>35</v>
      </c>
      <c r="L25" s="71">
        <f t="shared" si="13"/>
        <v>36</v>
      </c>
      <c r="M25" s="72">
        <f t="shared" si="13"/>
        <v>105</v>
      </c>
      <c r="N25" s="72">
        <f t="shared" si="13"/>
        <v>38</v>
      </c>
      <c r="O25" s="72">
        <f t="shared" si="13"/>
        <v>29</v>
      </c>
      <c r="P25" s="71">
        <f t="shared" si="13"/>
        <v>115</v>
      </c>
      <c r="Q25" s="71">
        <f t="shared" si="13"/>
        <v>42</v>
      </c>
      <c r="R25" s="71">
        <f t="shared" si="13"/>
        <v>29</v>
      </c>
    </row>
    <row r="27" spans="1:18" ht="13.5" thickBot="1" x14ac:dyDescent="0.25"/>
    <row r="28" spans="1:18" x14ac:dyDescent="0.2">
      <c r="A28" s="298" t="s">
        <v>183</v>
      </c>
      <c r="B28" s="149"/>
      <c r="C28" s="205"/>
      <c r="D28" s="501" t="s">
        <v>469</v>
      </c>
      <c r="E28" s="475"/>
      <c r="F28" s="502"/>
      <c r="G28" s="503" t="s">
        <v>340</v>
      </c>
      <c r="H28" s="478"/>
      <c r="I28" s="504"/>
      <c r="J28" s="501" t="s">
        <v>475</v>
      </c>
      <c r="K28" s="475"/>
      <c r="L28" s="502"/>
      <c r="M28" s="503" t="s">
        <v>352</v>
      </c>
      <c r="N28" s="478"/>
      <c r="O28" s="504"/>
      <c r="P28" s="475" t="s">
        <v>472</v>
      </c>
      <c r="Q28" s="475"/>
      <c r="R28" s="502"/>
    </row>
    <row r="29" spans="1:18" x14ac:dyDescent="0.2">
      <c r="A29" s="167"/>
      <c r="B29" s="37"/>
      <c r="C29" s="44"/>
      <c r="D29" s="206" t="s">
        <v>409</v>
      </c>
      <c r="E29" s="35" t="s">
        <v>410</v>
      </c>
      <c r="F29" s="43" t="s">
        <v>363</v>
      </c>
      <c r="G29" s="207" t="s">
        <v>409</v>
      </c>
      <c r="H29" s="36" t="s">
        <v>410</v>
      </c>
      <c r="I29" s="123" t="s">
        <v>363</v>
      </c>
      <c r="J29" s="206" t="s">
        <v>409</v>
      </c>
      <c r="K29" s="35" t="s">
        <v>410</v>
      </c>
      <c r="L29" s="43" t="s">
        <v>363</v>
      </c>
      <c r="M29" s="207" t="s">
        <v>409</v>
      </c>
      <c r="N29" s="36" t="s">
        <v>410</v>
      </c>
      <c r="O29" s="123" t="s">
        <v>363</v>
      </c>
      <c r="P29" s="202" t="s">
        <v>409</v>
      </c>
      <c r="Q29" s="35" t="s">
        <v>410</v>
      </c>
      <c r="R29" s="43" t="s">
        <v>363</v>
      </c>
    </row>
    <row r="30" spans="1:18" x14ac:dyDescent="0.2">
      <c r="A30" s="272" t="s">
        <v>184</v>
      </c>
      <c r="B30" s="37"/>
      <c r="C30" s="44"/>
      <c r="D30" s="206">
        <v>89</v>
      </c>
      <c r="E30" s="206">
        <v>33</v>
      </c>
      <c r="F30" s="206">
        <v>27</v>
      </c>
      <c r="G30" s="295">
        <v>106</v>
      </c>
      <c r="H30" s="295">
        <v>39</v>
      </c>
      <c r="I30" s="295">
        <v>28</v>
      </c>
      <c r="J30" s="206">
        <v>96</v>
      </c>
      <c r="K30" s="206">
        <v>35</v>
      </c>
      <c r="L30" s="206">
        <v>35</v>
      </c>
      <c r="M30" s="295">
        <v>114</v>
      </c>
      <c r="N30" s="295">
        <v>33</v>
      </c>
      <c r="O30" s="295">
        <v>24</v>
      </c>
      <c r="P30" s="206">
        <v>114</v>
      </c>
      <c r="Q30" s="206">
        <v>38</v>
      </c>
      <c r="R30" s="206">
        <v>27</v>
      </c>
    </row>
    <row r="31" spans="1:18" x14ac:dyDescent="0.2">
      <c r="A31" s="272" t="s">
        <v>185</v>
      </c>
      <c r="B31" s="37"/>
      <c r="C31" s="44"/>
      <c r="D31" s="206">
        <v>89</v>
      </c>
      <c r="E31" s="206">
        <v>37</v>
      </c>
      <c r="F31" s="206">
        <v>26</v>
      </c>
      <c r="G31" s="295">
        <v>113</v>
      </c>
      <c r="H31" s="295">
        <v>42</v>
      </c>
      <c r="I31" s="295">
        <v>24</v>
      </c>
      <c r="J31" s="206">
        <v>87</v>
      </c>
      <c r="K31" s="206">
        <v>35</v>
      </c>
      <c r="L31" s="206">
        <v>36</v>
      </c>
      <c r="M31" s="295">
        <v>105</v>
      </c>
      <c r="N31" s="295">
        <v>38</v>
      </c>
      <c r="O31" s="295">
        <v>29</v>
      </c>
      <c r="P31" s="206">
        <v>115</v>
      </c>
      <c r="Q31" s="206">
        <v>42</v>
      </c>
      <c r="R31" s="206">
        <v>29</v>
      </c>
    </row>
    <row r="32" spans="1:18" x14ac:dyDescent="0.2">
      <c r="A32" s="168" t="s">
        <v>562</v>
      </c>
      <c r="B32" s="150"/>
      <c r="C32" s="44"/>
      <c r="D32" s="168">
        <f t="shared" ref="D32:R32" si="14">SUM(D30:D31)</f>
        <v>178</v>
      </c>
      <c r="E32" s="150">
        <f t="shared" si="14"/>
        <v>70</v>
      </c>
      <c r="F32" s="169">
        <f t="shared" si="14"/>
        <v>53</v>
      </c>
      <c r="G32" s="208">
        <f t="shared" si="14"/>
        <v>219</v>
      </c>
      <c r="H32" s="170">
        <f t="shared" si="14"/>
        <v>81</v>
      </c>
      <c r="I32" s="209">
        <f t="shared" si="14"/>
        <v>52</v>
      </c>
      <c r="J32" s="168">
        <f t="shared" si="14"/>
        <v>183</v>
      </c>
      <c r="K32" s="150">
        <f t="shared" si="14"/>
        <v>70</v>
      </c>
      <c r="L32" s="169">
        <f t="shared" si="14"/>
        <v>71</v>
      </c>
      <c r="M32" s="208">
        <f t="shared" si="14"/>
        <v>219</v>
      </c>
      <c r="N32" s="170">
        <f t="shared" si="14"/>
        <v>71</v>
      </c>
      <c r="O32" s="209">
        <f t="shared" si="14"/>
        <v>53</v>
      </c>
      <c r="P32" s="203">
        <f t="shared" si="14"/>
        <v>229</v>
      </c>
      <c r="Q32" s="150">
        <f t="shared" si="14"/>
        <v>80</v>
      </c>
      <c r="R32" s="169">
        <f t="shared" si="14"/>
        <v>56</v>
      </c>
    </row>
    <row r="33" spans="1:18" x14ac:dyDescent="0.2">
      <c r="A33" s="167" t="s">
        <v>350</v>
      </c>
      <c r="B33" s="37"/>
      <c r="C33" s="44"/>
      <c r="D33" s="509">
        <v>4</v>
      </c>
      <c r="E33" s="510"/>
      <c r="F33" s="511"/>
      <c r="G33" s="512">
        <v>5</v>
      </c>
      <c r="H33" s="513"/>
      <c r="I33" s="514"/>
      <c r="J33" s="509">
        <v>1</v>
      </c>
      <c r="K33" s="510"/>
      <c r="L33" s="511"/>
      <c r="M33" s="512">
        <v>3</v>
      </c>
      <c r="N33" s="513"/>
      <c r="O33" s="514"/>
      <c r="P33" s="524">
        <v>2</v>
      </c>
      <c r="Q33" s="510"/>
      <c r="R33" s="511"/>
    </row>
    <row r="34" spans="1:18" ht="13.5" thickBot="1" x14ac:dyDescent="0.25">
      <c r="A34" s="49" t="s">
        <v>415</v>
      </c>
      <c r="B34" s="46"/>
      <c r="C34" s="48"/>
      <c r="D34" s="505">
        <v>7</v>
      </c>
      <c r="E34" s="493"/>
      <c r="F34" s="506"/>
      <c r="G34" s="507">
        <v>4</v>
      </c>
      <c r="H34" s="496"/>
      <c r="I34" s="508"/>
      <c r="J34" s="505">
        <v>22</v>
      </c>
      <c r="K34" s="493"/>
      <c r="L34" s="506"/>
      <c r="M34" s="507">
        <v>11</v>
      </c>
      <c r="N34" s="496"/>
      <c r="O34" s="508"/>
      <c r="P34" s="493">
        <v>16</v>
      </c>
      <c r="Q34" s="493"/>
      <c r="R34" s="506"/>
    </row>
    <row r="36" spans="1:18" x14ac:dyDescent="0.2">
      <c r="A36" s="92"/>
      <c r="B36" s="30" t="s">
        <v>450</v>
      </c>
    </row>
    <row r="37" spans="1:18" x14ac:dyDescent="0.2">
      <c r="A37" s="97"/>
      <c r="B37" s="30" t="s">
        <v>603</v>
      </c>
    </row>
  </sheetData>
  <mergeCells count="25">
    <mergeCell ref="D34:F34"/>
    <mergeCell ref="G34:I34"/>
    <mergeCell ref="J34:L34"/>
    <mergeCell ref="M34:O34"/>
    <mergeCell ref="P34:R34"/>
    <mergeCell ref="D28:F28"/>
    <mergeCell ref="G28:I28"/>
    <mergeCell ref="J28:L28"/>
    <mergeCell ref="M28:O28"/>
    <mergeCell ref="P28:R28"/>
    <mergeCell ref="D33:F33"/>
    <mergeCell ref="G33:I33"/>
    <mergeCell ref="J33:L33"/>
    <mergeCell ref="M33:O33"/>
    <mergeCell ref="P33:R33"/>
    <mergeCell ref="D2:F2"/>
    <mergeCell ref="G2:I2"/>
    <mergeCell ref="J2:L2"/>
    <mergeCell ref="M2:O2"/>
    <mergeCell ref="P2:R2"/>
    <mergeCell ref="D3:F3"/>
    <mergeCell ref="G3:I3"/>
    <mergeCell ref="J3:L3"/>
    <mergeCell ref="M3:O3"/>
    <mergeCell ref="P3:R3"/>
  </mergeCells>
  <conditionalFormatting sqref="G5:G13 G15:G23 D5:D13 D15:D23 J5:J13 J15:J23 M5:M13 M15:M23">
    <cfRule type="cellIs" dxfId="185" priority="3" stopIfTrue="1" operator="equal">
      <formula>$C5</formula>
    </cfRule>
    <cfRule type="cellIs" dxfId="184" priority="4" stopIfTrue="1" operator="equal">
      <formula>$C5-1</formula>
    </cfRule>
  </conditionalFormatting>
  <conditionalFormatting sqref="P5:P13 P15:P23">
    <cfRule type="cellIs" dxfId="183" priority="1" stopIfTrue="1" operator="equal">
      <formula>$C5</formula>
    </cfRule>
    <cfRule type="cellIs" dxfId="182"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R25"/>
  <sheetViews>
    <sheetView workbookViewId="0">
      <selection activeCell="A25" sqref="A25:R25"/>
    </sheetView>
  </sheetViews>
  <sheetFormatPr defaultColWidth="8.85546875" defaultRowHeight="12.75" x14ac:dyDescent="0.2"/>
  <sheetData>
    <row r="1" spans="1:18" ht="13.5" thickBot="1" x14ac:dyDescent="0.25">
      <c r="A1" s="31"/>
      <c r="B1" s="32"/>
      <c r="C1" s="32"/>
      <c r="D1" s="32"/>
      <c r="E1" s="32"/>
      <c r="F1" s="32"/>
      <c r="G1" s="32"/>
      <c r="H1" s="300" t="s">
        <v>182</v>
      </c>
      <c r="I1" s="32"/>
      <c r="J1" s="32"/>
      <c r="K1" s="32"/>
      <c r="L1" s="32"/>
      <c r="M1" s="32"/>
      <c r="N1" s="32"/>
      <c r="O1" s="32"/>
      <c r="P1" s="105"/>
      <c r="Q1" s="105"/>
      <c r="R1" s="105"/>
    </row>
    <row r="2" spans="1:18"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8" x14ac:dyDescent="0.2">
      <c r="A3" s="57"/>
      <c r="B3" s="69"/>
      <c r="C3" s="69" t="s">
        <v>538</v>
      </c>
      <c r="D3" s="480">
        <v>7</v>
      </c>
      <c r="E3" s="481"/>
      <c r="F3" s="482"/>
      <c r="G3" s="483">
        <v>20</v>
      </c>
      <c r="H3" s="484"/>
      <c r="I3" s="485"/>
      <c r="J3" s="480">
        <v>15</v>
      </c>
      <c r="K3" s="481"/>
      <c r="L3" s="482"/>
      <c r="M3" s="483">
        <v>24</v>
      </c>
      <c r="N3" s="484"/>
      <c r="O3" s="485"/>
      <c r="P3" s="480">
        <v>25</v>
      </c>
      <c r="Q3" s="481"/>
      <c r="R3" s="482"/>
    </row>
    <row r="4" spans="1:18"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8" x14ac:dyDescent="0.2">
      <c r="A5" s="42" t="s">
        <v>390</v>
      </c>
      <c r="B5" s="50">
        <v>5</v>
      </c>
      <c r="C5" s="50">
        <v>5</v>
      </c>
      <c r="D5" s="37">
        <v>8</v>
      </c>
      <c r="E5" s="37">
        <v>2</v>
      </c>
      <c r="F5" s="37">
        <f t="shared" ref="F5:F23" si="0">IF(($C5+INT(D$3/18)+IF(((D$3-INT(D$3/18)*18)-$B5)&gt;=0,1,0)-D5+2)&lt;0, 0, $C5+INT(D$3/18)+IF(((D$3-INT(D$3/18)*18)-$B5)&gt;=0,1,0)-D5+2)</f>
        <v>0</v>
      </c>
      <c r="G5" s="38">
        <v>5</v>
      </c>
      <c r="H5" s="38">
        <v>1</v>
      </c>
      <c r="I5" s="232">
        <f t="shared" ref="I5:I13" si="1">IF(($C5+INT(G$3/18)+IF(((G$3-INT(G$3/18)*18)-$B5)&gt;=0,1,0)-G5+2)&lt;0, 0, $C5+INT(G$3/18)+IF(((G$3-INT(G$3/18)*18)-$B5)&gt;=0,1,0)-G5+2)</f>
        <v>3</v>
      </c>
      <c r="J5" s="37">
        <v>6</v>
      </c>
      <c r="K5" s="37">
        <v>3</v>
      </c>
      <c r="L5" s="37">
        <f t="shared" ref="L5:L13" si="2">IF(($C5+INT(J$3/18)+IF(((J$3-INT(J$3/18)*18)-$B5)&gt;=0,1,0)-J5+2)&lt;0, 0, $C5+INT(J$3/18)+IF(((J$3-INT(J$3/18)*18)-$B5)&gt;=0,1,0)-J5+2)</f>
        <v>2</v>
      </c>
      <c r="M5" s="38">
        <v>10</v>
      </c>
      <c r="N5" s="38">
        <v>3</v>
      </c>
      <c r="O5" s="232">
        <f t="shared" ref="O5:O13" si="3">IF(($C5+INT(M$3/18)+IF(((M$3-INT(M$3/18)*18)-$B5)&gt;=0,1,0)-M5+2)&lt;0, 0, $C5+INT(M$3/18)+IF(((M$3-INT(M$3/18)*18)-$B5)&gt;=0,1,0)-M5+2)</f>
        <v>0</v>
      </c>
      <c r="P5" s="37">
        <v>7</v>
      </c>
      <c r="Q5" s="37">
        <v>1</v>
      </c>
      <c r="R5" s="37">
        <f t="shared" ref="R5:R13" si="4">IF(($C5+INT(P$3/18)+IF(((P$3-INT(P$3/18)*18)-$B5)&gt;=0,1,0)-P5+2)&lt;0, 0, $C5+INT(P$3/18)+IF(((P$3-INT(P$3/18)*18)-$B5)&gt;=0,1,0)-P5+2)</f>
        <v>2</v>
      </c>
    </row>
    <row r="6" spans="1:18" x14ac:dyDescent="0.2">
      <c r="A6" s="42" t="s">
        <v>391</v>
      </c>
      <c r="B6" s="50">
        <v>13</v>
      </c>
      <c r="C6" s="50">
        <v>3</v>
      </c>
      <c r="D6" s="37">
        <v>4</v>
      </c>
      <c r="E6" s="37">
        <v>2</v>
      </c>
      <c r="F6" s="37">
        <f t="shared" si="0"/>
        <v>1</v>
      </c>
      <c r="G6" s="38">
        <v>8</v>
      </c>
      <c r="H6" s="38">
        <v>3</v>
      </c>
      <c r="I6" s="232">
        <f t="shared" si="1"/>
        <v>0</v>
      </c>
      <c r="J6" s="37">
        <v>4</v>
      </c>
      <c r="K6" s="37">
        <v>2</v>
      </c>
      <c r="L6" s="37">
        <f t="shared" si="2"/>
        <v>2</v>
      </c>
      <c r="M6" s="38">
        <v>5</v>
      </c>
      <c r="N6" s="38">
        <v>3</v>
      </c>
      <c r="O6" s="232">
        <f t="shared" si="3"/>
        <v>1</v>
      </c>
      <c r="P6" s="37">
        <v>10</v>
      </c>
      <c r="Q6" s="37">
        <v>2</v>
      </c>
      <c r="R6" s="37">
        <f t="shared" si="4"/>
        <v>0</v>
      </c>
    </row>
    <row r="7" spans="1:18" x14ac:dyDescent="0.2">
      <c r="A7" s="42" t="s">
        <v>392</v>
      </c>
      <c r="B7" s="50">
        <v>11</v>
      </c>
      <c r="C7" s="50">
        <v>4</v>
      </c>
      <c r="D7" s="37">
        <v>5</v>
      </c>
      <c r="E7" s="37">
        <v>2</v>
      </c>
      <c r="F7" s="37">
        <f t="shared" si="0"/>
        <v>1</v>
      </c>
      <c r="G7" s="38">
        <v>8</v>
      </c>
      <c r="H7" s="38">
        <v>2</v>
      </c>
      <c r="I7" s="232">
        <f t="shared" si="1"/>
        <v>0</v>
      </c>
      <c r="J7" s="37">
        <v>4</v>
      </c>
      <c r="K7" s="37">
        <v>2</v>
      </c>
      <c r="L7" s="37">
        <f t="shared" si="2"/>
        <v>3</v>
      </c>
      <c r="M7" s="38">
        <v>6</v>
      </c>
      <c r="N7" s="38">
        <v>1</v>
      </c>
      <c r="O7" s="232">
        <f t="shared" si="3"/>
        <v>1</v>
      </c>
      <c r="P7" s="37">
        <v>10</v>
      </c>
      <c r="Q7" s="37">
        <v>2</v>
      </c>
      <c r="R7" s="37">
        <f t="shared" si="4"/>
        <v>0</v>
      </c>
    </row>
    <row r="8" spans="1:18" x14ac:dyDescent="0.2">
      <c r="A8" s="42" t="s">
        <v>393</v>
      </c>
      <c r="B8" s="50">
        <v>7</v>
      </c>
      <c r="C8" s="50">
        <v>5</v>
      </c>
      <c r="D8" s="37">
        <v>5</v>
      </c>
      <c r="E8" s="37">
        <v>2</v>
      </c>
      <c r="F8" s="37">
        <f t="shared" si="0"/>
        <v>3</v>
      </c>
      <c r="G8" s="38">
        <v>7</v>
      </c>
      <c r="H8" s="38">
        <v>3</v>
      </c>
      <c r="I8" s="232">
        <f t="shared" si="1"/>
        <v>1</v>
      </c>
      <c r="J8" s="37">
        <v>6</v>
      </c>
      <c r="K8" s="37">
        <v>2</v>
      </c>
      <c r="L8" s="37">
        <f t="shared" si="2"/>
        <v>2</v>
      </c>
      <c r="M8" s="38">
        <v>7</v>
      </c>
      <c r="N8" s="38">
        <v>2</v>
      </c>
      <c r="O8" s="232">
        <f t="shared" si="3"/>
        <v>1</v>
      </c>
      <c r="P8" s="37">
        <v>7</v>
      </c>
      <c r="Q8" s="37">
        <v>3</v>
      </c>
      <c r="R8" s="37">
        <f t="shared" si="4"/>
        <v>2</v>
      </c>
    </row>
    <row r="9" spans="1:18" x14ac:dyDescent="0.2">
      <c r="A9" s="42" t="s">
        <v>394</v>
      </c>
      <c r="B9" s="50">
        <v>1</v>
      </c>
      <c r="C9" s="50">
        <v>4</v>
      </c>
      <c r="D9" s="37">
        <v>6</v>
      </c>
      <c r="E9" s="37">
        <v>2</v>
      </c>
      <c r="F9" s="37">
        <f t="shared" si="0"/>
        <v>1</v>
      </c>
      <c r="G9" s="38">
        <v>5</v>
      </c>
      <c r="H9" s="38">
        <v>1</v>
      </c>
      <c r="I9" s="232">
        <f t="shared" si="1"/>
        <v>3</v>
      </c>
      <c r="J9" s="37">
        <v>10</v>
      </c>
      <c r="K9" s="37">
        <v>2</v>
      </c>
      <c r="L9" s="37">
        <f t="shared" si="2"/>
        <v>0</v>
      </c>
      <c r="M9" s="38">
        <v>6</v>
      </c>
      <c r="N9" s="38">
        <v>2</v>
      </c>
      <c r="O9" s="232">
        <f t="shared" si="3"/>
        <v>2</v>
      </c>
      <c r="P9" s="37">
        <v>5</v>
      </c>
      <c r="Q9" s="37">
        <v>2</v>
      </c>
      <c r="R9" s="37">
        <f t="shared" si="4"/>
        <v>3</v>
      </c>
    </row>
    <row r="10" spans="1:18" x14ac:dyDescent="0.2">
      <c r="A10" s="42" t="s">
        <v>395</v>
      </c>
      <c r="B10" s="50">
        <v>15</v>
      </c>
      <c r="C10" s="50">
        <v>3</v>
      </c>
      <c r="D10" s="37">
        <v>4</v>
      </c>
      <c r="E10" s="37">
        <v>2</v>
      </c>
      <c r="F10" s="37">
        <f t="shared" si="0"/>
        <v>1</v>
      </c>
      <c r="G10" s="38">
        <v>6</v>
      </c>
      <c r="H10" s="38">
        <v>3</v>
      </c>
      <c r="I10" s="232">
        <f t="shared" si="1"/>
        <v>0</v>
      </c>
      <c r="J10" s="37">
        <v>6</v>
      </c>
      <c r="K10" s="37">
        <v>2</v>
      </c>
      <c r="L10" s="37">
        <f t="shared" si="2"/>
        <v>0</v>
      </c>
      <c r="M10" s="38">
        <v>4</v>
      </c>
      <c r="N10" s="38">
        <v>2</v>
      </c>
      <c r="O10" s="232">
        <f t="shared" si="3"/>
        <v>2</v>
      </c>
      <c r="P10" s="37">
        <v>5</v>
      </c>
      <c r="Q10" s="37">
        <v>2</v>
      </c>
      <c r="R10" s="37">
        <f t="shared" si="4"/>
        <v>1</v>
      </c>
    </row>
    <row r="11" spans="1:18" x14ac:dyDescent="0.2">
      <c r="A11" s="42" t="s">
        <v>396</v>
      </c>
      <c r="B11" s="50">
        <v>9</v>
      </c>
      <c r="C11" s="50">
        <v>4</v>
      </c>
      <c r="D11" s="37">
        <v>5</v>
      </c>
      <c r="E11" s="37">
        <v>3</v>
      </c>
      <c r="F11" s="37">
        <f t="shared" si="0"/>
        <v>1</v>
      </c>
      <c r="G11" s="38">
        <v>6</v>
      </c>
      <c r="H11" s="38">
        <v>3</v>
      </c>
      <c r="I11" s="232">
        <f t="shared" si="1"/>
        <v>1</v>
      </c>
      <c r="J11" s="37">
        <v>4</v>
      </c>
      <c r="K11" s="37">
        <v>2</v>
      </c>
      <c r="L11" s="37">
        <f t="shared" si="2"/>
        <v>3</v>
      </c>
      <c r="M11" s="38">
        <v>6</v>
      </c>
      <c r="N11" s="38">
        <v>1</v>
      </c>
      <c r="O11" s="232">
        <f t="shared" si="3"/>
        <v>1</v>
      </c>
      <c r="P11" s="37">
        <v>6</v>
      </c>
      <c r="Q11" s="37">
        <v>2</v>
      </c>
      <c r="R11" s="37">
        <f t="shared" si="4"/>
        <v>1</v>
      </c>
    </row>
    <row r="12" spans="1:18" x14ac:dyDescent="0.2">
      <c r="A12" s="42" t="s">
        <v>397</v>
      </c>
      <c r="B12" s="50">
        <v>3</v>
      </c>
      <c r="C12" s="50">
        <v>5</v>
      </c>
      <c r="D12" s="37">
        <v>5</v>
      </c>
      <c r="E12" s="37">
        <v>1</v>
      </c>
      <c r="F12" s="37">
        <f t="shared" si="0"/>
        <v>3</v>
      </c>
      <c r="G12" s="38">
        <v>6</v>
      </c>
      <c r="H12" s="38">
        <v>2</v>
      </c>
      <c r="I12" s="232">
        <f t="shared" si="1"/>
        <v>2</v>
      </c>
      <c r="J12" s="37">
        <v>5</v>
      </c>
      <c r="K12" s="37">
        <v>2</v>
      </c>
      <c r="L12" s="37">
        <f t="shared" si="2"/>
        <v>3</v>
      </c>
      <c r="M12" s="38">
        <v>7</v>
      </c>
      <c r="N12" s="38">
        <v>3</v>
      </c>
      <c r="O12" s="232">
        <f t="shared" si="3"/>
        <v>2</v>
      </c>
      <c r="P12" s="37">
        <v>8</v>
      </c>
      <c r="Q12" s="37">
        <v>1</v>
      </c>
      <c r="R12" s="37">
        <f t="shared" si="4"/>
        <v>1</v>
      </c>
    </row>
    <row r="13" spans="1:18" ht="13.5" thickBot="1" x14ac:dyDescent="0.25">
      <c r="A13" s="52" t="s">
        <v>398</v>
      </c>
      <c r="B13" s="53">
        <v>17</v>
      </c>
      <c r="C13" s="53">
        <v>3</v>
      </c>
      <c r="D13" s="37">
        <v>3</v>
      </c>
      <c r="E13" s="54">
        <v>0</v>
      </c>
      <c r="F13" s="37">
        <f t="shared" si="0"/>
        <v>2</v>
      </c>
      <c r="G13" s="38">
        <v>4</v>
      </c>
      <c r="H13" s="55">
        <v>2</v>
      </c>
      <c r="I13" s="232">
        <f t="shared" si="1"/>
        <v>2</v>
      </c>
      <c r="J13" s="37">
        <v>10</v>
      </c>
      <c r="K13" s="54">
        <v>2</v>
      </c>
      <c r="L13" s="37">
        <f t="shared" si="2"/>
        <v>0</v>
      </c>
      <c r="M13" s="38">
        <v>4</v>
      </c>
      <c r="N13" s="55">
        <v>2</v>
      </c>
      <c r="O13" s="232">
        <f t="shared" si="3"/>
        <v>2</v>
      </c>
      <c r="P13" s="37">
        <v>4</v>
      </c>
      <c r="Q13" s="54">
        <v>2</v>
      </c>
      <c r="R13" s="37">
        <f t="shared" si="4"/>
        <v>2</v>
      </c>
    </row>
    <row r="14" spans="1:18" ht="13.5" thickBot="1" x14ac:dyDescent="0.25">
      <c r="A14" s="61" t="s">
        <v>412</v>
      </c>
      <c r="B14" s="62"/>
      <c r="C14" s="74">
        <f t="shared" ref="C14:L14" si="5">SUM(C5:C13)</f>
        <v>36</v>
      </c>
      <c r="D14" s="63">
        <f t="shared" si="5"/>
        <v>45</v>
      </c>
      <c r="E14" s="63">
        <f t="shared" si="5"/>
        <v>16</v>
      </c>
      <c r="F14" s="63">
        <f t="shared" si="5"/>
        <v>13</v>
      </c>
      <c r="G14" s="64">
        <f t="shared" si="5"/>
        <v>55</v>
      </c>
      <c r="H14" s="64">
        <f t="shared" si="5"/>
        <v>20</v>
      </c>
      <c r="I14" s="233">
        <f t="shared" si="5"/>
        <v>12</v>
      </c>
      <c r="J14" s="63">
        <f t="shared" si="5"/>
        <v>55</v>
      </c>
      <c r="K14" s="63">
        <f t="shared" si="5"/>
        <v>19</v>
      </c>
      <c r="L14" s="88">
        <f t="shared" si="5"/>
        <v>15</v>
      </c>
      <c r="M14" s="64">
        <f t="shared" ref="M14:R14" si="6">SUM(M5:M13)</f>
        <v>55</v>
      </c>
      <c r="N14" s="64">
        <f t="shared" si="6"/>
        <v>19</v>
      </c>
      <c r="O14" s="233">
        <f t="shared" si="6"/>
        <v>12</v>
      </c>
      <c r="P14" s="63">
        <f t="shared" si="6"/>
        <v>62</v>
      </c>
      <c r="Q14" s="63">
        <f t="shared" si="6"/>
        <v>17</v>
      </c>
      <c r="R14" s="88">
        <f t="shared" si="6"/>
        <v>12</v>
      </c>
    </row>
    <row r="15" spans="1:18" x14ac:dyDescent="0.2">
      <c r="A15" s="57" t="s">
        <v>399</v>
      </c>
      <c r="B15" s="58">
        <v>10</v>
      </c>
      <c r="C15" s="58">
        <v>4</v>
      </c>
      <c r="D15" s="37">
        <v>7</v>
      </c>
      <c r="E15" s="39">
        <v>2</v>
      </c>
      <c r="F15" s="37">
        <f t="shared" si="0"/>
        <v>0</v>
      </c>
      <c r="G15" s="38">
        <v>4</v>
      </c>
      <c r="H15" s="59">
        <v>2</v>
      </c>
      <c r="I15" s="232">
        <f t="shared" ref="I15:I23" si="7">IF(($C15+INT(G$3/18)+IF(((G$3-INT(G$3/18)*18)-$B15)&gt;=0,1,0)-G15+2)&lt;0, 0, $C15+INT(G$3/18)+IF(((G$3-INT(G$3/18)*18)-$B15)&gt;=0,1,0)-G15+2)</f>
        <v>3</v>
      </c>
      <c r="J15" s="37">
        <v>4</v>
      </c>
      <c r="K15" s="39">
        <v>2</v>
      </c>
      <c r="L15" s="37">
        <f t="shared" ref="L15:L23" si="8">IF(($C15+INT(J$3/18)+IF(((J$3-INT(J$3/18)*18)-$B15)&gt;=0,1,0)-J15+2)&lt;0, 0, $C15+INT(J$3/18)+IF(((J$3-INT(J$3/18)*18)-$B15)&gt;=0,1,0)-J15+2)</f>
        <v>3</v>
      </c>
      <c r="M15" s="38">
        <v>7</v>
      </c>
      <c r="N15" s="59">
        <v>2</v>
      </c>
      <c r="O15" s="232">
        <f t="shared" ref="O15:O23" si="9">IF(($C15+INT(M$3/18)+IF(((M$3-INT(M$3/18)*18)-$B15)&gt;=0,1,0)-M15+2)&lt;0, 0, $C15+INT(M$3/18)+IF(((M$3-INT(M$3/18)*18)-$B15)&gt;=0,1,0)-M15+2)</f>
        <v>0</v>
      </c>
      <c r="P15" s="37">
        <v>5</v>
      </c>
      <c r="Q15" s="39">
        <v>2</v>
      </c>
      <c r="R15" s="37">
        <f t="shared" ref="R15:R23" si="10">IF(($C15+INT(P$3/18)+IF(((P$3-INT(P$3/18)*18)-$B15)&gt;=0,1,0)-P15+2)&lt;0, 0, $C15+INT(P$3/18)+IF(((P$3-INT(P$3/18)*18)-$B15)&gt;=0,1,0)-P15+2)</f>
        <v>2</v>
      </c>
    </row>
    <row r="16" spans="1:18" x14ac:dyDescent="0.2">
      <c r="A16" s="42" t="s">
        <v>400</v>
      </c>
      <c r="B16" s="50">
        <v>18</v>
      </c>
      <c r="C16" s="50">
        <v>3</v>
      </c>
      <c r="D16" s="37">
        <v>3</v>
      </c>
      <c r="E16" s="37">
        <v>1</v>
      </c>
      <c r="F16" s="37">
        <f t="shared" si="0"/>
        <v>2</v>
      </c>
      <c r="G16" s="38">
        <v>4</v>
      </c>
      <c r="H16" s="38">
        <v>2</v>
      </c>
      <c r="I16" s="232">
        <f t="shared" si="7"/>
        <v>2</v>
      </c>
      <c r="J16" s="37">
        <v>4</v>
      </c>
      <c r="K16" s="37">
        <v>2</v>
      </c>
      <c r="L16" s="37">
        <f t="shared" si="8"/>
        <v>1</v>
      </c>
      <c r="M16" s="38">
        <v>4</v>
      </c>
      <c r="N16" s="38">
        <v>2</v>
      </c>
      <c r="O16" s="232">
        <f t="shared" si="9"/>
        <v>2</v>
      </c>
      <c r="P16" s="37">
        <v>3</v>
      </c>
      <c r="Q16" s="37">
        <v>2</v>
      </c>
      <c r="R16" s="37">
        <f t="shared" si="10"/>
        <v>3</v>
      </c>
    </row>
    <row r="17" spans="1:18" x14ac:dyDescent="0.2">
      <c r="A17" s="42" t="s">
        <v>401</v>
      </c>
      <c r="B17" s="50">
        <v>6</v>
      </c>
      <c r="C17" s="50">
        <v>5</v>
      </c>
      <c r="D17" s="37">
        <v>6</v>
      </c>
      <c r="E17" s="37">
        <v>2</v>
      </c>
      <c r="F17" s="37">
        <f t="shared" si="0"/>
        <v>2</v>
      </c>
      <c r="G17" s="38">
        <v>6</v>
      </c>
      <c r="H17" s="38">
        <v>2</v>
      </c>
      <c r="I17" s="232">
        <f t="shared" si="7"/>
        <v>2</v>
      </c>
      <c r="J17" s="37">
        <v>5</v>
      </c>
      <c r="K17" s="37">
        <v>2</v>
      </c>
      <c r="L17" s="37">
        <f t="shared" si="8"/>
        <v>3</v>
      </c>
      <c r="M17" s="38">
        <v>6</v>
      </c>
      <c r="N17" s="38">
        <v>1</v>
      </c>
      <c r="O17" s="232">
        <f t="shared" si="9"/>
        <v>3</v>
      </c>
      <c r="P17" s="37">
        <v>7</v>
      </c>
      <c r="Q17" s="37">
        <v>3</v>
      </c>
      <c r="R17" s="37">
        <f t="shared" si="10"/>
        <v>2</v>
      </c>
    </row>
    <row r="18" spans="1:18" x14ac:dyDescent="0.2">
      <c r="A18" s="42" t="s">
        <v>402</v>
      </c>
      <c r="B18" s="50">
        <v>12</v>
      </c>
      <c r="C18" s="50">
        <v>4</v>
      </c>
      <c r="D18" s="37">
        <v>4</v>
      </c>
      <c r="E18" s="37">
        <v>2</v>
      </c>
      <c r="F18" s="37">
        <f t="shared" si="0"/>
        <v>2</v>
      </c>
      <c r="G18" s="38">
        <v>10</v>
      </c>
      <c r="H18" s="38">
        <v>2</v>
      </c>
      <c r="I18" s="232">
        <f t="shared" si="7"/>
        <v>0</v>
      </c>
      <c r="J18" s="37">
        <v>5</v>
      </c>
      <c r="K18" s="37">
        <v>2</v>
      </c>
      <c r="L18" s="37">
        <f t="shared" si="8"/>
        <v>2</v>
      </c>
      <c r="M18" s="38">
        <v>5</v>
      </c>
      <c r="N18" s="38">
        <v>2</v>
      </c>
      <c r="O18" s="232">
        <f t="shared" si="9"/>
        <v>2</v>
      </c>
      <c r="P18" s="37">
        <v>6</v>
      </c>
      <c r="Q18" s="37">
        <v>3</v>
      </c>
      <c r="R18" s="37">
        <f t="shared" si="10"/>
        <v>1</v>
      </c>
    </row>
    <row r="19" spans="1:18" x14ac:dyDescent="0.2">
      <c r="A19" s="42" t="s">
        <v>403</v>
      </c>
      <c r="B19" s="50">
        <v>14</v>
      </c>
      <c r="C19" s="50">
        <v>4</v>
      </c>
      <c r="D19" s="37">
        <v>5</v>
      </c>
      <c r="E19" s="37">
        <v>2</v>
      </c>
      <c r="F19" s="37">
        <f t="shared" si="0"/>
        <v>1</v>
      </c>
      <c r="G19" s="38">
        <v>5</v>
      </c>
      <c r="H19" s="38">
        <v>3</v>
      </c>
      <c r="I19" s="232">
        <f t="shared" si="7"/>
        <v>2</v>
      </c>
      <c r="J19" s="37">
        <v>3</v>
      </c>
      <c r="K19" s="37">
        <v>1</v>
      </c>
      <c r="L19" s="37">
        <f t="shared" si="8"/>
        <v>4</v>
      </c>
      <c r="M19" s="38">
        <v>5</v>
      </c>
      <c r="N19" s="38">
        <v>2</v>
      </c>
      <c r="O19" s="232">
        <f t="shared" si="9"/>
        <v>2</v>
      </c>
      <c r="P19" s="37">
        <v>6</v>
      </c>
      <c r="Q19" s="37">
        <v>2</v>
      </c>
      <c r="R19" s="37">
        <f t="shared" si="10"/>
        <v>1</v>
      </c>
    </row>
    <row r="20" spans="1:18" x14ac:dyDescent="0.2">
      <c r="A20" s="42" t="s">
        <v>404</v>
      </c>
      <c r="B20" s="50">
        <v>4</v>
      </c>
      <c r="C20" s="50">
        <v>5</v>
      </c>
      <c r="D20" s="37">
        <v>4</v>
      </c>
      <c r="E20" s="37">
        <v>2</v>
      </c>
      <c r="F20" s="37">
        <f t="shared" si="0"/>
        <v>4</v>
      </c>
      <c r="G20" s="38">
        <v>6</v>
      </c>
      <c r="H20" s="38">
        <v>2</v>
      </c>
      <c r="I20" s="232">
        <f t="shared" si="7"/>
        <v>2</v>
      </c>
      <c r="J20" s="37">
        <v>6</v>
      </c>
      <c r="K20" s="37">
        <v>2</v>
      </c>
      <c r="L20" s="37">
        <f t="shared" si="8"/>
        <v>2</v>
      </c>
      <c r="M20" s="38">
        <v>10</v>
      </c>
      <c r="N20" s="38">
        <v>1</v>
      </c>
      <c r="O20" s="232">
        <f t="shared" si="9"/>
        <v>0</v>
      </c>
      <c r="P20" s="37">
        <v>10</v>
      </c>
      <c r="Q20" s="37">
        <v>2</v>
      </c>
      <c r="R20" s="37">
        <f t="shared" si="10"/>
        <v>0</v>
      </c>
    </row>
    <row r="21" spans="1:18" x14ac:dyDescent="0.2">
      <c r="A21" s="42" t="s">
        <v>405</v>
      </c>
      <c r="B21" s="50">
        <v>2</v>
      </c>
      <c r="C21" s="50">
        <v>4</v>
      </c>
      <c r="D21" s="37">
        <v>6</v>
      </c>
      <c r="E21" s="37">
        <v>2</v>
      </c>
      <c r="F21" s="37">
        <f t="shared" si="0"/>
        <v>1</v>
      </c>
      <c r="G21" s="38">
        <v>7</v>
      </c>
      <c r="H21" s="38">
        <v>1</v>
      </c>
      <c r="I21" s="232">
        <f t="shared" si="7"/>
        <v>1</v>
      </c>
      <c r="J21" s="37">
        <v>5</v>
      </c>
      <c r="K21" s="37">
        <v>1</v>
      </c>
      <c r="L21" s="37">
        <f t="shared" si="8"/>
        <v>2</v>
      </c>
      <c r="M21" s="38">
        <v>5</v>
      </c>
      <c r="N21" s="38">
        <v>1</v>
      </c>
      <c r="O21" s="232">
        <f t="shared" si="9"/>
        <v>3</v>
      </c>
      <c r="P21" s="37">
        <v>6</v>
      </c>
      <c r="Q21" s="37">
        <v>2</v>
      </c>
      <c r="R21" s="37">
        <f t="shared" si="10"/>
        <v>2</v>
      </c>
    </row>
    <row r="22" spans="1:18" x14ac:dyDescent="0.2">
      <c r="A22" s="42" t="s">
        <v>406</v>
      </c>
      <c r="B22" s="50">
        <v>16</v>
      </c>
      <c r="C22" s="50">
        <v>3</v>
      </c>
      <c r="D22" s="37">
        <v>5</v>
      </c>
      <c r="E22" s="37">
        <v>2</v>
      </c>
      <c r="F22" s="37">
        <f t="shared" si="0"/>
        <v>0</v>
      </c>
      <c r="G22" s="38">
        <v>4</v>
      </c>
      <c r="H22" s="38">
        <v>3</v>
      </c>
      <c r="I22" s="232">
        <f t="shared" si="7"/>
        <v>2</v>
      </c>
      <c r="J22" s="37">
        <v>5</v>
      </c>
      <c r="K22" s="37">
        <v>2</v>
      </c>
      <c r="L22" s="37">
        <f t="shared" si="8"/>
        <v>0</v>
      </c>
      <c r="M22" s="38">
        <v>7</v>
      </c>
      <c r="N22" s="38">
        <v>1</v>
      </c>
      <c r="O22" s="232">
        <f t="shared" si="9"/>
        <v>0</v>
      </c>
      <c r="P22" s="37">
        <v>4</v>
      </c>
      <c r="Q22" s="37">
        <v>3</v>
      </c>
      <c r="R22" s="37">
        <f t="shared" si="10"/>
        <v>2</v>
      </c>
    </row>
    <row r="23" spans="1:18" ht="13.5" thickBot="1" x14ac:dyDescent="0.25">
      <c r="A23" s="45" t="s">
        <v>407</v>
      </c>
      <c r="B23" s="51">
        <v>8</v>
      </c>
      <c r="C23" s="51">
        <v>4</v>
      </c>
      <c r="D23" s="37">
        <v>4</v>
      </c>
      <c r="E23" s="46">
        <v>2</v>
      </c>
      <c r="F23" s="37">
        <f t="shared" si="0"/>
        <v>2</v>
      </c>
      <c r="G23" s="38">
        <v>5</v>
      </c>
      <c r="H23" s="47">
        <v>2</v>
      </c>
      <c r="I23" s="232">
        <f t="shared" si="7"/>
        <v>2</v>
      </c>
      <c r="J23" s="37">
        <v>4</v>
      </c>
      <c r="K23" s="46">
        <v>2</v>
      </c>
      <c r="L23" s="37">
        <f t="shared" si="8"/>
        <v>3</v>
      </c>
      <c r="M23" s="38">
        <v>10</v>
      </c>
      <c r="N23" s="47">
        <v>2</v>
      </c>
      <c r="O23" s="232">
        <f t="shared" si="9"/>
        <v>0</v>
      </c>
      <c r="P23" s="37">
        <v>5</v>
      </c>
      <c r="Q23" s="46">
        <v>2</v>
      </c>
      <c r="R23" s="37">
        <f t="shared" si="10"/>
        <v>2</v>
      </c>
    </row>
    <row r="24" spans="1:18" ht="13.5" thickBot="1" x14ac:dyDescent="0.25">
      <c r="A24" s="66" t="s">
        <v>413</v>
      </c>
      <c r="B24" s="63"/>
      <c r="C24" s="63">
        <f t="shared" ref="C24:L24" si="11">SUM(C15:C23)</f>
        <v>36</v>
      </c>
      <c r="D24" s="63">
        <f t="shared" si="11"/>
        <v>44</v>
      </c>
      <c r="E24" s="63">
        <f t="shared" si="11"/>
        <v>17</v>
      </c>
      <c r="F24" s="63">
        <f t="shared" si="11"/>
        <v>14</v>
      </c>
      <c r="G24" s="64">
        <f t="shared" si="11"/>
        <v>51</v>
      </c>
      <c r="H24" s="64">
        <f t="shared" si="11"/>
        <v>19</v>
      </c>
      <c r="I24" s="234">
        <f t="shared" si="11"/>
        <v>16</v>
      </c>
      <c r="J24" s="63">
        <f t="shared" si="11"/>
        <v>41</v>
      </c>
      <c r="K24" s="63">
        <f t="shared" si="11"/>
        <v>16</v>
      </c>
      <c r="L24" s="63">
        <f t="shared" si="11"/>
        <v>20</v>
      </c>
      <c r="M24" s="64">
        <f t="shared" ref="M24:R24" si="12">SUM(M15:M23)</f>
        <v>59</v>
      </c>
      <c r="N24" s="64">
        <f t="shared" si="12"/>
        <v>14</v>
      </c>
      <c r="O24" s="64">
        <f t="shared" si="12"/>
        <v>12</v>
      </c>
      <c r="P24" s="63">
        <f t="shared" si="12"/>
        <v>52</v>
      </c>
      <c r="Q24" s="63">
        <f t="shared" si="12"/>
        <v>21</v>
      </c>
      <c r="R24" s="63">
        <f t="shared" si="12"/>
        <v>15</v>
      </c>
    </row>
    <row r="25" spans="1:18" ht="13.5" thickBot="1" x14ac:dyDescent="0.25">
      <c r="A25" s="70" t="s">
        <v>414</v>
      </c>
      <c r="B25" s="71"/>
      <c r="C25" s="71">
        <f t="shared" ref="C25:R25" si="13">C24+C14</f>
        <v>72</v>
      </c>
      <c r="D25" s="71">
        <f t="shared" si="13"/>
        <v>89</v>
      </c>
      <c r="E25" s="71">
        <f t="shared" si="13"/>
        <v>33</v>
      </c>
      <c r="F25" s="71">
        <f t="shared" si="13"/>
        <v>27</v>
      </c>
      <c r="G25" s="72">
        <f t="shared" si="13"/>
        <v>106</v>
      </c>
      <c r="H25" s="72">
        <f t="shared" si="13"/>
        <v>39</v>
      </c>
      <c r="I25" s="235">
        <f t="shared" si="13"/>
        <v>28</v>
      </c>
      <c r="J25" s="71">
        <f t="shared" si="13"/>
        <v>96</v>
      </c>
      <c r="K25" s="71">
        <f t="shared" si="13"/>
        <v>35</v>
      </c>
      <c r="L25" s="71">
        <f t="shared" si="13"/>
        <v>35</v>
      </c>
      <c r="M25" s="72">
        <f t="shared" si="13"/>
        <v>114</v>
      </c>
      <c r="N25" s="72">
        <f t="shared" si="13"/>
        <v>33</v>
      </c>
      <c r="O25" s="72">
        <f t="shared" si="13"/>
        <v>24</v>
      </c>
      <c r="P25" s="71">
        <f t="shared" si="13"/>
        <v>114</v>
      </c>
      <c r="Q25" s="71">
        <f t="shared" si="13"/>
        <v>38</v>
      </c>
      <c r="R25" s="71">
        <f t="shared" si="13"/>
        <v>27</v>
      </c>
    </row>
  </sheetData>
  <mergeCells count="10">
    <mergeCell ref="D2:F2"/>
    <mergeCell ref="G2:I2"/>
    <mergeCell ref="J2:L2"/>
    <mergeCell ref="M2:O2"/>
    <mergeCell ref="P2:R2"/>
    <mergeCell ref="D3:F3"/>
    <mergeCell ref="G3:I3"/>
    <mergeCell ref="J3:L3"/>
    <mergeCell ref="M3:O3"/>
    <mergeCell ref="P3:R3"/>
  </mergeCells>
  <conditionalFormatting sqref="G5:G13 G15:G23 D5:D13 D15:D23 J5:J13 J15:J23 M5:M13 M15:M23">
    <cfRule type="cellIs" dxfId="181" priority="3" stopIfTrue="1" operator="equal">
      <formula>$C5</formula>
    </cfRule>
    <cfRule type="cellIs" dxfId="180" priority="4" stopIfTrue="1" operator="equal">
      <formula>$C5-1</formula>
    </cfRule>
  </conditionalFormatting>
  <conditionalFormatting sqref="P5:P13 P15:P23">
    <cfRule type="cellIs" dxfId="179" priority="1" stopIfTrue="1" operator="equal">
      <formula>$C5</formula>
    </cfRule>
    <cfRule type="cellIs" dxfId="178"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S39"/>
  <sheetViews>
    <sheetView topLeftCell="A19" workbookViewId="0">
      <selection activeCell="A36" sqref="A36:R36"/>
    </sheetView>
  </sheetViews>
  <sheetFormatPr defaultColWidth="8.85546875" defaultRowHeight="12.75" x14ac:dyDescent="0.2"/>
  <cols>
    <col min="1" max="18" width="8.5703125" customWidth="1"/>
    <col min="20" max="20" width="10" bestFit="1" customWidth="1"/>
  </cols>
  <sheetData>
    <row r="1" spans="1:19" ht="13.5" thickBot="1" x14ac:dyDescent="0.25">
      <c r="A1" s="31"/>
      <c r="B1" s="32"/>
      <c r="C1" s="32"/>
      <c r="D1" s="32"/>
      <c r="E1" s="32"/>
      <c r="F1" s="32"/>
      <c r="G1" s="32"/>
      <c r="H1" s="300" t="s">
        <v>175</v>
      </c>
      <c r="I1" s="32"/>
      <c r="J1" s="32"/>
      <c r="K1" s="32"/>
      <c r="L1" s="32"/>
      <c r="M1" s="32"/>
      <c r="N1" s="32"/>
      <c r="O1" s="32"/>
      <c r="P1" s="105"/>
      <c r="Q1" s="105"/>
      <c r="R1" s="105"/>
      <c r="S1" t="s">
        <v>659</v>
      </c>
    </row>
    <row r="2" spans="1:19"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9" x14ac:dyDescent="0.2">
      <c r="A3" s="57"/>
      <c r="B3" s="69"/>
      <c r="C3" s="69" t="s">
        <v>538</v>
      </c>
      <c r="D3" s="480">
        <v>6</v>
      </c>
      <c r="E3" s="481"/>
      <c r="F3" s="482"/>
      <c r="G3" s="483">
        <v>21</v>
      </c>
      <c r="H3" s="484"/>
      <c r="I3" s="485"/>
      <c r="J3" s="480">
        <v>15</v>
      </c>
      <c r="K3" s="481"/>
      <c r="L3" s="482"/>
      <c r="M3" s="483">
        <v>25</v>
      </c>
      <c r="N3" s="484"/>
      <c r="O3" s="485"/>
      <c r="P3" s="480">
        <v>30</v>
      </c>
      <c r="Q3" s="481"/>
      <c r="R3" s="482"/>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9" x14ac:dyDescent="0.2">
      <c r="A5" s="42" t="s">
        <v>390</v>
      </c>
      <c r="B5" s="50">
        <v>3</v>
      </c>
      <c r="C5" s="50">
        <v>4</v>
      </c>
      <c r="D5" s="37">
        <v>5</v>
      </c>
      <c r="E5" s="37">
        <v>2</v>
      </c>
      <c r="F5" s="37">
        <f t="shared" ref="F5:F23" si="0">IF(($C5+INT(D$3/18)+IF(((D$3-INT(D$3/18)*18)-$B5)&gt;=0,1,0)-D5+2)&lt;0, 0, $C5+INT(D$3/18)+IF(((D$3-INT(D$3/18)*18)-$B5)&gt;=0,1,0)-D5+2)</f>
        <v>2</v>
      </c>
      <c r="G5" s="38">
        <v>6</v>
      </c>
      <c r="H5" s="38">
        <v>3</v>
      </c>
      <c r="I5" s="232">
        <f t="shared" ref="I5:I13" si="1">IF(($C5+INT(G$3/18)+IF(((G$3-INT(G$3/18)*18)-$B5)&gt;=0,1,0)-G5+2)&lt;0, 0, $C5+INT(G$3/18)+IF(((G$3-INT(G$3/18)*18)-$B5)&gt;=0,1,0)-G5+2)</f>
        <v>2</v>
      </c>
      <c r="J5" s="37">
        <v>5</v>
      </c>
      <c r="K5" s="37">
        <v>2</v>
      </c>
      <c r="L5" s="37">
        <f t="shared" ref="L5:L13" si="2">IF(($C5+INT(J$3/18)+IF(((J$3-INT(J$3/18)*18)-$B5)&gt;=0,1,0)-J5+2)&lt;0, 0, $C5+INT(J$3/18)+IF(((J$3-INT(J$3/18)*18)-$B5)&gt;=0,1,0)-J5+2)</f>
        <v>2</v>
      </c>
      <c r="M5" s="38">
        <v>6</v>
      </c>
      <c r="N5" s="38">
        <v>3</v>
      </c>
      <c r="O5" s="232">
        <f t="shared" ref="O5:O13" si="3">IF(($C5+INT(M$3/18)+IF(((M$3-INT(M$3/18)*18)-$B5)&gt;=0,1,0)-M5+2)&lt;0, 0, $C5+INT(M$3/18)+IF(((M$3-INT(M$3/18)*18)-$B5)&gt;=0,1,0)-M5+2)</f>
        <v>2</v>
      </c>
      <c r="P5" s="37">
        <v>6</v>
      </c>
      <c r="Q5" s="37">
        <v>3</v>
      </c>
      <c r="R5" s="37">
        <f t="shared" ref="R5:R13" si="4">IF(($C5+INT(P$3/18)+IF(((P$3-INT(P$3/18)*18)-$B5)&gt;=0,1,0)-P5+2)&lt;0, 0, $C5+INT(P$3/18)+IF(((P$3-INT(P$3/18)*18)-$B5)&gt;=0,1,0)-P5+2)</f>
        <v>2</v>
      </c>
    </row>
    <row r="6" spans="1:19" x14ac:dyDescent="0.2">
      <c r="A6" s="42" t="s">
        <v>391</v>
      </c>
      <c r="B6" s="50">
        <v>17</v>
      </c>
      <c r="C6" s="50">
        <v>3</v>
      </c>
      <c r="D6" s="37">
        <v>4</v>
      </c>
      <c r="E6" s="37">
        <v>2</v>
      </c>
      <c r="F6" s="37">
        <f t="shared" si="0"/>
        <v>1</v>
      </c>
      <c r="G6" s="38">
        <v>5</v>
      </c>
      <c r="H6" s="38">
        <v>3</v>
      </c>
      <c r="I6" s="232">
        <f t="shared" si="1"/>
        <v>1</v>
      </c>
      <c r="J6" s="37">
        <v>3</v>
      </c>
      <c r="K6" s="37">
        <v>2</v>
      </c>
      <c r="L6" s="37">
        <f t="shared" si="2"/>
        <v>2</v>
      </c>
      <c r="M6" s="38">
        <v>5</v>
      </c>
      <c r="N6" s="38">
        <v>3</v>
      </c>
      <c r="O6" s="232">
        <f t="shared" si="3"/>
        <v>1</v>
      </c>
      <c r="P6" s="37">
        <v>6</v>
      </c>
      <c r="Q6" s="37">
        <v>3</v>
      </c>
      <c r="R6" s="37">
        <f t="shared" si="4"/>
        <v>0</v>
      </c>
    </row>
    <row r="7" spans="1:19" x14ac:dyDescent="0.2">
      <c r="A7" s="42" t="s">
        <v>392</v>
      </c>
      <c r="B7" s="50">
        <v>15</v>
      </c>
      <c r="C7" s="50">
        <v>5</v>
      </c>
      <c r="D7" s="37">
        <v>5</v>
      </c>
      <c r="E7" s="37">
        <v>2</v>
      </c>
      <c r="F7" s="37">
        <f t="shared" si="0"/>
        <v>2</v>
      </c>
      <c r="G7" s="38">
        <v>6</v>
      </c>
      <c r="H7" s="38">
        <v>1</v>
      </c>
      <c r="I7" s="232">
        <f t="shared" si="1"/>
        <v>2</v>
      </c>
      <c r="J7" s="37">
        <v>7</v>
      </c>
      <c r="K7" s="37">
        <v>1</v>
      </c>
      <c r="L7" s="37">
        <f t="shared" si="2"/>
        <v>1</v>
      </c>
      <c r="M7" s="38">
        <v>6</v>
      </c>
      <c r="N7" s="38">
        <v>1</v>
      </c>
      <c r="O7" s="232">
        <f t="shared" si="3"/>
        <v>2</v>
      </c>
      <c r="P7" s="37">
        <v>6</v>
      </c>
      <c r="Q7" s="37">
        <v>2</v>
      </c>
      <c r="R7" s="37">
        <f t="shared" si="4"/>
        <v>2</v>
      </c>
    </row>
    <row r="8" spans="1:19" x14ac:dyDescent="0.2">
      <c r="A8" s="42" t="s">
        <v>393</v>
      </c>
      <c r="B8" s="50">
        <v>7</v>
      </c>
      <c r="C8" s="50">
        <v>4</v>
      </c>
      <c r="D8" s="37">
        <v>4</v>
      </c>
      <c r="E8" s="37">
        <v>1</v>
      </c>
      <c r="F8" s="37">
        <f t="shared" si="0"/>
        <v>2</v>
      </c>
      <c r="G8" s="38">
        <v>6</v>
      </c>
      <c r="H8" s="38">
        <v>3</v>
      </c>
      <c r="I8" s="232">
        <f t="shared" si="1"/>
        <v>1</v>
      </c>
      <c r="J8" s="37">
        <v>7</v>
      </c>
      <c r="K8" s="37">
        <v>2</v>
      </c>
      <c r="L8" s="37">
        <f t="shared" si="2"/>
        <v>0</v>
      </c>
      <c r="M8" s="38">
        <v>8</v>
      </c>
      <c r="N8" s="38">
        <v>2</v>
      </c>
      <c r="O8" s="232">
        <f t="shared" si="3"/>
        <v>0</v>
      </c>
      <c r="P8" s="37">
        <v>6</v>
      </c>
      <c r="Q8" s="37">
        <v>2</v>
      </c>
      <c r="R8" s="37">
        <f t="shared" si="4"/>
        <v>2</v>
      </c>
    </row>
    <row r="9" spans="1:19" x14ac:dyDescent="0.2">
      <c r="A9" s="42" t="s">
        <v>394</v>
      </c>
      <c r="B9" s="50">
        <v>9</v>
      </c>
      <c r="C9" s="50">
        <v>4</v>
      </c>
      <c r="D9" s="37">
        <v>7</v>
      </c>
      <c r="E9" s="37">
        <v>3</v>
      </c>
      <c r="F9" s="37">
        <f t="shared" si="0"/>
        <v>0</v>
      </c>
      <c r="G9" s="38">
        <v>6</v>
      </c>
      <c r="H9" s="38">
        <v>2</v>
      </c>
      <c r="I9" s="232">
        <f t="shared" si="1"/>
        <v>1</v>
      </c>
      <c r="J9" s="37">
        <v>6</v>
      </c>
      <c r="K9" s="37">
        <v>2</v>
      </c>
      <c r="L9" s="37">
        <f t="shared" si="2"/>
        <v>1</v>
      </c>
      <c r="M9" s="38">
        <v>8</v>
      </c>
      <c r="N9" s="38">
        <v>2</v>
      </c>
      <c r="O9" s="232">
        <f t="shared" si="3"/>
        <v>0</v>
      </c>
      <c r="P9" s="37">
        <v>6</v>
      </c>
      <c r="Q9" s="37">
        <v>2</v>
      </c>
      <c r="R9" s="37">
        <f t="shared" si="4"/>
        <v>2</v>
      </c>
    </row>
    <row r="10" spans="1:19" x14ac:dyDescent="0.2">
      <c r="A10" s="42" t="s">
        <v>395</v>
      </c>
      <c r="B10" s="50">
        <v>11</v>
      </c>
      <c r="C10" s="50">
        <v>3</v>
      </c>
      <c r="D10" s="37">
        <v>4</v>
      </c>
      <c r="E10" s="37">
        <v>2</v>
      </c>
      <c r="F10" s="37">
        <f t="shared" si="0"/>
        <v>1</v>
      </c>
      <c r="G10" s="38">
        <v>5</v>
      </c>
      <c r="H10" s="38">
        <v>2</v>
      </c>
      <c r="I10" s="232">
        <f t="shared" si="1"/>
        <v>1</v>
      </c>
      <c r="J10" s="37">
        <v>5</v>
      </c>
      <c r="K10" s="37">
        <v>2</v>
      </c>
      <c r="L10" s="37">
        <f t="shared" si="2"/>
        <v>1</v>
      </c>
      <c r="M10" s="38">
        <v>4</v>
      </c>
      <c r="N10" s="38">
        <v>2</v>
      </c>
      <c r="O10" s="232">
        <f t="shared" si="3"/>
        <v>2</v>
      </c>
      <c r="P10" s="37">
        <v>4</v>
      </c>
      <c r="Q10" s="37">
        <v>2</v>
      </c>
      <c r="R10" s="37">
        <f t="shared" si="4"/>
        <v>3</v>
      </c>
    </row>
    <row r="11" spans="1:19" x14ac:dyDescent="0.2">
      <c r="A11" s="42" t="s">
        <v>396</v>
      </c>
      <c r="B11" s="50">
        <v>13</v>
      </c>
      <c r="C11" s="50">
        <v>5</v>
      </c>
      <c r="D11" s="37">
        <v>5</v>
      </c>
      <c r="E11" s="37">
        <v>2</v>
      </c>
      <c r="F11" s="37">
        <f t="shared" si="0"/>
        <v>2</v>
      </c>
      <c r="G11" s="38">
        <v>7</v>
      </c>
      <c r="H11" s="38">
        <v>1</v>
      </c>
      <c r="I11" s="232">
        <f t="shared" si="1"/>
        <v>1</v>
      </c>
      <c r="J11" s="37">
        <v>5</v>
      </c>
      <c r="K11" s="37">
        <v>1</v>
      </c>
      <c r="L11" s="37">
        <f t="shared" si="2"/>
        <v>3</v>
      </c>
      <c r="M11" s="38">
        <v>6</v>
      </c>
      <c r="N11" s="38">
        <v>1</v>
      </c>
      <c r="O11" s="232">
        <f t="shared" si="3"/>
        <v>2</v>
      </c>
      <c r="P11" s="37">
        <v>7</v>
      </c>
      <c r="Q11" s="37">
        <v>2</v>
      </c>
      <c r="R11" s="37">
        <f t="shared" si="4"/>
        <v>1</v>
      </c>
    </row>
    <row r="12" spans="1:19" x14ac:dyDescent="0.2">
      <c r="A12" s="42" t="s">
        <v>397</v>
      </c>
      <c r="B12" s="50">
        <v>5</v>
      </c>
      <c r="C12" s="50">
        <v>4</v>
      </c>
      <c r="D12" s="37">
        <v>5</v>
      </c>
      <c r="E12" s="37">
        <v>2</v>
      </c>
      <c r="F12" s="37">
        <f t="shared" si="0"/>
        <v>2</v>
      </c>
      <c r="G12" s="38">
        <v>7</v>
      </c>
      <c r="H12" s="38">
        <v>3</v>
      </c>
      <c r="I12" s="232">
        <f t="shared" si="1"/>
        <v>0</v>
      </c>
      <c r="J12" s="37">
        <v>8</v>
      </c>
      <c r="K12" s="37">
        <v>2</v>
      </c>
      <c r="L12" s="37">
        <f t="shared" si="2"/>
        <v>0</v>
      </c>
      <c r="M12" s="38">
        <v>6</v>
      </c>
      <c r="N12" s="38">
        <v>3</v>
      </c>
      <c r="O12" s="232">
        <f t="shared" si="3"/>
        <v>2</v>
      </c>
      <c r="P12" s="37">
        <v>6</v>
      </c>
      <c r="Q12" s="37">
        <v>2</v>
      </c>
      <c r="R12" s="37">
        <f t="shared" si="4"/>
        <v>2</v>
      </c>
    </row>
    <row r="13" spans="1:19" ht="13.5" thickBot="1" x14ac:dyDescent="0.25">
      <c r="A13" s="52" t="s">
        <v>398</v>
      </c>
      <c r="B13" s="53">
        <v>1</v>
      </c>
      <c r="C13" s="53">
        <v>4</v>
      </c>
      <c r="D13" s="37">
        <v>6</v>
      </c>
      <c r="E13" s="54">
        <v>2</v>
      </c>
      <c r="F13" s="37">
        <f t="shared" si="0"/>
        <v>1</v>
      </c>
      <c r="G13" s="38">
        <v>6</v>
      </c>
      <c r="H13" s="55">
        <v>2</v>
      </c>
      <c r="I13" s="232">
        <f t="shared" si="1"/>
        <v>2</v>
      </c>
      <c r="J13" s="37">
        <v>6</v>
      </c>
      <c r="K13" s="54">
        <v>2</v>
      </c>
      <c r="L13" s="37">
        <f t="shared" si="2"/>
        <v>1</v>
      </c>
      <c r="M13" s="38">
        <v>10</v>
      </c>
      <c r="N13" s="55">
        <v>2</v>
      </c>
      <c r="O13" s="232">
        <f t="shared" si="3"/>
        <v>0</v>
      </c>
      <c r="P13" s="37">
        <v>6</v>
      </c>
      <c r="Q13" s="54">
        <v>3</v>
      </c>
      <c r="R13" s="37">
        <f t="shared" si="4"/>
        <v>2</v>
      </c>
    </row>
    <row r="14" spans="1:19" ht="13.5" thickBot="1" x14ac:dyDescent="0.25">
      <c r="A14" s="61" t="s">
        <v>412</v>
      </c>
      <c r="B14" s="62"/>
      <c r="C14" s="74">
        <f t="shared" ref="C14:L14" si="5">SUM(C5:C13)</f>
        <v>36</v>
      </c>
      <c r="D14" s="63">
        <f t="shared" si="5"/>
        <v>45</v>
      </c>
      <c r="E14" s="63">
        <f t="shared" si="5"/>
        <v>18</v>
      </c>
      <c r="F14" s="63">
        <f t="shared" si="5"/>
        <v>13</v>
      </c>
      <c r="G14" s="64">
        <f t="shared" si="5"/>
        <v>54</v>
      </c>
      <c r="H14" s="64">
        <f t="shared" si="5"/>
        <v>20</v>
      </c>
      <c r="I14" s="233">
        <f t="shared" si="5"/>
        <v>11</v>
      </c>
      <c r="J14" s="63">
        <f t="shared" si="5"/>
        <v>52</v>
      </c>
      <c r="K14" s="63">
        <f t="shared" si="5"/>
        <v>16</v>
      </c>
      <c r="L14" s="88">
        <f t="shared" si="5"/>
        <v>11</v>
      </c>
      <c r="M14" s="64">
        <f t="shared" ref="M14:R14" si="6">SUM(M5:M13)</f>
        <v>59</v>
      </c>
      <c r="N14" s="64">
        <f t="shared" si="6"/>
        <v>19</v>
      </c>
      <c r="O14" s="233">
        <f t="shared" si="6"/>
        <v>11</v>
      </c>
      <c r="P14" s="63">
        <f t="shared" si="6"/>
        <v>53</v>
      </c>
      <c r="Q14" s="63">
        <f t="shared" si="6"/>
        <v>21</v>
      </c>
      <c r="R14" s="88">
        <f t="shared" si="6"/>
        <v>16</v>
      </c>
    </row>
    <row r="15" spans="1:19" x14ac:dyDescent="0.2">
      <c r="A15" s="57" t="s">
        <v>399</v>
      </c>
      <c r="B15" s="58">
        <v>4</v>
      </c>
      <c r="C15" s="58">
        <v>5</v>
      </c>
      <c r="D15" s="37">
        <v>7</v>
      </c>
      <c r="E15" s="39">
        <v>2</v>
      </c>
      <c r="F15" s="37">
        <f t="shared" si="0"/>
        <v>1</v>
      </c>
      <c r="G15" s="38">
        <v>7</v>
      </c>
      <c r="H15" s="59">
        <v>2</v>
      </c>
      <c r="I15" s="232">
        <f t="shared" ref="I15:I23" si="7">IF(($C15+INT(G$3/18)+IF(((G$3-INT(G$3/18)*18)-$B15)&gt;=0,1,0)-G15+2)&lt;0, 0, $C15+INT(G$3/18)+IF(((G$3-INT(G$3/18)*18)-$B15)&gt;=0,1,0)-G15+2)</f>
        <v>1</v>
      </c>
      <c r="J15" s="37">
        <v>5</v>
      </c>
      <c r="K15" s="39">
        <v>1</v>
      </c>
      <c r="L15" s="37">
        <f t="shared" ref="L15:L23" si="8">IF(($C15+INT(J$3/18)+IF(((J$3-INT(J$3/18)*18)-$B15)&gt;=0,1,0)-J15+2)&lt;0, 0, $C15+INT(J$3/18)+IF(((J$3-INT(J$3/18)*18)-$B15)&gt;=0,1,0)-J15+2)</f>
        <v>3</v>
      </c>
      <c r="M15" s="38">
        <v>10</v>
      </c>
      <c r="N15" s="59">
        <v>2</v>
      </c>
      <c r="O15" s="232">
        <f t="shared" ref="O15:O23" si="9">IF(($C15+INT(M$3/18)+IF(((M$3-INT(M$3/18)*18)-$B15)&gt;=0,1,0)-M15+2)&lt;0, 0, $C15+INT(M$3/18)+IF(((M$3-INT(M$3/18)*18)-$B15)&gt;=0,1,0)-M15+2)</f>
        <v>0</v>
      </c>
      <c r="P15" s="37">
        <v>7</v>
      </c>
      <c r="Q15" s="39">
        <v>1</v>
      </c>
      <c r="R15" s="37">
        <f t="shared" ref="R15:R23" si="10">IF(($C15+INT(P$3/18)+IF(((P$3-INT(P$3/18)*18)-$B15)&gt;=0,1,0)-P15+2)&lt;0, 0, $C15+INT(P$3/18)+IF(((P$3-INT(P$3/18)*18)-$B15)&gt;=0,1,0)-P15+2)</f>
        <v>2</v>
      </c>
    </row>
    <row r="16" spans="1:19" x14ac:dyDescent="0.2">
      <c r="A16" s="42" t="s">
        <v>400</v>
      </c>
      <c r="B16" s="50">
        <v>12</v>
      </c>
      <c r="C16" s="50">
        <v>4</v>
      </c>
      <c r="D16" s="37">
        <v>3</v>
      </c>
      <c r="E16" s="37">
        <v>1</v>
      </c>
      <c r="F16" s="37">
        <f t="shared" si="0"/>
        <v>3</v>
      </c>
      <c r="G16" s="38">
        <v>6</v>
      </c>
      <c r="H16" s="38">
        <v>2</v>
      </c>
      <c r="I16" s="232">
        <f t="shared" si="7"/>
        <v>1</v>
      </c>
      <c r="J16" s="37">
        <v>4</v>
      </c>
      <c r="K16" s="37">
        <v>2</v>
      </c>
      <c r="L16" s="37">
        <f t="shared" si="8"/>
        <v>3</v>
      </c>
      <c r="M16" s="38">
        <v>5</v>
      </c>
      <c r="N16" s="38">
        <v>2</v>
      </c>
      <c r="O16" s="232">
        <f t="shared" si="9"/>
        <v>2</v>
      </c>
      <c r="P16" s="37">
        <v>6</v>
      </c>
      <c r="Q16" s="37">
        <v>2</v>
      </c>
      <c r="R16" s="37">
        <f t="shared" si="10"/>
        <v>2</v>
      </c>
    </row>
    <row r="17" spans="1:19" x14ac:dyDescent="0.2">
      <c r="A17" s="42" t="s">
        <v>401</v>
      </c>
      <c r="B17" s="50">
        <v>6</v>
      </c>
      <c r="C17" s="50">
        <v>5</v>
      </c>
      <c r="D17" s="37">
        <v>6</v>
      </c>
      <c r="E17" s="37">
        <v>2</v>
      </c>
      <c r="F17" s="37">
        <f t="shared" si="0"/>
        <v>2</v>
      </c>
      <c r="G17" s="38">
        <v>7</v>
      </c>
      <c r="H17" s="38">
        <v>2</v>
      </c>
      <c r="I17" s="232">
        <f t="shared" si="7"/>
        <v>1</v>
      </c>
      <c r="J17" s="37">
        <v>8</v>
      </c>
      <c r="K17" s="37">
        <v>2</v>
      </c>
      <c r="L17" s="37">
        <f t="shared" si="8"/>
        <v>0</v>
      </c>
      <c r="M17" s="38">
        <v>6</v>
      </c>
      <c r="N17" s="38">
        <v>1</v>
      </c>
      <c r="O17" s="232">
        <f t="shared" si="9"/>
        <v>3</v>
      </c>
      <c r="P17" s="37">
        <v>10</v>
      </c>
      <c r="Q17" s="37">
        <v>2</v>
      </c>
      <c r="R17" s="37">
        <f t="shared" si="10"/>
        <v>0</v>
      </c>
      <c r="S17" t="s">
        <v>472</v>
      </c>
    </row>
    <row r="18" spans="1:19" x14ac:dyDescent="0.2">
      <c r="A18" s="42" t="s">
        <v>402</v>
      </c>
      <c r="B18" s="50">
        <v>16</v>
      </c>
      <c r="C18" s="50">
        <v>4</v>
      </c>
      <c r="D18" s="37">
        <v>4</v>
      </c>
      <c r="E18" s="37">
        <v>2</v>
      </c>
      <c r="F18" s="37">
        <f t="shared" si="0"/>
        <v>2</v>
      </c>
      <c r="G18" s="38">
        <v>5</v>
      </c>
      <c r="H18" s="38">
        <v>2</v>
      </c>
      <c r="I18" s="232">
        <f t="shared" si="7"/>
        <v>2</v>
      </c>
      <c r="J18" s="37">
        <v>6</v>
      </c>
      <c r="K18" s="37">
        <v>3</v>
      </c>
      <c r="L18" s="37">
        <f t="shared" si="8"/>
        <v>0</v>
      </c>
      <c r="M18" s="38">
        <v>4</v>
      </c>
      <c r="N18" s="38">
        <v>2</v>
      </c>
      <c r="O18" s="232">
        <f t="shared" si="9"/>
        <v>3</v>
      </c>
      <c r="P18" s="37">
        <v>4</v>
      </c>
      <c r="Q18" s="37">
        <v>2</v>
      </c>
      <c r="R18" s="37">
        <f t="shared" si="10"/>
        <v>3</v>
      </c>
    </row>
    <row r="19" spans="1:19" x14ac:dyDescent="0.2">
      <c r="A19" s="42" t="s">
        <v>403</v>
      </c>
      <c r="B19" s="50">
        <v>14</v>
      </c>
      <c r="C19" s="50">
        <v>4</v>
      </c>
      <c r="D19" s="37">
        <v>5</v>
      </c>
      <c r="E19" s="37">
        <v>2</v>
      </c>
      <c r="F19" s="37">
        <f t="shared" si="0"/>
        <v>1</v>
      </c>
      <c r="G19" s="38">
        <v>10</v>
      </c>
      <c r="H19" s="38">
        <v>2</v>
      </c>
      <c r="I19" s="232">
        <f t="shared" si="7"/>
        <v>0</v>
      </c>
      <c r="J19" s="37">
        <v>5</v>
      </c>
      <c r="K19" s="37">
        <v>2</v>
      </c>
      <c r="L19" s="37">
        <f t="shared" si="8"/>
        <v>2</v>
      </c>
      <c r="M19" s="38">
        <v>6</v>
      </c>
      <c r="N19" s="38">
        <v>2</v>
      </c>
      <c r="O19" s="232">
        <f t="shared" si="9"/>
        <v>1</v>
      </c>
      <c r="P19" s="37">
        <v>5</v>
      </c>
      <c r="Q19" s="37">
        <v>2</v>
      </c>
      <c r="R19" s="37">
        <f t="shared" si="10"/>
        <v>2</v>
      </c>
    </row>
    <row r="20" spans="1:19" x14ac:dyDescent="0.2">
      <c r="A20" s="42" t="s">
        <v>404</v>
      </c>
      <c r="B20" s="50">
        <v>18</v>
      </c>
      <c r="C20" s="50">
        <v>3</v>
      </c>
      <c r="D20" s="37">
        <v>4</v>
      </c>
      <c r="E20" s="37">
        <v>2</v>
      </c>
      <c r="F20" s="37">
        <f t="shared" si="0"/>
        <v>1</v>
      </c>
      <c r="G20" s="38">
        <v>4</v>
      </c>
      <c r="H20" s="38">
        <v>2</v>
      </c>
      <c r="I20" s="232">
        <f t="shared" si="7"/>
        <v>2</v>
      </c>
      <c r="J20" s="37">
        <v>4</v>
      </c>
      <c r="K20" s="37">
        <v>3</v>
      </c>
      <c r="L20" s="37">
        <f t="shared" si="8"/>
        <v>1</v>
      </c>
      <c r="M20" s="38">
        <v>4</v>
      </c>
      <c r="N20" s="38">
        <v>1</v>
      </c>
      <c r="O20" s="232">
        <f t="shared" si="9"/>
        <v>2</v>
      </c>
      <c r="P20" s="37">
        <v>3</v>
      </c>
      <c r="Q20" s="37">
        <v>2</v>
      </c>
      <c r="R20" s="37">
        <f t="shared" si="10"/>
        <v>3</v>
      </c>
    </row>
    <row r="21" spans="1:19" x14ac:dyDescent="0.2">
      <c r="A21" s="42" t="s">
        <v>405</v>
      </c>
      <c r="B21" s="50">
        <v>2</v>
      </c>
      <c r="C21" s="50">
        <v>4</v>
      </c>
      <c r="D21" s="37">
        <v>6</v>
      </c>
      <c r="E21" s="37">
        <v>2</v>
      </c>
      <c r="F21" s="37">
        <f t="shared" si="0"/>
        <v>1</v>
      </c>
      <c r="G21" s="38">
        <v>6</v>
      </c>
      <c r="H21" s="38">
        <v>2</v>
      </c>
      <c r="I21" s="232">
        <f t="shared" si="7"/>
        <v>2</v>
      </c>
      <c r="J21" s="37">
        <v>5</v>
      </c>
      <c r="K21" s="37">
        <v>2</v>
      </c>
      <c r="L21" s="37">
        <f t="shared" si="8"/>
        <v>2</v>
      </c>
      <c r="M21" s="38">
        <v>5</v>
      </c>
      <c r="N21" s="38">
        <v>1</v>
      </c>
      <c r="O21" s="232">
        <f t="shared" si="9"/>
        <v>3</v>
      </c>
      <c r="P21" s="37">
        <v>6</v>
      </c>
      <c r="Q21" s="37">
        <v>2</v>
      </c>
      <c r="R21" s="37">
        <f t="shared" si="10"/>
        <v>2</v>
      </c>
    </row>
    <row r="22" spans="1:19" x14ac:dyDescent="0.2">
      <c r="A22" s="42" t="s">
        <v>406</v>
      </c>
      <c r="B22" s="50">
        <v>8</v>
      </c>
      <c r="C22" s="50">
        <v>3</v>
      </c>
      <c r="D22" s="37">
        <v>5</v>
      </c>
      <c r="E22" s="37">
        <v>2</v>
      </c>
      <c r="F22" s="37">
        <f t="shared" si="0"/>
        <v>0</v>
      </c>
      <c r="G22" s="38">
        <v>4</v>
      </c>
      <c r="H22" s="38">
        <v>2</v>
      </c>
      <c r="I22" s="232">
        <f t="shared" si="7"/>
        <v>2</v>
      </c>
      <c r="J22" s="37">
        <v>5</v>
      </c>
      <c r="K22" s="37">
        <v>2</v>
      </c>
      <c r="L22" s="37">
        <f t="shared" si="8"/>
        <v>1</v>
      </c>
      <c r="M22" s="38">
        <v>5</v>
      </c>
      <c r="N22" s="38">
        <v>1</v>
      </c>
      <c r="O22" s="232">
        <f t="shared" si="9"/>
        <v>1</v>
      </c>
      <c r="P22" s="37">
        <v>4</v>
      </c>
      <c r="Q22" s="37">
        <v>2</v>
      </c>
      <c r="R22" s="37">
        <f t="shared" si="10"/>
        <v>3</v>
      </c>
    </row>
    <row r="23" spans="1:19" ht="13.5" thickBot="1" x14ac:dyDescent="0.25">
      <c r="A23" s="45" t="s">
        <v>407</v>
      </c>
      <c r="B23" s="51">
        <v>10</v>
      </c>
      <c r="C23" s="51">
        <v>4</v>
      </c>
      <c r="D23" s="37">
        <v>4</v>
      </c>
      <c r="E23" s="46">
        <v>2</v>
      </c>
      <c r="F23" s="37">
        <f t="shared" si="0"/>
        <v>2</v>
      </c>
      <c r="G23" s="38">
        <v>9</v>
      </c>
      <c r="H23" s="47">
        <v>3</v>
      </c>
      <c r="I23" s="232">
        <f t="shared" si="7"/>
        <v>0</v>
      </c>
      <c r="J23" s="37">
        <v>3</v>
      </c>
      <c r="K23" s="46">
        <v>1</v>
      </c>
      <c r="L23" s="37">
        <f t="shared" si="8"/>
        <v>4</v>
      </c>
      <c r="M23" s="38">
        <v>5</v>
      </c>
      <c r="N23" s="47">
        <v>2</v>
      </c>
      <c r="O23" s="232">
        <f t="shared" si="9"/>
        <v>2</v>
      </c>
      <c r="P23" s="37">
        <v>7</v>
      </c>
      <c r="Q23" s="46">
        <v>2</v>
      </c>
      <c r="R23" s="37">
        <f t="shared" si="10"/>
        <v>1</v>
      </c>
    </row>
    <row r="24" spans="1:19" ht="13.5" thickBot="1" x14ac:dyDescent="0.25">
      <c r="A24" s="66" t="s">
        <v>413</v>
      </c>
      <c r="B24" s="63"/>
      <c r="C24" s="63">
        <f t="shared" ref="C24:L24" si="11">SUM(C15:C23)</f>
        <v>36</v>
      </c>
      <c r="D24" s="63">
        <f t="shared" si="11"/>
        <v>44</v>
      </c>
      <c r="E24" s="63">
        <f t="shared" si="11"/>
        <v>17</v>
      </c>
      <c r="F24" s="63">
        <f t="shared" si="11"/>
        <v>13</v>
      </c>
      <c r="G24" s="64">
        <f t="shared" si="11"/>
        <v>58</v>
      </c>
      <c r="H24" s="64">
        <f t="shared" si="11"/>
        <v>19</v>
      </c>
      <c r="I24" s="234">
        <f t="shared" si="11"/>
        <v>11</v>
      </c>
      <c r="J24" s="63">
        <f t="shared" si="11"/>
        <v>45</v>
      </c>
      <c r="K24" s="63">
        <f t="shared" si="11"/>
        <v>18</v>
      </c>
      <c r="L24" s="63">
        <f t="shared" si="11"/>
        <v>16</v>
      </c>
      <c r="M24" s="64">
        <f t="shared" ref="M24:R24" si="12">SUM(M15:M23)</f>
        <v>50</v>
      </c>
      <c r="N24" s="64">
        <f t="shared" si="12"/>
        <v>14</v>
      </c>
      <c r="O24" s="64">
        <f t="shared" si="12"/>
        <v>17</v>
      </c>
      <c r="P24" s="63">
        <f t="shared" si="12"/>
        <v>52</v>
      </c>
      <c r="Q24" s="63">
        <f t="shared" si="12"/>
        <v>17</v>
      </c>
      <c r="R24" s="63">
        <f t="shared" si="12"/>
        <v>18</v>
      </c>
    </row>
    <row r="25" spans="1:19" ht="13.5" thickBot="1" x14ac:dyDescent="0.25">
      <c r="A25" s="70" t="s">
        <v>414</v>
      </c>
      <c r="B25" s="71"/>
      <c r="C25" s="71">
        <f t="shared" ref="C25:R25" si="13">C24+C14</f>
        <v>72</v>
      </c>
      <c r="D25" s="71">
        <f t="shared" si="13"/>
        <v>89</v>
      </c>
      <c r="E25" s="71">
        <f t="shared" si="13"/>
        <v>35</v>
      </c>
      <c r="F25" s="71">
        <f t="shared" si="13"/>
        <v>26</v>
      </c>
      <c r="G25" s="72">
        <f t="shared" si="13"/>
        <v>112</v>
      </c>
      <c r="H25" s="72">
        <f t="shared" si="13"/>
        <v>39</v>
      </c>
      <c r="I25" s="235">
        <f t="shared" si="13"/>
        <v>22</v>
      </c>
      <c r="J25" s="71">
        <f t="shared" si="13"/>
        <v>97</v>
      </c>
      <c r="K25" s="71">
        <f t="shared" si="13"/>
        <v>34</v>
      </c>
      <c r="L25" s="71">
        <f t="shared" si="13"/>
        <v>27</v>
      </c>
      <c r="M25" s="72">
        <f t="shared" si="13"/>
        <v>109</v>
      </c>
      <c r="N25" s="72">
        <f t="shared" si="13"/>
        <v>33</v>
      </c>
      <c r="O25" s="72">
        <f t="shared" si="13"/>
        <v>28</v>
      </c>
      <c r="P25" s="71">
        <f t="shared" si="13"/>
        <v>105</v>
      </c>
      <c r="Q25" s="71">
        <f t="shared" si="13"/>
        <v>38</v>
      </c>
      <c r="R25" s="71">
        <f t="shared" si="13"/>
        <v>34</v>
      </c>
    </row>
    <row r="26" spans="1:19" ht="13.5" thickBot="1" x14ac:dyDescent="0.25"/>
    <row r="27" spans="1:19" x14ac:dyDescent="0.2">
      <c r="A27" s="298" t="s">
        <v>172</v>
      </c>
      <c r="B27" s="149"/>
      <c r="C27" s="205"/>
      <c r="D27" s="501" t="s">
        <v>469</v>
      </c>
      <c r="E27" s="475"/>
      <c r="F27" s="502"/>
      <c r="G27" s="503" t="s">
        <v>340</v>
      </c>
      <c r="H27" s="478"/>
      <c r="I27" s="504"/>
      <c r="J27" s="501" t="s">
        <v>475</v>
      </c>
      <c r="K27" s="475"/>
      <c r="L27" s="502"/>
      <c r="M27" s="503" t="s">
        <v>352</v>
      </c>
      <c r="N27" s="478"/>
      <c r="O27" s="504"/>
      <c r="P27" s="475" t="s">
        <v>472</v>
      </c>
      <c r="Q27" s="475"/>
      <c r="R27" s="502"/>
    </row>
    <row r="28" spans="1:19" x14ac:dyDescent="0.2">
      <c r="A28" s="167"/>
      <c r="B28" s="37"/>
      <c r="C28" s="44"/>
      <c r="D28" s="206" t="s">
        <v>409</v>
      </c>
      <c r="E28" s="35" t="s">
        <v>410</v>
      </c>
      <c r="F28" s="43" t="s">
        <v>363</v>
      </c>
      <c r="G28" s="207" t="s">
        <v>409</v>
      </c>
      <c r="H28" s="36" t="s">
        <v>410</v>
      </c>
      <c r="I28" s="123" t="s">
        <v>363</v>
      </c>
      <c r="J28" s="206" t="s">
        <v>409</v>
      </c>
      <c r="K28" s="35" t="s">
        <v>410</v>
      </c>
      <c r="L28" s="43" t="s">
        <v>363</v>
      </c>
      <c r="M28" s="207" t="s">
        <v>409</v>
      </c>
      <c r="N28" s="36" t="s">
        <v>410</v>
      </c>
      <c r="O28" s="123" t="s">
        <v>363</v>
      </c>
      <c r="P28" s="202" t="s">
        <v>409</v>
      </c>
      <c r="Q28" s="35" t="s">
        <v>410</v>
      </c>
      <c r="R28" s="43" t="s">
        <v>363</v>
      </c>
    </row>
    <row r="29" spans="1:19" x14ac:dyDescent="0.2">
      <c r="A29" s="272" t="s">
        <v>170</v>
      </c>
      <c r="B29" s="37"/>
      <c r="C29" s="44"/>
      <c r="D29" s="206">
        <v>82</v>
      </c>
      <c r="E29" s="206">
        <v>31</v>
      </c>
      <c r="F29" s="206">
        <v>30</v>
      </c>
      <c r="G29" s="295">
        <v>106</v>
      </c>
      <c r="H29" s="295">
        <v>36</v>
      </c>
      <c r="I29" s="295">
        <v>25</v>
      </c>
      <c r="J29" s="206">
        <v>91</v>
      </c>
      <c r="K29" s="206">
        <v>30</v>
      </c>
      <c r="L29" s="206">
        <v>32</v>
      </c>
      <c r="M29" s="295">
        <v>120</v>
      </c>
      <c r="N29" s="295">
        <v>35</v>
      </c>
      <c r="O29" s="295">
        <v>23</v>
      </c>
      <c r="P29" s="206">
        <v>108</v>
      </c>
      <c r="Q29" s="206">
        <v>35</v>
      </c>
      <c r="R29" s="206">
        <v>31</v>
      </c>
    </row>
    <row r="30" spans="1:19" x14ac:dyDescent="0.2">
      <c r="A30" s="272" t="s">
        <v>171</v>
      </c>
      <c r="B30" s="37"/>
      <c r="C30" s="44"/>
      <c r="D30" s="206">
        <v>91</v>
      </c>
      <c r="E30" s="206">
        <v>30</v>
      </c>
      <c r="F30" s="206">
        <v>26</v>
      </c>
      <c r="G30" s="295">
        <v>103</v>
      </c>
      <c r="H30" s="295">
        <v>36</v>
      </c>
      <c r="I30" s="295">
        <v>28</v>
      </c>
      <c r="J30" s="206">
        <v>108</v>
      </c>
      <c r="K30" s="206">
        <v>35</v>
      </c>
      <c r="L30" s="206">
        <v>21</v>
      </c>
      <c r="M30" s="295">
        <v>104</v>
      </c>
      <c r="N30" s="295">
        <v>33</v>
      </c>
      <c r="O30" s="295">
        <v>31</v>
      </c>
      <c r="P30" s="206">
        <v>111</v>
      </c>
      <c r="Q30" s="206">
        <v>38</v>
      </c>
      <c r="R30" s="206">
        <v>31</v>
      </c>
    </row>
    <row r="31" spans="1:19" x14ac:dyDescent="0.2">
      <c r="A31" s="272" t="s">
        <v>170</v>
      </c>
      <c r="B31" s="37"/>
      <c r="C31" s="44"/>
      <c r="D31" s="206">
        <v>88</v>
      </c>
      <c r="E31" s="206">
        <v>37</v>
      </c>
      <c r="F31" s="206">
        <v>27</v>
      </c>
      <c r="G31" s="295">
        <v>101</v>
      </c>
      <c r="H31" s="295">
        <v>34</v>
      </c>
      <c r="I31" s="295">
        <v>27</v>
      </c>
      <c r="J31" s="206">
        <v>100</v>
      </c>
      <c r="K31" s="206">
        <v>35</v>
      </c>
      <c r="L31" s="206">
        <v>24</v>
      </c>
      <c r="M31" s="295">
        <v>107</v>
      </c>
      <c r="N31" s="295">
        <v>34</v>
      </c>
      <c r="O31" s="295">
        <v>27</v>
      </c>
      <c r="P31" s="206">
        <v>94</v>
      </c>
      <c r="Q31" s="206">
        <v>35</v>
      </c>
      <c r="R31" s="206">
        <v>44</v>
      </c>
    </row>
    <row r="32" spans="1:19" x14ac:dyDescent="0.2">
      <c r="A32" s="272" t="s">
        <v>171</v>
      </c>
      <c r="B32" s="37"/>
      <c r="C32" s="44"/>
      <c r="D32" s="206">
        <v>89</v>
      </c>
      <c r="E32" s="206">
        <v>35</v>
      </c>
      <c r="F32" s="206">
        <v>26</v>
      </c>
      <c r="G32" s="295">
        <v>112</v>
      </c>
      <c r="H32" s="295">
        <v>39</v>
      </c>
      <c r="I32" s="295">
        <v>22</v>
      </c>
      <c r="J32" s="206">
        <v>97</v>
      </c>
      <c r="K32" s="206">
        <v>34</v>
      </c>
      <c r="L32" s="206">
        <v>27</v>
      </c>
      <c r="M32" s="295">
        <v>109</v>
      </c>
      <c r="N32" s="295">
        <v>33</v>
      </c>
      <c r="O32" s="295">
        <v>28</v>
      </c>
      <c r="P32" s="206">
        <v>105</v>
      </c>
      <c r="Q32" s="206">
        <v>38</v>
      </c>
      <c r="R32" s="206">
        <v>34</v>
      </c>
    </row>
    <row r="33" spans="1:18" x14ac:dyDescent="0.2">
      <c r="A33" s="168" t="s">
        <v>562</v>
      </c>
      <c r="B33" s="150"/>
      <c r="C33" s="44"/>
      <c r="D33" s="168">
        <f t="shared" ref="D33:R33" si="14">SUM(D29:D32)</f>
        <v>350</v>
      </c>
      <c r="E33" s="150">
        <f t="shared" si="14"/>
        <v>133</v>
      </c>
      <c r="F33" s="169">
        <f t="shared" si="14"/>
        <v>109</v>
      </c>
      <c r="G33" s="208">
        <f t="shared" si="14"/>
        <v>422</v>
      </c>
      <c r="H33" s="170">
        <f t="shared" si="14"/>
        <v>145</v>
      </c>
      <c r="I33" s="209">
        <f t="shared" si="14"/>
        <v>102</v>
      </c>
      <c r="J33" s="168">
        <f t="shared" si="14"/>
        <v>396</v>
      </c>
      <c r="K33" s="150">
        <f t="shared" si="14"/>
        <v>134</v>
      </c>
      <c r="L33" s="169">
        <f t="shared" si="14"/>
        <v>104</v>
      </c>
      <c r="M33" s="208">
        <f t="shared" si="14"/>
        <v>440</v>
      </c>
      <c r="N33" s="170">
        <f t="shared" si="14"/>
        <v>135</v>
      </c>
      <c r="O33" s="209">
        <f t="shared" si="14"/>
        <v>109</v>
      </c>
      <c r="P33" s="203">
        <f t="shared" si="14"/>
        <v>418</v>
      </c>
      <c r="Q33" s="150">
        <f t="shared" si="14"/>
        <v>146</v>
      </c>
      <c r="R33" s="169">
        <f t="shared" si="14"/>
        <v>140</v>
      </c>
    </row>
    <row r="34" spans="1:18" x14ac:dyDescent="0.2">
      <c r="A34" s="167" t="s">
        <v>350</v>
      </c>
      <c r="B34" s="37"/>
      <c r="C34" s="44"/>
      <c r="D34" s="509">
        <v>3</v>
      </c>
      <c r="E34" s="510"/>
      <c r="F34" s="511"/>
      <c r="G34" s="512">
        <v>5</v>
      </c>
      <c r="H34" s="513"/>
      <c r="I34" s="514"/>
      <c r="J34" s="509">
        <v>4</v>
      </c>
      <c r="K34" s="510"/>
      <c r="L34" s="511"/>
      <c r="M34" s="512">
        <v>2</v>
      </c>
      <c r="N34" s="513"/>
      <c r="O34" s="514"/>
      <c r="P34" s="524">
        <v>1</v>
      </c>
      <c r="Q34" s="510"/>
      <c r="R34" s="511"/>
    </row>
    <row r="35" spans="1:18" ht="13.5" thickBot="1" x14ac:dyDescent="0.25">
      <c r="A35" s="49" t="s">
        <v>415</v>
      </c>
      <c r="B35" s="46"/>
      <c r="C35" s="48"/>
      <c r="D35" s="505">
        <v>22</v>
      </c>
      <c r="E35" s="493"/>
      <c r="F35" s="506"/>
      <c r="G35" s="507">
        <v>11</v>
      </c>
      <c r="H35" s="496"/>
      <c r="I35" s="508"/>
      <c r="J35" s="505">
        <v>16</v>
      </c>
      <c r="K35" s="493"/>
      <c r="L35" s="506"/>
      <c r="M35" s="507">
        <v>29</v>
      </c>
      <c r="N35" s="496"/>
      <c r="O35" s="508"/>
      <c r="P35" s="493">
        <v>36</v>
      </c>
      <c r="Q35" s="493"/>
      <c r="R35" s="506"/>
    </row>
    <row r="36" spans="1:18" ht="13.5" thickBot="1" x14ac:dyDescent="0.25">
      <c r="A36" s="296" t="s">
        <v>163</v>
      </c>
      <c r="B36" s="46"/>
      <c r="C36" s="48"/>
      <c r="D36" s="505"/>
      <c r="E36" s="493"/>
      <c r="F36" s="506"/>
      <c r="G36" s="507"/>
      <c r="H36" s="496"/>
      <c r="I36" s="508"/>
      <c r="J36" s="505"/>
      <c r="K36" s="493"/>
      <c r="L36" s="506"/>
      <c r="M36" s="507"/>
      <c r="N36" s="496"/>
      <c r="O36" s="508"/>
      <c r="P36" s="493">
        <f>8*2</f>
        <v>16</v>
      </c>
      <c r="Q36" s="493"/>
      <c r="R36" s="506"/>
    </row>
    <row r="38" spans="1:18" x14ac:dyDescent="0.2">
      <c r="A38" s="92"/>
      <c r="B38" s="30" t="s">
        <v>450</v>
      </c>
    </row>
    <row r="39" spans="1:18" x14ac:dyDescent="0.2">
      <c r="A39" s="97"/>
      <c r="B39" s="30" t="s">
        <v>603</v>
      </c>
    </row>
  </sheetData>
  <mergeCells count="30">
    <mergeCell ref="D35:F35"/>
    <mergeCell ref="G35:I35"/>
    <mergeCell ref="J35:L35"/>
    <mergeCell ref="M35:O35"/>
    <mergeCell ref="P35:R35"/>
    <mergeCell ref="D36:F36"/>
    <mergeCell ref="G36:I36"/>
    <mergeCell ref="J36:L36"/>
    <mergeCell ref="M36:O36"/>
    <mergeCell ref="P36:R36"/>
    <mergeCell ref="D27:F27"/>
    <mergeCell ref="G27:I27"/>
    <mergeCell ref="J27:L27"/>
    <mergeCell ref="M27:O27"/>
    <mergeCell ref="P27:R27"/>
    <mergeCell ref="D34:F34"/>
    <mergeCell ref="G34:I34"/>
    <mergeCell ref="J34:L34"/>
    <mergeCell ref="M34:O34"/>
    <mergeCell ref="P34:R34"/>
    <mergeCell ref="D2:F2"/>
    <mergeCell ref="G2:I2"/>
    <mergeCell ref="J2:L2"/>
    <mergeCell ref="M2:O2"/>
    <mergeCell ref="P2:R2"/>
    <mergeCell ref="D3:F3"/>
    <mergeCell ref="G3:I3"/>
    <mergeCell ref="J3:L3"/>
    <mergeCell ref="M3:O3"/>
    <mergeCell ref="P3:R3"/>
  </mergeCells>
  <conditionalFormatting sqref="G5:G13 G15:G23 D5:D13 D15:D23 J5:J13 J15:J23 M5:M13 M15:M23">
    <cfRule type="cellIs" dxfId="177" priority="3" stopIfTrue="1" operator="equal">
      <formula>$C5</formula>
    </cfRule>
    <cfRule type="cellIs" dxfId="176" priority="4" stopIfTrue="1" operator="equal">
      <formula>$C5-1</formula>
    </cfRule>
  </conditionalFormatting>
  <conditionalFormatting sqref="P5:P13 P15:P23">
    <cfRule type="cellIs" dxfId="175" priority="1" stopIfTrue="1" operator="equal">
      <formula>$C5</formula>
    </cfRule>
    <cfRule type="cellIs" dxfId="174"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S39"/>
  <sheetViews>
    <sheetView workbookViewId="0">
      <selection sqref="A1:R25"/>
    </sheetView>
  </sheetViews>
  <sheetFormatPr defaultColWidth="8.85546875" defaultRowHeight="12.75" x14ac:dyDescent="0.2"/>
  <cols>
    <col min="1" max="18" width="8.5703125" customWidth="1"/>
    <col min="20" max="20" width="10" bestFit="1" customWidth="1"/>
  </cols>
  <sheetData>
    <row r="1" spans="1:19" ht="13.5" thickBot="1" x14ac:dyDescent="0.25">
      <c r="A1" s="31"/>
      <c r="B1" s="32"/>
      <c r="C1" s="32"/>
      <c r="D1" s="32"/>
      <c r="E1" s="32"/>
      <c r="F1" s="32"/>
      <c r="G1" s="32"/>
      <c r="H1" s="300" t="s">
        <v>175</v>
      </c>
      <c r="I1" s="32"/>
      <c r="J1" s="32"/>
      <c r="K1" s="32"/>
      <c r="L1" s="32"/>
      <c r="M1" s="32"/>
      <c r="N1" s="32"/>
      <c r="O1" s="32"/>
      <c r="P1" s="105"/>
      <c r="Q1" s="105"/>
      <c r="R1" s="105"/>
      <c r="S1" t="s">
        <v>659</v>
      </c>
    </row>
    <row r="2" spans="1:19"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9" x14ac:dyDescent="0.2">
      <c r="A3" s="57"/>
      <c r="B3" s="69"/>
      <c r="C3" s="69" t="s">
        <v>538</v>
      </c>
      <c r="D3" s="480">
        <v>5</v>
      </c>
      <c r="E3" s="481"/>
      <c r="F3" s="482"/>
      <c r="G3" s="483">
        <v>21</v>
      </c>
      <c r="H3" s="484"/>
      <c r="I3" s="485"/>
      <c r="J3" s="480">
        <v>14</v>
      </c>
      <c r="K3" s="481"/>
      <c r="L3" s="482"/>
      <c r="M3" s="483">
        <v>26</v>
      </c>
      <c r="N3" s="484"/>
      <c r="O3" s="485"/>
      <c r="P3" s="480">
        <v>31</v>
      </c>
      <c r="Q3" s="481"/>
      <c r="R3" s="482"/>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9" x14ac:dyDescent="0.2">
      <c r="A5" s="42" t="s">
        <v>390</v>
      </c>
      <c r="B5" s="50">
        <v>12</v>
      </c>
      <c r="C5" s="50">
        <v>4</v>
      </c>
      <c r="D5" s="37">
        <v>4</v>
      </c>
      <c r="E5" s="37">
        <v>2</v>
      </c>
      <c r="F5" s="37">
        <f t="shared" ref="F5:F23" si="0">IF(($C5+INT(D$3/18)+IF(((D$3-INT(D$3/18)*18)-$B5)&gt;=0,1,0)-D5+2)&lt;0, 0, $C5+INT(D$3/18)+IF(((D$3-INT(D$3/18)*18)-$B5)&gt;=0,1,0)-D5+2)</f>
        <v>2</v>
      </c>
      <c r="G5" s="38">
        <v>5</v>
      </c>
      <c r="H5" s="38">
        <v>2</v>
      </c>
      <c r="I5" s="232">
        <f t="shared" ref="I5:I13" si="1">IF(($C5+INT(G$3/18)+IF(((G$3-INT(G$3/18)*18)-$B5)&gt;=0,1,0)-G5+2)&lt;0, 0, $C5+INT(G$3/18)+IF(((G$3-INT(G$3/18)*18)-$B5)&gt;=0,1,0)-G5+2)</f>
        <v>2</v>
      </c>
      <c r="J5" s="37">
        <v>5</v>
      </c>
      <c r="K5" s="37">
        <v>2</v>
      </c>
      <c r="L5" s="37">
        <f t="shared" ref="L5:L13" si="2">IF(($C5+INT(J$3/18)+IF(((J$3-INT(J$3/18)*18)-$B5)&gt;=0,1,0)-J5+2)&lt;0, 0, $C5+INT(J$3/18)+IF(((J$3-INT(J$3/18)*18)-$B5)&gt;=0,1,0)-J5+2)</f>
        <v>2</v>
      </c>
      <c r="M5" s="38">
        <v>4</v>
      </c>
      <c r="N5" s="38">
        <v>1</v>
      </c>
      <c r="O5" s="232">
        <f t="shared" ref="O5:O13" si="3">IF(($C5+INT(M$3/18)+IF(((M$3-INT(M$3/18)*18)-$B5)&gt;=0,1,0)-M5+2)&lt;0, 0, $C5+INT(M$3/18)+IF(((M$3-INT(M$3/18)*18)-$B5)&gt;=0,1,0)-M5+2)</f>
        <v>3</v>
      </c>
      <c r="P5" s="37">
        <v>6</v>
      </c>
      <c r="Q5" s="37">
        <v>3</v>
      </c>
      <c r="R5" s="37">
        <f t="shared" ref="R5:R13" si="4">IF(($C5+INT(P$3/18)+IF(((P$3-INT(P$3/18)*18)-$B5)&gt;=0,1,0)-P5+2)&lt;0, 0, $C5+INT(P$3/18)+IF(((P$3-INT(P$3/18)*18)-$B5)&gt;=0,1,0)-P5+2)</f>
        <v>2</v>
      </c>
    </row>
    <row r="6" spans="1:19" x14ac:dyDescent="0.2">
      <c r="A6" s="42" t="s">
        <v>391</v>
      </c>
      <c r="B6" s="50">
        <v>8</v>
      </c>
      <c r="C6" s="50">
        <v>4</v>
      </c>
      <c r="D6" s="37">
        <v>5</v>
      </c>
      <c r="E6" s="37">
        <v>2</v>
      </c>
      <c r="F6" s="37">
        <f t="shared" si="0"/>
        <v>1</v>
      </c>
      <c r="G6" s="38">
        <v>7</v>
      </c>
      <c r="H6" s="38">
        <v>3</v>
      </c>
      <c r="I6" s="232">
        <f t="shared" si="1"/>
        <v>0</v>
      </c>
      <c r="J6" s="37">
        <v>6</v>
      </c>
      <c r="K6" s="37">
        <v>2</v>
      </c>
      <c r="L6" s="37">
        <f t="shared" si="2"/>
        <v>1</v>
      </c>
      <c r="M6" s="38">
        <v>6</v>
      </c>
      <c r="N6" s="38">
        <v>2</v>
      </c>
      <c r="O6" s="232">
        <f t="shared" si="3"/>
        <v>2</v>
      </c>
      <c r="P6" s="37">
        <v>5</v>
      </c>
      <c r="Q6" s="37">
        <v>2</v>
      </c>
      <c r="R6" s="37">
        <f t="shared" si="4"/>
        <v>3</v>
      </c>
    </row>
    <row r="7" spans="1:19" x14ac:dyDescent="0.2">
      <c r="A7" s="42" t="s">
        <v>392</v>
      </c>
      <c r="B7" s="50">
        <v>18</v>
      </c>
      <c r="C7" s="50">
        <v>3</v>
      </c>
      <c r="D7" s="37">
        <v>3</v>
      </c>
      <c r="E7" s="37">
        <v>2</v>
      </c>
      <c r="F7" s="37">
        <f t="shared" si="0"/>
        <v>2</v>
      </c>
      <c r="G7" s="38">
        <v>6</v>
      </c>
      <c r="H7" s="38">
        <v>2</v>
      </c>
      <c r="I7" s="232">
        <f t="shared" si="1"/>
        <v>0</v>
      </c>
      <c r="J7" s="37">
        <v>3</v>
      </c>
      <c r="K7" s="37">
        <v>1</v>
      </c>
      <c r="L7" s="37">
        <f t="shared" si="2"/>
        <v>2</v>
      </c>
      <c r="M7" s="38">
        <v>4</v>
      </c>
      <c r="N7" s="38">
        <v>3</v>
      </c>
      <c r="O7" s="232">
        <f t="shared" si="3"/>
        <v>2</v>
      </c>
      <c r="P7" s="37">
        <v>2</v>
      </c>
      <c r="Q7" s="37">
        <v>1</v>
      </c>
      <c r="R7" s="37">
        <f t="shared" si="4"/>
        <v>4</v>
      </c>
    </row>
    <row r="8" spans="1:19" x14ac:dyDescent="0.2">
      <c r="A8" s="42" t="s">
        <v>393</v>
      </c>
      <c r="B8" s="50">
        <v>16</v>
      </c>
      <c r="C8" s="50">
        <v>4</v>
      </c>
      <c r="D8" s="37">
        <v>4</v>
      </c>
      <c r="E8" s="37">
        <v>2</v>
      </c>
      <c r="F8" s="37">
        <f t="shared" si="0"/>
        <v>2</v>
      </c>
      <c r="G8" s="38">
        <v>6</v>
      </c>
      <c r="H8" s="38">
        <v>1</v>
      </c>
      <c r="I8" s="232">
        <f t="shared" si="1"/>
        <v>1</v>
      </c>
      <c r="J8" s="37">
        <v>7</v>
      </c>
      <c r="K8" s="37">
        <v>3</v>
      </c>
      <c r="L8" s="37">
        <f t="shared" si="2"/>
        <v>0</v>
      </c>
      <c r="M8" s="38">
        <v>7</v>
      </c>
      <c r="N8" s="38">
        <v>2</v>
      </c>
      <c r="O8" s="232">
        <f t="shared" si="3"/>
        <v>0</v>
      </c>
      <c r="P8" s="37">
        <v>5</v>
      </c>
      <c r="Q8" s="37">
        <v>2</v>
      </c>
      <c r="R8" s="37">
        <f t="shared" si="4"/>
        <v>2</v>
      </c>
    </row>
    <row r="9" spans="1:19" x14ac:dyDescent="0.2">
      <c r="A9" s="42" t="s">
        <v>394</v>
      </c>
      <c r="B9" s="50">
        <v>4</v>
      </c>
      <c r="C9" s="50">
        <v>3</v>
      </c>
      <c r="D9" s="37">
        <v>4</v>
      </c>
      <c r="E9" s="37">
        <v>2</v>
      </c>
      <c r="F9" s="37">
        <f t="shared" si="0"/>
        <v>2</v>
      </c>
      <c r="G9" s="38">
        <v>5</v>
      </c>
      <c r="H9" s="38">
        <v>2</v>
      </c>
      <c r="I9" s="232">
        <f t="shared" si="1"/>
        <v>1</v>
      </c>
      <c r="J9" s="37">
        <v>5</v>
      </c>
      <c r="K9" s="37">
        <v>3</v>
      </c>
      <c r="L9" s="37">
        <f t="shared" si="2"/>
        <v>1</v>
      </c>
      <c r="M9" s="38">
        <v>6</v>
      </c>
      <c r="N9" s="38">
        <v>2</v>
      </c>
      <c r="O9" s="232">
        <f t="shared" si="3"/>
        <v>1</v>
      </c>
      <c r="P9" s="37">
        <v>4</v>
      </c>
      <c r="Q9" s="37">
        <v>2</v>
      </c>
      <c r="R9" s="37">
        <f t="shared" si="4"/>
        <v>3</v>
      </c>
    </row>
    <row r="10" spans="1:19" x14ac:dyDescent="0.2">
      <c r="A10" s="42" t="s">
        <v>395</v>
      </c>
      <c r="B10" s="50">
        <v>10</v>
      </c>
      <c r="C10" s="50">
        <v>4</v>
      </c>
      <c r="D10" s="37">
        <v>6</v>
      </c>
      <c r="E10" s="37">
        <v>2</v>
      </c>
      <c r="F10" s="37">
        <f t="shared" si="0"/>
        <v>0</v>
      </c>
      <c r="G10" s="38">
        <v>7</v>
      </c>
      <c r="H10" s="38">
        <v>1</v>
      </c>
      <c r="I10" s="232">
        <f t="shared" si="1"/>
        <v>0</v>
      </c>
      <c r="J10" s="37">
        <v>6</v>
      </c>
      <c r="K10" s="37">
        <v>4</v>
      </c>
      <c r="L10" s="37">
        <f t="shared" si="2"/>
        <v>1</v>
      </c>
      <c r="M10" s="38">
        <v>8</v>
      </c>
      <c r="N10" s="38">
        <v>3</v>
      </c>
      <c r="O10" s="232">
        <f t="shared" si="3"/>
        <v>0</v>
      </c>
      <c r="P10" s="37">
        <v>5</v>
      </c>
      <c r="Q10" s="37">
        <v>2</v>
      </c>
      <c r="R10" s="37">
        <f t="shared" si="4"/>
        <v>3</v>
      </c>
    </row>
    <row r="11" spans="1:19" x14ac:dyDescent="0.2">
      <c r="A11" s="42" t="s">
        <v>396</v>
      </c>
      <c r="B11" s="50">
        <v>6</v>
      </c>
      <c r="C11" s="50">
        <v>4</v>
      </c>
      <c r="D11" s="37">
        <v>5</v>
      </c>
      <c r="E11" s="37">
        <v>3</v>
      </c>
      <c r="F11" s="37">
        <f t="shared" si="0"/>
        <v>1</v>
      </c>
      <c r="G11" s="38">
        <v>6</v>
      </c>
      <c r="H11" s="38">
        <v>2</v>
      </c>
      <c r="I11" s="232">
        <f t="shared" si="1"/>
        <v>1</v>
      </c>
      <c r="J11" s="37">
        <v>6</v>
      </c>
      <c r="K11" s="37">
        <v>3</v>
      </c>
      <c r="L11" s="37">
        <f t="shared" si="2"/>
        <v>1</v>
      </c>
      <c r="M11" s="38">
        <v>6</v>
      </c>
      <c r="N11" s="38">
        <v>2</v>
      </c>
      <c r="O11" s="232">
        <f t="shared" si="3"/>
        <v>2</v>
      </c>
      <c r="P11" s="37">
        <v>5</v>
      </c>
      <c r="Q11" s="37">
        <v>1</v>
      </c>
      <c r="R11" s="37">
        <f t="shared" si="4"/>
        <v>3</v>
      </c>
    </row>
    <row r="12" spans="1:19" x14ac:dyDescent="0.2">
      <c r="A12" s="42" t="s">
        <v>397</v>
      </c>
      <c r="B12" s="50">
        <v>2</v>
      </c>
      <c r="C12" s="50">
        <v>5</v>
      </c>
      <c r="D12" s="37">
        <v>8</v>
      </c>
      <c r="E12" s="37">
        <v>2</v>
      </c>
      <c r="F12" s="37">
        <f t="shared" si="0"/>
        <v>0</v>
      </c>
      <c r="G12" s="38">
        <v>8</v>
      </c>
      <c r="H12" s="38">
        <v>2</v>
      </c>
      <c r="I12" s="232">
        <f t="shared" si="1"/>
        <v>1</v>
      </c>
      <c r="J12" s="37">
        <v>6</v>
      </c>
      <c r="K12" s="37">
        <v>2</v>
      </c>
      <c r="L12" s="37">
        <f t="shared" si="2"/>
        <v>2</v>
      </c>
      <c r="M12" s="38">
        <v>6</v>
      </c>
      <c r="N12" s="38">
        <v>2</v>
      </c>
      <c r="O12" s="232">
        <f t="shared" si="3"/>
        <v>3</v>
      </c>
      <c r="P12" s="37">
        <v>7</v>
      </c>
      <c r="Q12" s="37">
        <v>2</v>
      </c>
      <c r="R12" s="37">
        <f t="shared" si="4"/>
        <v>2</v>
      </c>
    </row>
    <row r="13" spans="1:19" ht="13.5" thickBot="1" x14ac:dyDescent="0.25">
      <c r="A13" s="52" t="s">
        <v>398</v>
      </c>
      <c r="B13" s="53">
        <v>14</v>
      </c>
      <c r="C13" s="53">
        <v>4</v>
      </c>
      <c r="D13" s="37">
        <v>4</v>
      </c>
      <c r="E13" s="54">
        <v>1</v>
      </c>
      <c r="F13" s="37">
        <f t="shared" si="0"/>
        <v>2</v>
      </c>
      <c r="G13" s="38">
        <v>4</v>
      </c>
      <c r="H13" s="55">
        <v>2</v>
      </c>
      <c r="I13" s="232">
        <f t="shared" si="1"/>
        <v>3</v>
      </c>
      <c r="J13" s="37">
        <v>4</v>
      </c>
      <c r="K13" s="54">
        <v>2</v>
      </c>
      <c r="L13" s="37">
        <f t="shared" si="2"/>
        <v>3</v>
      </c>
      <c r="M13" s="38">
        <v>4</v>
      </c>
      <c r="N13" s="55">
        <v>1</v>
      </c>
      <c r="O13" s="232">
        <f t="shared" si="3"/>
        <v>3</v>
      </c>
      <c r="P13" s="37">
        <v>4</v>
      </c>
      <c r="Q13" s="54">
        <v>2</v>
      </c>
      <c r="R13" s="37">
        <f t="shared" si="4"/>
        <v>3</v>
      </c>
    </row>
    <row r="14" spans="1:19" ht="13.5" thickBot="1" x14ac:dyDescent="0.25">
      <c r="A14" s="61" t="s">
        <v>412</v>
      </c>
      <c r="B14" s="62"/>
      <c r="C14" s="74">
        <f t="shared" ref="C14:L14" si="5">SUM(C5:C13)</f>
        <v>35</v>
      </c>
      <c r="D14" s="63">
        <f t="shared" si="5"/>
        <v>43</v>
      </c>
      <c r="E14" s="63">
        <f t="shared" si="5"/>
        <v>18</v>
      </c>
      <c r="F14" s="63">
        <f t="shared" si="5"/>
        <v>12</v>
      </c>
      <c r="G14" s="64">
        <f t="shared" si="5"/>
        <v>54</v>
      </c>
      <c r="H14" s="64">
        <f t="shared" si="5"/>
        <v>17</v>
      </c>
      <c r="I14" s="233">
        <f t="shared" si="5"/>
        <v>9</v>
      </c>
      <c r="J14" s="63">
        <f t="shared" si="5"/>
        <v>48</v>
      </c>
      <c r="K14" s="63">
        <f t="shared" si="5"/>
        <v>22</v>
      </c>
      <c r="L14" s="88">
        <f t="shared" si="5"/>
        <v>13</v>
      </c>
      <c r="M14" s="64">
        <f t="shared" ref="M14:R14" si="6">SUM(M5:M13)</f>
        <v>51</v>
      </c>
      <c r="N14" s="64">
        <f t="shared" si="6"/>
        <v>18</v>
      </c>
      <c r="O14" s="233">
        <f t="shared" si="6"/>
        <v>16</v>
      </c>
      <c r="P14" s="63">
        <f t="shared" si="6"/>
        <v>43</v>
      </c>
      <c r="Q14" s="63">
        <f t="shared" si="6"/>
        <v>17</v>
      </c>
      <c r="R14" s="88">
        <f t="shared" si="6"/>
        <v>25</v>
      </c>
    </row>
    <row r="15" spans="1:19" x14ac:dyDescent="0.2">
      <c r="A15" s="57" t="s">
        <v>399</v>
      </c>
      <c r="B15" s="58">
        <v>7</v>
      </c>
      <c r="C15" s="58">
        <v>4</v>
      </c>
      <c r="D15" s="37">
        <v>5</v>
      </c>
      <c r="E15" s="39">
        <v>2</v>
      </c>
      <c r="F15" s="37">
        <f t="shared" si="0"/>
        <v>1</v>
      </c>
      <c r="G15" s="38">
        <v>5</v>
      </c>
      <c r="H15" s="59">
        <v>2</v>
      </c>
      <c r="I15" s="232">
        <f t="shared" ref="I15:I23" si="7">IF(($C15+INT(G$3/18)+IF(((G$3-INT(G$3/18)*18)-$B15)&gt;=0,1,0)-G15+2)&lt;0, 0, $C15+INT(G$3/18)+IF(((G$3-INT(G$3/18)*18)-$B15)&gt;=0,1,0)-G15+2)</f>
        <v>2</v>
      </c>
      <c r="J15" s="37">
        <v>6</v>
      </c>
      <c r="K15" s="39">
        <v>2</v>
      </c>
      <c r="L15" s="37">
        <f t="shared" ref="L15:L23" si="8">IF(($C15+INT(J$3/18)+IF(((J$3-INT(J$3/18)*18)-$B15)&gt;=0,1,0)-J15+2)&lt;0, 0, $C15+INT(J$3/18)+IF(((J$3-INT(J$3/18)*18)-$B15)&gt;=0,1,0)-J15+2)</f>
        <v>1</v>
      </c>
      <c r="M15" s="38">
        <v>6</v>
      </c>
      <c r="N15" s="59">
        <v>2</v>
      </c>
      <c r="O15" s="232">
        <f t="shared" ref="O15:O23" si="9">IF(($C15+INT(M$3/18)+IF(((M$3-INT(M$3/18)*18)-$B15)&gt;=0,1,0)-M15+2)&lt;0, 0, $C15+INT(M$3/18)+IF(((M$3-INT(M$3/18)*18)-$B15)&gt;=0,1,0)-M15+2)</f>
        <v>2</v>
      </c>
      <c r="P15" s="37">
        <v>4</v>
      </c>
      <c r="Q15" s="39">
        <v>1</v>
      </c>
      <c r="R15" s="37">
        <f t="shared" ref="R15:R23" si="10">IF(($C15+INT(P$3/18)+IF(((P$3-INT(P$3/18)*18)-$B15)&gt;=0,1,0)-P15+2)&lt;0, 0, $C15+INT(P$3/18)+IF(((P$3-INT(P$3/18)*18)-$B15)&gt;=0,1,0)-P15+2)</f>
        <v>4</v>
      </c>
    </row>
    <row r="16" spans="1:19" x14ac:dyDescent="0.2">
      <c r="A16" s="42" t="s">
        <v>400</v>
      </c>
      <c r="B16" s="50">
        <v>15</v>
      </c>
      <c r="C16" s="50">
        <v>5</v>
      </c>
      <c r="D16" s="37">
        <v>10</v>
      </c>
      <c r="E16" s="37">
        <v>2</v>
      </c>
      <c r="F16" s="37">
        <f t="shared" si="0"/>
        <v>0</v>
      </c>
      <c r="G16" s="38">
        <v>6</v>
      </c>
      <c r="H16" s="38">
        <v>2</v>
      </c>
      <c r="I16" s="232">
        <f t="shared" si="7"/>
        <v>2</v>
      </c>
      <c r="J16" s="37">
        <v>7</v>
      </c>
      <c r="K16" s="37">
        <v>1</v>
      </c>
      <c r="L16" s="37">
        <f t="shared" si="8"/>
        <v>0</v>
      </c>
      <c r="M16" s="38">
        <v>8</v>
      </c>
      <c r="N16" s="38">
        <v>2</v>
      </c>
      <c r="O16" s="232">
        <f t="shared" si="9"/>
        <v>0</v>
      </c>
      <c r="P16" s="37">
        <v>7</v>
      </c>
      <c r="Q16" s="37">
        <v>3</v>
      </c>
      <c r="R16" s="37">
        <f t="shared" si="10"/>
        <v>1</v>
      </c>
    </row>
    <row r="17" spans="1:18" x14ac:dyDescent="0.2">
      <c r="A17" s="42" t="s">
        <v>401</v>
      </c>
      <c r="B17" s="50">
        <v>1</v>
      </c>
      <c r="C17" s="50">
        <v>4</v>
      </c>
      <c r="D17" s="37">
        <v>5</v>
      </c>
      <c r="E17" s="37">
        <v>2</v>
      </c>
      <c r="F17" s="37">
        <f t="shared" si="0"/>
        <v>2</v>
      </c>
      <c r="G17" s="38">
        <v>5</v>
      </c>
      <c r="H17" s="38">
        <v>3</v>
      </c>
      <c r="I17" s="232">
        <f t="shared" si="7"/>
        <v>3</v>
      </c>
      <c r="J17" s="37">
        <v>6</v>
      </c>
      <c r="K17" s="37">
        <v>2</v>
      </c>
      <c r="L17" s="37">
        <f t="shared" si="8"/>
        <v>1</v>
      </c>
      <c r="M17" s="38">
        <v>5</v>
      </c>
      <c r="N17" s="38">
        <v>2</v>
      </c>
      <c r="O17" s="232">
        <f t="shared" si="9"/>
        <v>3</v>
      </c>
      <c r="P17" s="37">
        <v>8</v>
      </c>
      <c r="Q17" s="37">
        <v>4</v>
      </c>
      <c r="R17" s="37">
        <f t="shared" si="10"/>
        <v>0</v>
      </c>
    </row>
    <row r="18" spans="1:18" x14ac:dyDescent="0.2">
      <c r="A18" s="42" t="s">
        <v>402</v>
      </c>
      <c r="B18" s="50">
        <v>13</v>
      </c>
      <c r="C18" s="50">
        <v>3</v>
      </c>
      <c r="D18" s="37">
        <v>5</v>
      </c>
      <c r="E18" s="37">
        <v>3</v>
      </c>
      <c r="F18" s="37">
        <f t="shared" si="0"/>
        <v>0</v>
      </c>
      <c r="G18" s="38">
        <v>6</v>
      </c>
      <c r="H18" s="38">
        <v>2</v>
      </c>
      <c r="I18" s="232">
        <f t="shared" si="7"/>
        <v>0</v>
      </c>
      <c r="J18" s="37">
        <v>3</v>
      </c>
      <c r="K18" s="37">
        <v>2</v>
      </c>
      <c r="L18" s="37">
        <f t="shared" si="8"/>
        <v>3</v>
      </c>
      <c r="M18" s="38">
        <v>5</v>
      </c>
      <c r="N18" s="38">
        <v>1</v>
      </c>
      <c r="O18" s="232">
        <f t="shared" si="9"/>
        <v>1</v>
      </c>
      <c r="P18" s="37">
        <v>5</v>
      </c>
      <c r="Q18" s="37">
        <v>2</v>
      </c>
      <c r="R18" s="37">
        <f t="shared" si="10"/>
        <v>2</v>
      </c>
    </row>
    <row r="19" spans="1:18" x14ac:dyDescent="0.2">
      <c r="A19" s="42" t="s">
        <v>403</v>
      </c>
      <c r="B19" s="50">
        <v>3</v>
      </c>
      <c r="C19" s="50">
        <v>4</v>
      </c>
      <c r="D19" s="37">
        <v>4</v>
      </c>
      <c r="E19" s="37">
        <v>2</v>
      </c>
      <c r="F19" s="37">
        <f t="shared" si="0"/>
        <v>3</v>
      </c>
      <c r="G19" s="38">
        <v>6</v>
      </c>
      <c r="H19" s="38">
        <v>3</v>
      </c>
      <c r="I19" s="232">
        <f t="shared" si="7"/>
        <v>2</v>
      </c>
      <c r="J19" s="37">
        <v>6</v>
      </c>
      <c r="K19" s="37">
        <v>0</v>
      </c>
      <c r="L19" s="37">
        <f t="shared" si="8"/>
        <v>1</v>
      </c>
      <c r="M19" s="38">
        <v>6</v>
      </c>
      <c r="N19" s="38">
        <v>2</v>
      </c>
      <c r="O19" s="232">
        <f t="shared" si="9"/>
        <v>2</v>
      </c>
      <c r="P19" s="37">
        <v>6</v>
      </c>
      <c r="Q19" s="37">
        <v>1</v>
      </c>
      <c r="R19" s="37">
        <f t="shared" si="10"/>
        <v>2</v>
      </c>
    </row>
    <row r="20" spans="1:18" x14ac:dyDescent="0.2">
      <c r="A20" s="42" t="s">
        <v>404</v>
      </c>
      <c r="B20" s="50">
        <v>17</v>
      </c>
      <c r="C20" s="50">
        <v>3</v>
      </c>
      <c r="D20" s="37">
        <v>3</v>
      </c>
      <c r="E20" s="37">
        <v>2</v>
      </c>
      <c r="F20" s="37">
        <f t="shared" si="0"/>
        <v>2</v>
      </c>
      <c r="G20" s="38">
        <v>3</v>
      </c>
      <c r="H20" s="38">
        <v>1</v>
      </c>
      <c r="I20" s="232">
        <f t="shared" si="7"/>
        <v>3</v>
      </c>
      <c r="J20" s="37">
        <v>4</v>
      </c>
      <c r="K20" s="37">
        <v>1</v>
      </c>
      <c r="L20" s="37">
        <f t="shared" si="8"/>
        <v>1</v>
      </c>
      <c r="M20" s="38">
        <v>3</v>
      </c>
      <c r="N20" s="38">
        <v>1</v>
      </c>
      <c r="O20" s="232">
        <f t="shared" si="9"/>
        <v>3</v>
      </c>
      <c r="P20" s="37">
        <v>5</v>
      </c>
      <c r="Q20" s="37">
        <v>2</v>
      </c>
      <c r="R20" s="37">
        <f t="shared" si="10"/>
        <v>1</v>
      </c>
    </row>
    <row r="21" spans="1:18" x14ac:dyDescent="0.2">
      <c r="A21" s="42" t="s">
        <v>405</v>
      </c>
      <c r="B21" s="50">
        <v>5</v>
      </c>
      <c r="C21" s="50">
        <v>4</v>
      </c>
      <c r="D21" s="37">
        <v>5</v>
      </c>
      <c r="E21" s="37">
        <v>2</v>
      </c>
      <c r="F21" s="37">
        <f t="shared" si="0"/>
        <v>2</v>
      </c>
      <c r="G21" s="38">
        <v>4</v>
      </c>
      <c r="H21" s="38">
        <v>1</v>
      </c>
      <c r="I21" s="232">
        <f t="shared" si="7"/>
        <v>3</v>
      </c>
      <c r="J21" s="37">
        <v>5</v>
      </c>
      <c r="K21" s="37">
        <v>2</v>
      </c>
      <c r="L21" s="37">
        <f t="shared" si="8"/>
        <v>2</v>
      </c>
      <c r="M21" s="38">
        <v>8</v>
      </c>
      <c r="N21" s="38">
        <v>1</v>
      </c>
      <c r="O21" s="232">
        <f t="shared" si="9"/>
        <v>0</v>
      </c>
      <c r="P21" s="37">
        <v>6</v>
      </c>
      <c r="Q21" s="37">
        <v>2</v>
      </c>
      <c r="R21" s="37">
        <f t="shared" si="10"/>
        <v>2</v>
      </c>
    </row>
    <row r="22" spans="1:18" x14ac:dyDescent="0.2">
      <c r="A22" s="42" t="s">
        <v>406</v>
      </c>
      <c r="B22" s="50">
        <v>11</v>
      </c>
      <c r="C22" s="50">
        <v>5</v>
      </c>
      <c r="D22" s="37">
        <v>4</v>
      </c>
      <c r="E22" s="37">
        <v>2</v>
      </c>
      <c r="F22" s="37">
        <f t="shared" si="0"/>
        <v>3</v>
      </c>
      <c r="G22" s="38">
        <v>6</v>
      </c>
      <c r="H22" s="38">
        <v>1</v>
      </c>
      <c r="I22" s="232">
        <f t="shared" si="7"/>
        <v>2</v>
      </c>
      <c r="J22" s="37">
        <v>6</v>
      </c>
      <c r="K22" s="37">
        <v>2</v>
      </c>
      <c r="L22" s="37">
        <f t="shared" si="8"/>
        <v>2</v>
      </c>
      <c r="M22" s="38">
        <v>8</v>
      </c>
      <c r="N22" s="38">
        <v>3</v>
      </c>
      <c r="O22" s="232">
        <f t="shared" si="9"/>
        <v>0</v>
      </c>
      <c r="P22" s="37">
        <v>5</v>
      </c>
      <c r="Q22" s="37">
        <v>1</v>
      </c>
      <c r="R22" s="37">
        <f t="shared" si="10"/>
        <v>4</v>
      </c>
    </row>
    <row r="23" spans="1:18" ht="13.5" thickBot="1" x14ac:dyDescent="0.25">
      <c r="A23" s="45" t="s">
        <v>407</v>
      </c>
      <c r="B23" s="51">
        <v>9</v>
      </c>
      <c r="C23" s="51">
        <v>4</v>
      </c>
      <c r="D23" s="37">
        <v>4</v>
      </c>
      <c r="E23" s="46">
        <v>2</v>
      </c>
      <c r="F23" s="37">
        <f t="shared" si="0"/>
        <v>2</v>
      </c>
      <c r="G23" s="38">
        <v>6</v>
      </c>
      <c r="H23" s="47">
        <v>2</v>
      </c>
      <c r="I23" s="232">
        <f t="shared" si="7"/>
        <v>1</v>
      </c>
      <c r="J23" s="37">
        <v>9</v>
      </c>
      <c r="K23" s="46">
        <v>1</v>
      </c>
      <c r="L23" s="37">
        <f t="shared" si="8"/>
        <v>0</v>
      </c>
      <c r="M23" s="38">
        <v>7</v>
      </c>
      <c r="N23" s="47">
        <v>2</v>
      </c>
      <c r="O23" s="232">
        <f t="shared" si="9"/>
        <v>0</v>
      </c>
      <c r="P23" s="37">
        <v>5</v>
      </c>
      <c r="Q23" s="46">
        <v>2</v>
      </c>
      <c r="R23" s="37">
        <f t="shared" si="10"/>
        <v>3</v>
      </c>
    </row>
    <row r="24" spans="1:18" ht="13.5" thickBot="1" x14ac:dyDescent="0.25">
      <c r="A24" s="66" t="s">
        <v>413</v>
      </c>
      <c r="B24" s="63"/>
      <c r="C24" s="63">
        <f t="shared" ref="C24:L24" si="11">SUM(C15:C23)</f>
        <v>36</v>
      </c>
      <c r="D24" s="63">
        <f t="shared" si="11"/>
        <v>45</v>
      </c>
      <c r="E24" s="63">
        <f t="shared" si="11"/>
        <v>19</v>
      </c>
      <c r="F24" s="63">
        <f t="shared" si="11"/>
        <v>15</v>
      </c>
      <c r="G24" s="64">
        <f t="shared" si="11"/>
        <v>47</v>
      </c>
      <c r="H24" s="64">
        <f t="shared" si="11"/>
        <v>17</v>
      </c>
      <c r="I24" s="234">
        <f t="shared" si="11"/>
        <v>18</v>
      </c>
      <c r="J24" s="63">
        <f t="shared" si="11"/>
        <v>52</v>
      </c>
      <c r="K24" s="63">
        <f t="shared" si="11"/>
        <v>13</v>
      </c>
      <c r="L24" s="63">
        <f t="shared" si="11"/>
        <v>11</v>
      </c>
      <c r="M24" s="64">
        <f t="shared" ref="M24:R24" si="12">SUM(M15:M23)</f>
        <v>56</v>
      </c>
      <c r="N24" s="64">
        <f t="shared" si="12"/>
        <v>16</v>
      </c>
      <c r="O24" s="64">
        <f t="shared" si="12"/>
        <v>11</v>
      </c>
      <c r="P24" s="63">
        <f t="shared" si="12"/>
        <v>51</v>
      </c>
      <c r="Q24" s="63">
        <f t="shared" si="12"/>
        <v>18</v>
      </c>
      <c r="R24" s="63">
        <f t="shared" si="12"/>
        <v>19</v>
      </c>
    </row>
    <row r="25" spans="1:18" ht="13.5" thickBot="1" x14ac:dyDescent="0.25">
      <c r="A25" s="70" t="s">
        <v>414</v>
      </c>
      <c r="B25" s="71"/>
      <c r="C25" s="71">
        <f t="shared" ref="C25:R25" si="13">C24+C14</f>
        <v>71</v>
      </c>
      <c r="D25" s="71">
        <f t="shared" si="13"/>
        <v>88</v>
      </c>
      <c r="E25" s="71">
        <f t="shared" si="13"/>
        <v>37</v>
      </c>
      <c r="F25" s="71">
        <f t="shared" si="13"/>
        <v>27</v>
      </c>
      <c r="G25" s="72">
        <f t="shared" si="13"/>
        <v>101</v>
      </c>
      <c r="H25" s="72">
        <f t="shared" si="13"/>
        <v>34</v>
      </c>
      <c r="I25" s="235">
        <f t="shared" si="13"/>
        <v>27</v>
      </c>
      <c r="J25" s="71">
        <f t="shared" si="13"/>
        <v>100</v>
      </c>
      <c r="K25" s="71">
        <f t="shared" si="13"/>
        <v>35</v>
      </c>
      <c r="L25" s="71">
        <f t="shared" si="13"/>
        <v>24</v>
      </c>
      <c r="M25" s="72">
        <f t="shared" si="13"/>
        <v>107</v>
      </c>
      <c r="N25" s="72">
        <f t="shared" si="13"/>
        <v>34</v>
      </c>
      <c r="O25" s="72">
        <f t="shared" si="13"/>
        <v>27</v>
      </c>
      <c r="P25" s="71">
        <f t="shared" si="13"/>
        <v>94</v>
      </c>
      <c r="Q25" s="71">
        <f t="shared" si="13"/>
        <v>35</v>
      </c>
      <c r="R25" s="71">
        <f t="shared" si="13"/>
        <v>44</v>
      </c>
    </row>
    <row r="38" spans="1:2" x14ac:dyDescent="0.2">
      <c r="A38" s="92"/>
      <c r="B38" s="30" t="s">
        <v>450</v>
      </c>
    </row>
    <row r="39" spans="1:2" x14ac:dyDescent="0.2">
      <c r="A39" s="97"/>
      <c r="B39" s="30" t="s">
        <v>603</v>
      </c>
    </row>
  </sheetData>
  <mergeCells count="10">
    <mergeCell ref="D2:F2"/>
    <mergeCell ref="G2:I2"/>
    <mergeCell ref="J2:L2"/>
    <mergeCell ref="M2:O2"/>
    <mergeCell ref="P2:R2"/>
    <mergeCell ref="D3:F3"/>
    <mergeCell ref="G3:I3"/>
    <mergeCell ref="J3:L3"/>
    <mergeCell ref="M3:O3"/>
    <mergeCell ref="P3:R3"/>
  </mergeCells>
  <conditionalFormatting sqref="G5:G13 G15:G23 D5:D13 D15:D23 J5:J13 J15:J23 M5:M13 M15:M23">
    <cfRule type="cellIs" dxfId="173" priority="3" stopIfTrue="1" operator="equal">
      <formula>$C5</formula>
    </cfRule>
    <cfRule type="cellIs" dxfId="172" priority="4" stopIfTrue="1" operator="equal">
      <formula>$C5-1</formula>
    </cfRule>
  </conditionalFormatting>
  <conditionalFormatting sqref="P5:P13 P15:P23">
    <cfRule type="cellIs" dxfId="171" priority="1" stopIfTrue="1" operator="equal">
      <formula>$C5</formula>
    </cfRule>
    <cfRule type="cellIs" dxfId="170"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S39"/>
  <sheetViews>
    <sheetView workbookViewId="0">
      <selection activeCell="D25" sqref="D25:R25"/>
    </sheetView>
  </sheetViews>
  <sheetFormatPr defaultColWidth="8.85546875" defaultRowHeight="12.75" x14ac:dyDescent="0.2"/>
  <cols>
    <col min="1" max="18" width="8.5703125" customWidth="1"/>
    <col min="20" max="20" width="10" bestFit="1" customWidth="1"/>
  </cols>
  <sheetData>
    <row r="1" spans="1:19" ht="13.5" thickBot="1" x14ac:dyDescent="0.25">
      <c r="A1" s="31"/>
      <c r="B1" s="32"/>
      <c r="C1" s="32"/>
      <c r="D1" s="32"/>
      <c r="E1" s="32"/>
      <c r="F1" s="32"/>
      <c r="G1" s="32"/>
      <c r="H1" s="32" t="s">
        <v>167</v>
      </c>
      <c r="I1" s="32"/>
      <c r="J1" s="32"/>
      <c r="K1" s="32"/>
      <c r="L1" s="32"/>
      <c r="M1" s="32"/>
      <c r="N1" s="32"/>
      <c r="O1" s="32"/>
      <c r="P1" s="105"/>
      <c r="Q1" s="105"/>
      <c r="R1" s="105"/>
      <c r="S1" t="s">
        <v>659</v>
      </c>
    </row>
    <row r="2" spans="1:19"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9" x14ac:dyDescent="0.2">
      <c r="A3" s="57"/>
      <c r="B3" s="69"/>
      <c r="C3" s="69" t="s">
        <v>538</v>
      </c>
      <c r="D3" s="480">
        <v>6</v>
      </c>
      <c r="E3" s="481"/>
      <c r="F3" s="482"/>
      <c r="G3" s="483">
        <v>21</v>
      </c>
      <c r="H3" s="484"/>
      <c r="I3" s="485"/>
      <c r="J3" s="480">
        <v>15</v>
      </c>
      <c r="K3" s="481"/>
      <c r="L3" s="482"/>
      <c r="M3" s="483">
        <v>25</v>
      </c>
      <c r="N3" s="484"/>
      <c r="O3" s="485"/>
      <c r="P3" s="480">
        <v>30</v>
      </c>
      <c r="Q3" s="481"/>
      <c r="R3" s="482"/>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9" x14ac:dyDescent="0.2">
      <c r="A5" s="42" t="s">
        <v>390</v>
      </c>
      <c r="B5" s="50">
        <v>3</v>
      </c>
      <c r="C5" s="50">
        <v>4</v>
      </c>
      <c r="D5" s="37">
        <v>5</v>
      </c>
      <c r="E5" s="37">
        <v>2</v>
      </c>
      <c r="F5" s="37">
        <f t="shared" ref="F5:F23" si="0">IF(($C5+INT(D$3/18)+IF(((D$3-INT(D$3/18)*18)-$B5)&gt;=0,1,0)-D5+2)&lt;0, 0, $C5+INT(D$3/18)+IF(((D$3-INT(D$3/18)*18)-$B5)&gt;=0,1,0)-D5+2)</f>
        <v>2</v>
      </c>
      <c r="G5" s="38">
        <v>7</v>
      </c>
      <c r="H5" s="38">
        <v>3</v>
      </c>
      <c r="I5" s="232">
        <f t="shared" ref="I5:I13" si="1">IF(($C5+INT(G$3/18)+IF(((G$3-INT(G$3/18)*18)-$B5)&gt;=0,1,0)-G5+2)&lt;0, 0, $C5+INT(G$3/18)+IF(((G$3-INT(G$3/18)*18)-$B5)&gt;=0,1,0)-G5+2)</f>
        <v>1</v>
      </c>
      <c r="J5" s="37">
        <v>7</v>
      </c>
      <c r="K5" s="37">
        <v>2</v>
      </c>
      <c r="L5" s="37">
        <f t="shared" ref="L5:L13" si="2">IF(($C5+INT(J$3/18)+IF(((J$3-INT(J$3/18)*18)-$B5)&gt;=0,1,0)-J5+2)&lt;0, 0, $C5+INT(J$3/18)+IF(((J$3-INT(J$3/18)*18)-$B5)&gt;=0,1,0)-J5+2)</f>
        <v>0</v>
      </c>
      <c r="M5" s="38">
        <v>6</v>
      </c>
      <c r="N5" s="38">
        <v>2</v>
      </c>
      <c r="O5" s="232">
        <f t="shared" ref="O5:O13" si="3">IF(($C5+INT(M$3/18)+IF(((M$3-INT(M$3/18)*18)-$B5)&gt;=0,1,0)-M5+2)&lt;0, 0, $C5+INT(M$3/18)+IF(((M$3-INT(M$3/18)*18)-$B5)&gt;=0,1,0)-M5+2)</f>
        <v>2</v>
      </c>
      <c r="P5" s="37">
        <v>5</v>
      </c>
      <c r="Q5" s="37">
        <v>2</v>
      </c>
      <c r="R5" s="37">
        <f t="shared" ref="R5:R13" si="4">IF(($C5+INT(P$3/18)+IF(((P$3-INT(P$3/18)*18)-$B5)&gt;=0,1,0)-P5+2)&lt;0, 0, $C5+INT(P$3/18)+IF(((P$3-INT(P$3/18)*18)-$B5)&gt;=0,1,0)-P5+2)</f>
        <v>3</v>
      </c>
    </row>
    <row r="6" spans="1:19" x14ac:dyDescent="0.2">
      <c r="A6" s="42" t="s">
        <v>391</v>
      </c>
      <c r="B6" s="50">
        <v>17</v>
      </c>
      <c r="C6" s="50">
        <v>3</v>
      </c>
      <c r="D6" s="37">
        <v>3</v>
      </c>
      <c r="E6" s="37">
        <v>1</v>
      </c>
      <c r="F6" s="37">
        <f t="shared" si="0"/>
        <v>2</v>
      </c>
      <c r="G6" s="38">
        <v>4</v>
      </c>
      <c r="H6" s="38">
        <v>2</v>
      </c>
      <c r="I6" s="232">
        <f t="shared" si="1"/>
        <v>2</v>
      </c>
      <c r="J6" s="37">
        <v>5</v>
      </c>
      <c r="K6" s="37">
        <v>2</v>
      </c>
      <c r="L6" s="37">
        <f t="shared" si="2"/>
        <v>0</v>
      </c>
      <c r="M6" s="38">
        <v>4</v>
      </c>
      <c r="N6" s="38">
        <v>1</v>
      </c>
      <c r="O6" s="232">
        <f t="shared" si="3"/>
        <v>2</v>
      </c>
      <c r="P6" s="37">
        <v>4</v>
      </c>
      <c r="Q6" s="37">
        <v>3</v>
      </c>
      <c r="R6" s="37">
        <f t="shared" si="4"/>
        <v>2</v>
      </c>
    </row>
    <row r="7" spans="1:19" x14ac:dyDescent="0.2">
      <c r="A7" s="42" t="s">
        <v>392</v>
      </c>
      <c r="B7" s="50">
        <v>15</v>
      </c>
      <c r="C7" s="50">
        <v>5</v>
      </c>
      <c r="D7" s="37">
        <v>4</v>
      </c>
      <c r="E7" s="37">
        <v>1</v>
      </c>
      <c r="F7" s="37">
        <f t="shared" si="0"/>
        <v>3</v>
      </c>
      <c r="G7" s="38">
        <v>6</v>
      </c>
      <c r="H7" s="38">
        <v>1</v>
      </c>
      <c r="I7" s="232">
        <f t="shared" si="1"/>
        <v>2</v>
      </c>
      <c r="J7" s="37">
        <v>6</v>
      </c>
      <c r="K7" s="37">
        <v>3</v>
      </c>
      <c r="L7" s="37">
        <f t="shared" si="2"/>
        <v>2</v>
      </c>
      <c r="M7" s="38">
        <v>10</v>
      </c>
      <c r="N7" s="38">
        <v>2</v>
      </c>
      <c r="O7" s="232">
        <f t="shared" si="3"/>
        <v>0</v>
      </c>
      <c r="P7" s="37">
        <v>10</v>
      </c>
      <c r="Q7" s="37">
        <v>2</v>
      </c>
      <c r="R7" s="37">
        <f t="shared" si="4"/>
        <v>0</v>
      </c>
    </row>
    <row r="8" spans="1:19" x14ac:dyDescent="0.2">
      <c r="A8" s="42" t="s">
        <v>393</v>
      </c>
      <c r="B8" s="50">
        <v>7</v>
      </c>
      <c r="C8" s="50">
        <v>4</v>
      </c>
      <c r="D8" s="37">
        <v>5</v>
      </c>
      <c r="E8" s="37">
        <v>1</v>
      </c>
      <c r="F8" s="37">
        <f t="shared" si="0"/>
        <v>1</v>
      </c>
      <c r="G8" s="38">
        <v>7</v>
      </c>
      <c r="H8" s="38">
        <v>2</v>
      </c>
      <c r="I8" s="232">
        <f t="shared" si="1"/>
        <v>0</v>
      </c>
      <c r="J8" s="37">
        <v>7</v>
      </c>
      <c r="K8" s="37">
        <v>3</v>
      </c>
      <c r="L8" s="37">
        <f t="shared" si="2"/>
        <v>0</v>
      </c>
      <c r="M8" s="38">
        <v>5</v>
      </c>
      <c r="N8" s="38">
        <v>2</v>
      </c>
      <c r="O8" s="232">
        <f t="shared" si="3"/>
        <v>3</v>
      </c>
      <c r="P8" s="37">
        <v>7</v>
      </c>
      <c r="Q8" s="37">
        <v>2</v>
      </c>
      <c r="R8" s="37">
        <f t="shared" si="4"/>
        <v>1</v>
      </c>
    </row>
    <row r="9" spans="1:19" x14ac:dyDescent="0.2">
      <c r="A9" s="42" t="s">
        <v>394</v>
      </c>
      <c r="B9" s="50">
        <v>9</v>
      </c>
      <c r="C9" s="50">
        <v>4</v>
      </c>
      <c r="D9" s="37">
        <v>5</v>
      </c>
      <c r="E9" s="37">
        <v>1</v>
      </c>
      <c r="F9" s="37">
        <f t="shared" si="0"/>
        <v>1</v>
      </c>
      <c r="G9" s="38">
        <v>6</v>
      </c>
      <c r="H9" s="38">
        <v>2</v>
      </c>
      <c r="I9" s="232">
        <f t="shared" si="1"/>
        <v>1</v>
      </c>
      <c r="J9" s="37">
        <v>6</v>
      </c>
      <c r="K9" s="37">
        <v>2</v>
      </c>
      <c r="L9" s="37">
        <f t="shared" si="2"/>
        <v>1</v>
      </c>
      <c r="M9" s="38">
        <v>6</v>
      </c>
      <c r="N9" s="38">
        <v>2</v>
      </c>
      <c r="O9" s="232">
        <f t="shared" si="3"/>
        <v>1</v>
      </c>
      <c r="P9" s="37">
        <v>6</v>
      </c>
      <c r="Q9" s="37">
        <v>2</v>
      </c>
      <c r="R9" s="37">
        <f t="shared" si="4"/>
        <v>2</v>
      </c>
    </row>
    <row r="10" spans="1:19" x14ac:dyDescent="0.2">
      <c r="A10" s="42" t="s">
        <v>395</v>
      </c>
      <c r="B10" s="50">
        <v>11</v>
      </c>
      <c r="C10" s="50">
        <v>3</v>
      </c>
      <c r="D10" s="37">
        <v>8</v>
      </c>
      <c r="E10" s="37">
        <v>1</v>
      </c>
      <c r="F10" s="37">
        <f t="shared" si="0"/>
        <v>0</v>
      </c>
      <c r="G10" s="38">
        <v>4</v>
      </c>
      <c r="H10" s="38">
        <v>2</v>
      </c>
      <c r="I10" s="232">
        <f t="shared" si="1"/>
        <v>2</v>
      </c>
      <c r="J10" s="37">
        <v>4</v>
      </c>
      <c r="K10" s="37">
        <v>2</v>
      </c>
      <c r="L10" s="37">
        <f t="shared" si="2"/>
        <v>2</v>
      </c>
      <c r="M10" s="38">
        <v>4</v>
      </c>
      <c r="N10" s="38">
        <v>2</v>
      </c>
      <c r="O10" s="232">
        <f t="shared" si="3"/>
        <v>2</v>
      </c>
      <c r="P10" s="37">
        <v>3</v>
      </c>
      <c r="Q10" s="37">
        <v>2</v>
      </c>
      <c r="R10" s="37">
        <f t="shared" si="4"/>
        <v>4</v>
      </c>
    </row>
    <row r="11" spans="1:19" x14ac:dyDescent="0.2">
      <c r="A11" s="42" t="s">
        <v>396</v>
      </c>
      <c r="B11" s="50">
        <v>13</v>
      </c>
      <c r="C11" s="50">
        <v>5</v>
      </c>
      <c r="D11" s="37">
        <v>6</v>
      </c>
      <c r="E11" s="37">
        <v>2</v>
      </c>
      <c r="F11" s="37">
        <f t="shared" si="0"/>
        <v>1</v>
      </c>
      <c r="G11" s="38">
        <v>7</v>
      </c>
      <c r="H11" s="38">
        <v>2</v>
      </c>
      <c r="I11" s="232">
        <f t="shared" si="1"/>
        <v>1</v>
      </c>
      <c r="J11" s="37">
        <v>9</v>
      </c>
      <c r="K11" s="37">
        <v>2</v>
      </c>
      <c r="L11" s="37">
        <f t="shared" si="2"/>
        <v>0</v>
      </c>
      <c r="M11" s="38">
        <v>8</v>
      </c>
      <c r="N11" s="38">
        <v>2</v>
      </c>
      <c r="O11" s="232">
        <f t="shared" si="3"/>
        <v>0</v>
      </c>
      <c r="P11" s="37">
        <v>6</v>
      </c>
      <c r="Q11" s="37">
        <v>3</v>
      </c>
      <c r="R11" s="37">
        <f t="shared" si="4"/>
        <v>2</v>
      </c>
    </row>
    <row r="12" spans="1:19" x14ac:dyDescent="0.2">
      <c r="A12" s="42" t="s">
        <v>397</v>
      </c>
      <c r="B12" s="50">
        <v>5</v>
      </c>
      <c r="C12" s="50">
        <v>4</v>
      </c>
      <c r="D12" s="37">
        <v>4</v>
      </c>
      <c r="E12" s="37">
        <v>1</v>
      </c>
      <c r="F12" s="37">
        <f t="shared" si="0"/>
        <v>3</v>
      </c>
      <c r="G12" s="38">
        <v>5</v>
      </c>
      <c r="H12" s="38">
        <v>1</v>
      </c>
      <c r="I12" s="232">
        <f t="shared" si="1"/>
        <v>2</v>
      </c>
      <c r="J12" s="37">
        <v>4</v>
      </c>
      <c r="K12" s="37">
        <v>1</v>
      </c>
      <c r="L12" s="37">
        <f t="shared" si="2"/>
        <v>3</v>
      </c>
      <c r="M12" s="38">
        <v>5</v>
      </c>
      <c r="N12" s="38">
        <v>1</v>
      </c>
      <c r="O12" s="232">
        <f t="shared" si="3"/>
        <v>3</v>
      </c>
      <c r="P12" s="37">
        <v>8</v>
      </c>
      <c r="Q12" s="37">
        <v>3</v>
      </c>
      <c r="R12" s="37">
        <f t="shared" si="4"/>
        <v>0</v>
      </c>
    </row>
    <row r="13" spans="1:19" ht="13.5" thickBot="1" x14ac:dyDescent="0.25">
      <c r="A13" s="52" t="s">
        <v>398</v>
      </c>
      <c r="B13" s="53">
        <v>1</v>
      </c>
      <c r="C13" s="53">
        <v>4</v>
      </c>
      <c r="D13" s="37">
        <v>7</v>
      </c>
      <c r="E13" s="54">
        <v>2</v>
      </c>
      <c r="F13" s="37">
        <f t="shared" si="0"/>
        <v>0</v>
      </c>
      <c r="G13" s="38">
        <v>8</v>
      </c>
      <c r="H13" s="55">
        <v>3</v>
      </c>
      <c r="I13" s="232">
        <f t="shared" si="1"/>
        <v>0</v>
      </c>
      <c r="J13" s="37">
        <v>5</v>
      </c>
      <c r="K13" s="54">
        <v>1</v>
      </c>
      <c r="L13" s="37">
        <f t="shared" si="2"/>
        <v>2</v>
      </c>
      <c r="M13" s="38">
        <v>8</v>
      </c>
      <c r="N13" s="55">
        <v>1</v>
      </c>
      <c r="O13" s="232">
        <f t="shared" si="3"/>
        <v>0</v>
      </c>
      <c r="P13" s="37">
        <v>7</v>
      </c>
      <c r="Q13" s="54">
        <v>1</v>
      </c>
      <c r="R13" s="37">
        <f t="shared" si="4"/>
        <v>1</v>
      </c>
    </row>
    <row r="14" spans="1:19" ht="13.5" thickBot="1" x14ac:dyDescent="0.25">
      <c r="A14" s="61" t="s">
        <v>412</v>
      </c>
      <c r="B14" s="62"/>
      <c r="C14" s="74">
        <f t="shared" ref="C14:L14" si="5">SUM(C5:C13)</f>
        <v>36</v>
      </c>
      <c r="D14" s="63">
        <f t="shared" si="5"/>
        <v>47</v>
      </c>
      <c r="E14" s="63">
        <f t="shared" si="5"/>
        <v>12</v>
      </c>
      <c r="F14" s="63">
        <f t="shared" si="5"/>
        <v>13</v>
      </c>
      <c r="G14" s="64">
        <f t="shared" si="5"/>
        <v>54</v>
      </c>
      <c r="H14" s="64">
        <f t="shared" si="5"/>
        <v>18</v>
      </c>
      <c r="I14" s="233">
        <f t="shared" si="5"/>
        <v>11</v>
      </c>
      <c r="J14" s="63">
        <f t="shared" si="5"/>
        <v>53</v>
      </c>
      <c r="K14" s="63">
        <f t="shared" si="5"/>
        <v>18</v>
      </c>
      <c r="L14" s="88">
        <f t="shared" si="5"/>
        <v>10</v>
      </c>
      <c r="M14" s="64">
        <f t="shared" ref="M14:R14" si="6">SUM(M5:M13)</f>
        <v>56</v>
      </c>
      <c r="N14" s="64">
        <f t="shared" si="6"/>
        <v>15</v>
      </c>
      <c r="O14" s="233">
        <f t="shared" si="6"/>
        <v>13</v>
      </c>
      <c r="P14" s="63">
        <f t="shared" si="6"/>
        <v>56</v>
      </c>
      <c r="Q14" s="63">
        <f t="shared" si="6"/>
        <v>20</v>
      </c>
      <c r="R14" s="88">
        <f t="shared" si="6"/>
        <v>15</v>
      </c>
    </row>
    <row r="15" spans="1:19" x14ac:dyDescent="0.2">
      <c r="A15" s="57" t="s">
        <v>399</v>
      </c>
      <c r="B15" s="58">
        <v>4</v>
      </c>
      <c r="C15" s="58">
        <v>5</v>
      </c>
      <c r="D15" s="37">
        <v>6</v>
      </c>
      <c r="E15" s="39">
        <v>2</v>
      </c>
      <c r="F15" s="37">
        <f t="shared" si="0"/>
        <v>2</v>
      </c>
      <c r="G15" s="38">
        <v>10</v>
      </c>
      <c r="H15" s="59">
        <v>3</v>
      </c>
      <c r="I15" s="232">
        <f t="shared" ref="I15:I23" si="7">IF(($C15+INT(G$3/18)+IF(((G$3-INT(G$3/18)*18)-$B15)&gt;=0,1,0)-G15+2)&lt;0, 0, $C15+INT(G$3/18)+IF(((G$3-INT(G$3/18)*18)-$B15)&gt;=0,1,0)-G15+2)</f>
        <v>0</v>
      </c>
      <c r="J15" s="37">
        <v>7</v>
      </c>
      <c r="K15" s="39">
        <v>2</v>
      </c>
      <c r="L15" s="37">
        <f t="shared" ref="L15:L23" si="8">IF(($C15+INT(J$3/18)+IF(((J$3-INT(J$3/18)*18)-$B15)&gt;=0,1,0)-J15+2)&lt;0, 0, $C15+INT(J$3/18)+IF(((J$3-INT(J$3/18)*18)-$B15)&gt;=0,1,0)-J15+2)</f>
        <v>1</v>
      </c>
      <c r="M15" s="38">
        <v>7</v>
      </c>
      <c r="N15" s="59">
        <v>2</v>
      </c>
      <c r="O15" s="232">
        <f t="shared" ref="O15:O23" si="9">IF(($C15+INT(M$3/18)+IF(((M$3-INT(M$3/18)*18)-$B15)&gt;=0,1,0)-M15+2)&lt;0, 0, $C15+INT(M$3/18)+IF(((M$3-INT(M$3/18)*18)-$B15)&gt;=0,1,0)-M15+2)</f>
        <v>2</v>
      </c>
      <c r="P15" s="37">
        <v>8</v>
      </c>
      <c r="Q15" s="39">
        <v>2</v>
      </c>
      <c r="R15" s="37">
        <f t="shared" ref="R15:R23" si="10">IF(($C15+INT(P$3/18)+IF(((P$3-INT(P$3/18)*18)-$B15)&gt;=0,1,0)-P15+2)&lt;0, 0, $C15+INT(P$3/18)+IF(((P$3-INT(P$3/18)*18)-$B15)&gt;=0,1,0)-P15+2)</f>
        <v>1</v>
      </c>
    </row>
    <row r="16" spans="1:19" x14ac:dyDescent="0.2">
      <c r="A16" s="42" t="s">
        <v>400</v>
      </c>
      <c r="B16" s="50">
        <v>12</v>
      </c>
      <c r="C16" s="50">
        <v>4</v>
      </c>
      <c r="D16" s="37">
        <v>5</v>
      </c>
      <c r="E16" s="37">
        <v>2</v>
      </c>
      <c r="F16" s="37">
        <f t="shared" si="0"/>
        <v>1</v>
      </c>
      <c r="G16" s="38">
        <v>6</v>
      </c>
      <c r="H16" s="38">
        <v>2</v>
      </c>
      <c r="I16" s="232">
        <f t="shared" si="7"/>
        <v>1</v>
      </c>
      <c r="J16" s="37">
        <v>5</v>
      </c>
      <c r="K16" s="37">
        <v>1</v>
      </c>
      <c r="L16" s="37">
        <f t="shared" si="8"/>
        <v>2</v>
      </c>
      <c r="M16" s="38">
        <v>6</v>
      </c>
      <c r="N16" s="38">
        <v>2</v>
      </c>
      <c r="O16" s="232">
        <f t="shared" si="9"/>
        <v>1</v>
      </c>
      <c r="P16" s="37">
        <v>6</v>
      </c>
      <c r="Q16" s="37">
        <v>2</v>
      </c>
      <c r="R16" s="37">
        <f t="shared" si="10"/>
        <v>2</v>
      </c>
    </row>
    <row r="17" spans="1:18" x14ac:dyDescent="0.2">
      <c r="A17" s="42" t="s">
        <v>401</v>
      </c>
      <c r="B17" s="50">
        <v>6</v>
      </c>
      <c r="C17" s="50">
        <v>5</v>
      </c>
      <c r="D17" s="37">
        <v>6</v>
      </c>
      <c r="E17" s="37">
        <v>2</v>
      </c>
      <c r="F17" s="37">
        <f t="shared" si="0"/>
        <v>2</v>
      </c>
      <c r="G17" s="38">
        <v>6</v>
      </c>
      <c r="H17" s="38">
        <v>2</v>
      </c>
      <c r="I17" s="232">
        <f t="shared" si="7"/>
        <v>2</v>
      </c>
      <c r="J17" s="37">
        <v>6</v>
      </c>
      <c r="K17" s="37">
        <v>2</v>
      </c>
      <c r="L17" s="37">
        <f t="shared" si="8"/>
        <v>2</v>
      </c>
      <c r="M17" s="38">
        <v>8</v>
      </c>
      <c r="N17" s="38">
        <v>2</v>
      </c>
      <c r="O17" s="232">
        <f t="shared" si="9"/>
        <v>1</v>
      </c>
      <c r="P17" s="37">
        <v>5</v>
      </c>
      <c r="Q17" s="37">
        <v>1</v>
      </c>
      <c r="R17" s="37">
        <f t="shared" si="10"/>
        <v>4</v>
      </c>
    </row>
    <row r="18" spans="1:18" x14ac:dyDescent="0.2">
      <c r="A18" s="42" t="s">
        <v>402</v>
      </c>
      <c r="B18" s="50">
        <v>16</v>
      </c>
      <c r="C18" s="50">
        <v>4</v>
      </c>
      <c r="D18" s="37">
        <v>4</v>
      </c>
      <c r="E18" s="37">
        <v>1</v>
      </c>
      <c r="F18" s="37">
        <f t="shared" si="0"/>
        <v>2</v>
      </c>
      <c r="G18" s="38">
        <v>5</v>
      </c>
      <c r="H18" s="38">
        <v>2</v>
      </c>
      <c r="I18" s="232">
        <f t="shared" si="7"/>
        <v>2</v>
      </c>
      <c r="J18" s="37">
        <v>6</v>
      </c>
      <c r="K18" s="37">
        <v>2</v>
      </c>
      <c r="L18" s="37">
        <f t="shared" si="8"/>
        <v>0</v>
      </c>
      <c r="M18" s="38">
        <v>5</v>
      </c>
      <c r="N18" s="38">
        <v>2</v>
      </c>
      <c r="O18" s="232">
        <f t="shared" si="9"/>
        <v>2</v>
      </c>
      <c r="P18" s="37">
        <v>6</v>
      </c>
      <c r="Q18" s="37">
        <v>2</v>
      </c>
      <c r="R18" s="37">
        <f t="shared" si="10"/>
        <v>1</v>
      </c>
    </row>
    <row r="19" spans="1:18" x14ac:dyDescent="0.2">
      <c r="A19" s="42" t="s">
        <v>403</v>
      </c>
      <c r="B19" s="50">
        <v>14</v>
      </c>
      <c r="C19" s="50">
        <v>4</v>
      </c>
      <c r="D19" s="37">
        <v>6</v>
      </c>
      <c r="E19" s="37">
        <v>2</v>
      </c>
      <c r="F19" s="37">
        <f t="shared" si="0"/>
        <v>0</v>
      </c>
      <c r="G19" s="38">
        <v>5</v>
      </c>
      <c r="H19" s="38">
        <v>2</v>
      </c>
      <c r="I19" s="232">
        <f t="shared" si="7"/>
        <v>2</v>
      </c>
      <c r="J19" s="37">
        <v>6</v>
      </c>
      <c r="K19" s="37">
        <v>2</v>
      </c>
      <c r="L19" s="37">
        <f t="shared" si="8"/>
        <v>1</v>
      </c>
      <c r="M19" s="38">
        <v>4</v>
      </c>
      <c r="N19" s="38">
        <v>2</v>
      </c>
      <c r="O19" s="232">
        <f t="shared" si="9"/>
        <v>3</v>
      </c>
      <c r="P19" s="37">
        <v>5</v>
      </c>
      <c r="Q19" s="37">
        <v>1</v>
      </c>
      <c r="R19" s="37">
        <f t="shared" si="10"/>
        <v>2</v>
      </c>
    </row>
    <row r="20" spans="1:18" x14ac:dyDescent="0.2">
      <c r="A20" s="42" t="s">
        <v>404</v>
      </c>
      <c r="B20" s="50">
        <v>18</v>
      </c>
      <c r="C20" s="50">
        <v>3</v>
      </c>
      <c r="D20" s="37">
        <v>3</v>
      </c>
      <c r="E20" s="37">
        <v>2</v>
      </c>
      <c r="F20" s="37">
        <f t="shared" si="0"/>
        <v>2</v>
      </c>
      <c r="G20" s="38">
        <v>3</v>
      </c>
      <c r="H20" s="38">
        <v>2</v>
      </c>
      <c r="I20" s="232">
        <f t="shared" si="7"/>
        <v>3</v>
      </c>
      <c r="J20" s="37">
        <v>10</v>
      </c>
      <c r="K20" s="37">
        <v>2</v>
      </c>
      <c r="L20" s="37">
        <f t="shared" si="8"/>
        <v>0</v>
      </c>
      <c r="M20" s="38">
        <v>4</v>
      </c>
      <c r="N20" s="38">
        <v>2</v>
      </c>
      <c r="O20" s="232">
        <f t="shared" si="9"/>
        <v>2</v>
      </c>
      <c r="P20" s="37">
        <v>5</v>
      </c>
      <c r="Q20" s="37">
        <v>3</v>
      </c>
      <c r="R20" s="37">
        <f t="shared" si="10"/>
        <v>1</v>
      </c>
    </row>
    <row r="21" spans="1:18" x14ac:dyDescent="0.2">
      <c r="A21" s="42" t="s">
        <v>405</v>
      </c>
      <c r="B21" s="50">
        <v>2</v>
      </c>
      <c r="C21" s="50">
        <v>4</v>
      </c>
      <c r="D21" s="37">
        <v>5</v>
      </c>
      <c r="E21" s="37">
        <v>3</v>
      </c>
      <c r="F21" s="37">
        <f t="shared" si="0"/>
        <v>2</v>
      </c>
      <c r="G21" s="38">
        <v>6</v>
      </c>
      <c r="H21" s="38">
        <v>2</v>
      </c>
      <c r="I21" s="232">
        <f t="shared" si="7"/>
        <v>2</v>
      </c>
      <c r="J21" s="37">
        <v>6</v>
      </c>
      <c r="K21" s="37">
        <v>2</v>
      </c>
      <c r="L21" s="37">
        <f t="shared" si="8"/>
        <v>1</v>
      </c>
      <c r="M21" s="38">
        <v>4</v>
      </c>
      <c r="N21" s="38">
        <v>1</v>
      </c>
      <c r="O21" s="232">
        <f t="shared" si="9"/>
        <v>4</v>
      </c>
      <c r="P21" s="37">
        <v>5</v>
      </c>
      <c r="Q21" s="37">
        <v>2</v>
      </c>
      <c r="R21" s="37">
        <f t="shared" si="10"/>
        <v>3</v>
      </c>
    </row>
    <row r="22" spans="1:18" x14ac:dyDescent="0.2">
      <c r="A22" s="42" t="s">
        <v>406</v>
      </c>
      <c r="B22" s="50">
        <v>8</v>
      </c>
      <c r="C22" s="50">
        <v>3</v>
      </c>
      <c r="D22" s="37">
        <v>4</v>
      </c>
      <c r="E22" s="37">
        <v>2</v>
      </c>
      <c r="F22" s="37">
        <f t="shared" si="0"/>
        <v>1</v>
      </c>
      <c r="G22" s="38">
        <v>4</v>
      </c>
      <c r="H22" s="38">
        <v>2</v>
      </c>
      <c r="I22" s="232">
        <f t="shared" si="7"/>
        <v>2</v>
      </c>
      <c r="J22" s="37">
        <v>5</v>
      </c>
      <c r="K22" s="37">
        <v>2</v>
      </c>
      <c r="L22" s="37">
        <f t="shared" si="8"/>
        <v>1</v>
      </c>
      <c r="M22" s="38">
        <v>4</v>
      </c>
      <c r="N22" s="38">
        <v>2</v>
      </c>
      <c r="O22" s="232">
        <f t="shared" si="9"/>
        <v>2</v>
      </c>
      <c r="P22" s="37">
        <v>5</v>
      </c>
      <c r="Q22" s="37">
        <v>3</v>
      </c>
      <c r="R22" s="37">
        <f t="shared" si="10"/>
        <v>2</v>
      </c>
    </row>
    <row r="23" spans="1:18" ht="13.5" thickBot="1" x14ac:dyDescent="0.25">
      <c r="A23" s="45" t="s">
        <v>407</v>
      </c>
      <c r="B23" s="51">
        <v>10</v>
      </c>
      <c r="C23" s="51">
        <v>4</v>
      </c>
      <c r="D23" s="37">
        <v>5</v>
      </c>
      <c r="E23" s="46">
        <v>2</v>
      </c>
      <c r="F23" s="37">
        <f t="shared" si="0"/>
        <v>1</v>
      </c>
      <c r="G23" s="38">
        <v>4</v>
      </c>
      <c r="H23" s="47">
        <v>1</v>
      </c>
      <c r="I23" s="232">
        <f t="shared" si="7"/>
        <v>3</v>
      </c>
      <c r="J23" s="37">
        <v>4</v>
      </c>
      <c r="K23" s="46">
        <v>2</v>
      </c>
      <c r="L23" s="37">
        <f t="shared" si="8"/>
        <v>3</v>
      </c>
      <c r="M23" s="38">
        <v>6</v>
      </c>
      <c r="N23" s="47">
        <v>3</v>
      </c>
      <c r="O23" s="232">
        <f t="shared" si="9"/>
        <v>1</v>
      </c>
      <c r="P23" s="37">
        <v>10</v>
      </c>
      <c r="Q23" s="46">
        <v>2</v>
      </c>
      <c r="R23" s="37">
        <f t="shared" si="10"/>
        <v>0</v>
      </c>
    </row>
    <row r="24" spans="1:18" ht="13.5" thickBot="1" x14ac:dyDescent="0.25">
      <c r="A24" s="66" t="s">
        <v>413</v>
      </c>
      <c r="B24" s="63"/>
      <c r="C24" s="63">
        <f t="shared" ref="C24:L24" si="11">SUM(C15:C23)</f>
        <v>36</v>
      </c>
      <c r="D24" s="63">
        <f t="shared" si="11"/>
        <v>44</v>
      </c>
      <c r="E24" s="63">
        <f t="shared" si="11"/>
        <v>18</v>
      </c>
      <c r="F24" s="63">
        <f t="shared" si="11"/>
        <v>13</v>
      </c>
      <c r="G24" s="64">
        <f t="shared" si="11"/>
        <v>49</v>
      </c>
      <c r="H24" s="64">
        <f t="shared" si="11"/>
        <v>18</v>
      </c>
      <c r="I24" s="234">
        <f t="shared" si="11"/>
        <v>17</v>
      </c>
      <c r="J24" s="63">
        <f t="shared" si="11"/>
        <v>55</v>
      </c>
      <c r="K24" s="63">
        <f t="shared" si="11"/>
        <v>17</v>
      </c>
      <c r="L24" s="63">
        <f t="shared" si="11"/>
        <v>11</v>
      </c>
      <c r="M24" s="64">
        <f t="shared" ref="M24:R24" si="12">SUM(M15:M23)</f>
        <v>48</v>
      </c>
      <c r="N24" s="64">
        <f t="shared" si="12"/>
        <v>18</v>
      </c>
      <c r="O24" s="64">
        <f t="shared" si="12"/>
        <v>18</v>
      </c>
      <c r="P24" s="63">
        <f t="shared" si="12"/>
        <v>55</v>
      </c>
      <c r="Q24" s="63">
        <f t="shared" si="12"/>
        <v>18</v>
      </c>
      <c r="R24" s="63">
        <f t="shared" si="12"/>
        <v>16</v>
      </c>
    </row>
    <row r="25" spans="1:18" ht="13.5" thickBot="1" x14ac:dyDescent="0.25">
      <c r="A25" s="70" t="s">
        <v>414</v>
      </c>
      <c r="B25" s="71"/>
      <c r="C25" s="71">
        <f t="shared" ref="C25:R25" si="13">C24+C14</f>
        <v>72</v>
      </c>
      <c r="D25" s="71">
        <f t="shared" si="13"/>
        <v>91</v>
      </c>
      <c r="E25" s="71">
        <f t="shared" si="13"/>
        <v>30</v>
      </c>
      <c r="F25" s="71">
        <f t="shared" si="13"/>
        <v>26</v>
      </c>
      <c r="G25" s="72">
        <f t="shared" si="13"/>
        <v>103</v>
      </c>
      <c r="H25" s="72">
        <f t="shared" si="13"/>
        <v>36</v>
      </c>
      <c r="I25" s="235">
        <f t="shared" si="13"/>
        <v>28</v>
      </c>
      <c r="J25" s="71">
        <f t="shared" si="13"/>
        <v>108</v>
      </c>
      <c r="K25" s="71">
        <f t="shared" si="13"/>
        <v>35</v>
      </c>
      <c r="L25" s="71">
        <f t="shared" si="13"/>
        <v>21</v>
      </c>
      <c r="M25" s="72">
        <f t="shared" si="13"/>
        <v>104</v>
      </c>
      <c r="N25" s="72">
        <f t="shared" si="13"/>
        <v>33</v>
      </c>
      <c r="O25" s="72">
        <f t="shared" si="13"/>
        <v>31</v>
      </c>
      <c r="P25" s="71">
        <f t="shared" si="13"/>
        <v>111</v>
      </c>
      <c r="Q25" s="71">
        <f t="shared" si="13"/>
        <v>38</v>
      </c>
      <c r="R25" s="71">
        <f t="shared" si="13"/>
        <v>31</v>
      </c>
    </row>
    <row r="38" spans="1:2" x14ac:dyDescent="0.2">
      <c r="A38" s="92"/>
      <c r="B38" s="30" t="s">
        <v>450</v>
      </c>
    </row>
    <row r="39" spans="1:2" x14ac:dyDescent="0.2">
      <c r="A39" s="97"/>
      <c r="B39" s="30" t="s">
        <v>603</v>
      </c>
    </row>
  </sheetData>
  <mergeCells count="10">
    <mergeCell ref="D2:F2"/>
    <mergeCell ref="G2:I2"/>
    <mergeCell ref="J2:L2"/>
    <mergeCell ref="M2:O2"/>
    <mergeCell ref="P2:R2"/>
    <mergeCell ref="D3:F3"/>
    <mergeCell ref="G3:I3"/>
    <mergeCell ref="J3:L3"/>
    <mergeCell ref="M3:O3"/>
    <mergeCell ref="P3:R3"/>
  </mergeCells>
  <conditionalFormatting sqref="G5:G13 G15:G23 D5:D13 D15:D23 J5:J13 J15:J23 M5:M13 M15:M23">
    <cfRule type="cellIs" dxfId="169" priority="3" stopIfTrue="1" operator="equal">
      <formula>$C5</formula>
    </cfRule>
    <cfRule type="cellIs" dxfId="168" priority="4" stopIfTrue="1" operator="equal">
      <formula>$C5-1</formula>
    </cfRule>
  </conditionalFormatting>
  <conditionalFormatting sqref="P5:P13 P15:P23">
    <cfRule type="cellIs" dxfId="167" priority="1" stopIfTrue="1" operator="equal">
      <formula>$C5</formula>
    </cfRule>
    <cfRule type="cellIs" dxfId="166"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T39"/>
  <sheetViews>
    <sheetView workbookViewId="0">
      <selection activeCell="T20" sqref="T20"/>
    </sheetView>
  </sheetViews>
  <sheetFormatPr defaultColWidth="8.85546875" defaultRowHeight="12.75" x14ac:dyDescent="0.2"/>
  <cols>
    <col min="1" max="18" width="8.5703125" customWidth="1"/>
    <col min="20" max="20" width="10" bestFit="1" customWidth="1"/>
  </cols>
  <sheetData>
    <row r="1" spans="1:20" ht="13.5" thickBot="1" x14ac:dyDescent="0.25">
      <c r="A1" s="31"/>
      <c r="B1" s="32"/>
      <c r="C1" s="32"/>
      <c r="D1" s="32"/>
      <c r="E1" s="32"/>
      <c r="F1" s="32"/>
      <c r="G1" s="32"/>
      <c r="H1" s="32" t="s">
        <v>167</v>
      </c>
      <c r="I1" s="32"/>
      <c r="J1" s="32"/>
      <c r="K1" s="32"/>
      <c r="L1" s="32"/>
      <c r="M1" s="32"/>
      <c r="N1" s="32"/>
      <c r="O1" s="32"/>
      <c r="P1" s="105"/>
      <c r="Q1" s="105"/>
      <c r="R1" s="105"/>
      <c r="S1" t="s">
        <v>659</v>
      </c>
    </row>
    <row r="2" spans="1:20"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20" x14ac:dyDescent="0.2">
      <c r="A3" s="57"/>
      <c r="B3" s="69"/>
      <c r="C3" s="69" t="s">
        <v>538</v>
      </c>
      <c r="D3" s="480">
        <v>5</v>
      </c>
      <c r="E3" s="481"/>
      <c r="F3" s="482"/>
      <c r="G3" s="483">
        <v>21</v>
      </c>
      <c r="H3" s="484"/>
      <c r="I3" s="485"/>
      <c r="J3" s="480">
        <v>14</v>
      </c>
      <c r="K3" s="481"/>
      <c r="L3" s="482"/>
      <c r="M3" s="483">
        <v>26</v>
      </c>
      <c r="N3" s="484"/>
      <c r="O3" s="485"/>
      <c r="P3" s="480">
        <v>31</v>
      </c>
      <c r="Q3" s="481"/>
      <c r="R3" s="482"/>
    </row>
    <row r="4" spans="1:20"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20" x14ac:dyDescent="0.2">
      <c r="A5" s="42" t="s">
        <v>390</v>
      </c>
      <c r="B5" s="50">
        <v>12</v>
      </c>
      <c r="C5" s="50">
        <v>4</v>
      </c>
      <c r="D5" s="37">
        <v>5</v>
      </c>
      <c r="E5" s="37">
        <v>2</v>
      </c>
      <c r="F5" s="37">
        <f t="shared" ref="F5:F23" si="0">IF(($C5+INT(D$3/18)+IF(((D$3-INT(D$3/18)*18)-$B5)&gt;=0,1,0)-D5+2)&lt;0, 0, $C5+INT(D$3/18)+IF(((D$3-INT(D$3/18)*18)-$B5)&gt;=0,1,0)-D5+2)</f>
        <v>1</v>
      </c>
      <c r="G5" s="38">
        <v>6</v>
      </c>
      <c r="H5" s="38">
        <v>3</v>
      </c>
      <c r="I5" s="232">
        <f t="shared" ref="I5:I13" si="1">IF(($C5+INT(G$3/18)+IF(((G$3-INT(G$3/18)*18)-$B5)&gt;=0,1,0)-G5+2)&lt;0, 0, $C5+INT(G$3/18)+IF(((G$3-INT(G$3/18)*18)-$B5)&gt;=0,1,0)-G5+2)</f>
        <v>1</v>
      </c>
      <c r="J5" s="37">
        <v>5</v>
      </c>
      <c r="K5" s="37">
        <v>2</v>
      </c>
      <c r="L5" s="37">
        <f t="shared" ref="L5:L13" si="2">IF(($C5+INT(J$3/18)+IF(((J$3-INT(J$3/18)*18)-$B5)&gt;=0,1,0)-J5+2)&lt;0, 0, $C5+INT(J$3/18)+IF(((J$3-INT(J$3/18)*18)-$B5)&gt;=0,1,0)-J5+2)</f>
        <v>2</v>
      </c>
      <c r="M5" s="38">
        <v>6</v>
      </c>
      <c r="N5" s="38">
        <v>2</v>
      </c>
      <c r="O5" s="232">
        <f t="shared" ref="O5:O13" si="3">IF(($C5+INT(M$3/18)+IF(((M$3-INT(M$3/18)*18)-$B5)&gt;=0,1,0)-M5+2)&lt;0, 0, $C5+INT(M$3/18)+IF(((M$3-INT(M$3/18)*18)-$B5)&gt;=0,1,0)-M5+2)</f>
        <v>1</v>
      </c>
      <c r="P5" s="37">
        <v>7</v>
      </c>
      <c r="Q5" s="37">
        <v>2</v>
      </c>
      <c r="R5" s="37">
        <f t="shared" ref="R5:R13" si="4">IF(($C5+INT(P$3/18)+IF(((P$3-INT(P$3/18)*18)-$B5)&gt;=0,1,0)-P5+2)&lt;0, 0, $C5+INT(P$3/18)+IF(((P$3-INT(P$3/18)*18)-$B5)&gt;=0,1,0)-P5+2)</f>
        <v>1</v>
      </c>
    </row>
    <row r="6" spans="1:20" x14ac:dyDescent="0.2">
      <c r="A6" s="42" t="s">
        <v>391</v>
      </c>
      <c r="B6" s="50">
        <v>8</v>
      </c>
      <c r="C6" s="50">
        <v>4</v>
      </c>
      <c r="D6" s="37">
        <v>4</v>
      </c>
      <c r="E6" s="37">
        <v>2</v>
      </c>
      <c r="F6" s="37">
        <f t="shared" si="0"/>
        <v>2</v>
      </c>
      <c r="G6" s="38">
        <v>6</v>
      </c>
      <c r="H6" s="38">
        <v>3</v>
      </c>
      <c r="I6" s="232">
        <f t="shared" si="1"/>
        <v>1</v>
      </c>
      <c r="J6" s="37">
        <v>5</v>
      </c>
      <c r="K6" s="37">
        <v>2</v>
      </c>
      <c r="L6" s="37">
        <f t="shared" si="2"/>
        <v>2</v>
      </c>
      <c r="M6" s="38">
        <v>5</v>
      </c>
      <c r="N6" s="38">
        <v>1</v>
      </c>
      <c r="O6" s="232">
        <f t="shared" si="3"/>
        <v>3</v>
      </c>
      <c r="P6" s="37">
        <v>5</v>
      </c>
      <c r="Q6" s="37">
        <v>2</v>
      </c>
      <c r="R6" s="37">
        <f t="shared" si="4"/>
        <v>3</v>
      </c>
    </row>
    <row r="7" spans="1:20" x14ac:dyDescent="0.2">
      <c r="A7" s="42" t="s">
        <v>392</v>
      </c>
      <c r="B7" s="50">
        <v>18</v>
      </c>
      <c r="C7" s="50">
        <v>3</v>
      </c>
      <c r="D7" s="37">
        <v>3</v>
      </c>
      <c r="E7" s="37">
        <v>2</v>
      </c>
      <c r="F7" s="37">
        <f t="shared" si="0"/>
        <v>2</v>
      </c>
      <c r="G7" s="38">
        <v>3</v>
      </c>
      <c r="H7" s="38">
        <v>2</v>
      </c>
      <c r="I7" s="232">
        <f t="shared" si="1"/>
        <v>3</v>
      </c>
      <c r="J7" s="37">
        <v>3</v>
      </c>
      <c r="K7" s="37">
        <v>1</v>
      </c>
      <c r="L7" s="37">
        <f t="shared" si="2"/>
        <v>2</v>
      </c>
      <c r="M7" s="38">
        <v>3</v>
      </c>
      <c r="N7" s="38">
        <v>2</v>
      </c>
      <c r="O7" s="232">
        <f t="shared" si="3"/>
        <v>3</v>
      </c>
      <c r="P7" s="37">
        <v>6</v>
      </c>
      <c r="Q7" s="37">
        <v>3</v>
      </c>
      <c r="R7" s="37">
        <f t="shared" si="4"/>
        <v>0</v>
      </c>
      <c r="T7" s="231" t="s">
        <v>180</v>
      </c>
    </row>
    <row r="8" spans="1:20" x14ac:dyDescent="0.2">
      <c r="A8" s="42" t="s">
        <v>393</v>
      </c>
      <c r="B8" s="50">
        <v>16</v>
      </c>
      <c r="C8" s="50">
        <v>4</v>
      </c>
      <c r="D8" s="37">
        <v>4</v>
      </c>
      <c r="E8" s="37">
        <v>2</v>
      </c>
      <c r="F8" s="37">
        <f t="shared" si="0"/>
        <v>2</v>
      </c>
      <c r="G8" s="38">
        <v>6</v>
      </c>
      <c r="H8" s="38">
        <v>2</v>
      </c>
      <c r="I8" s="232">
        <f t="shared" si="1"/>
        <v>1</v>
      </c>
      <c r="J8" s="37">
        <v>7</v>
      </c>
      <c r="K8" s="37">
        <v>2</v>
      </c>
      <c r="L8" s="37">
        <f t="shared" si="2"/>
        <v>0</v>
      </c>
      <c r="M8" s="38">
        <v>6</v>
      </c>
      <c r="N8" s="38">
        <v>3</v>
      </c>
      <c r="O8" s="232">
        <f t="shared" si="3"/>
        <v>1</v>
      </c>
      <c r="P8" s="37">
        <v>5</v>
      </c>
      <c r="Q8" s="37">
        <v>3</v>
      </c>
      <c r="R8" s="37">
        <f t="shared" si="4"/>
        <v>2</v>
      </c>
    </row>
    <row r="9" spans="1:20" x14ac:dyDescent="0.2">
      <c r="A9" s="42" t="s">
        <v>394</v>
      </c>
      <c r="B9" s="50">
        <v>4</v>
      </c>
      <c r="C9" s="50">
        <v>3</v>
      </c>
      <c r="D9" s="37">
        <v>4</v>
      </c>
      <c r="E9" s="37">
        <v>2</v>
      </c>
      <c r="F9" s="37">
        <f t="shared" si="0"/>
        <v>2</v>
      </c>
      <c r="G9" s="38">
        <v>4</v>
      </c>
      <c r="H9" s="38">
        <v>2</v>
      </c>
      <c r="I9" s="232">
        <f t="shared" si="1"/>
        <v>2</v>
      </c>
      <c r="J9" s="37">
        <v>3</v>
      </c>
      <c r="K9" s="37">
        <v>2</v>
      </c>
      <c r="L9" s="37">
        <f t="shared" si="2"/>
        <v>3</v>
      </c>
      <c r="M9" s="38">
        <v>7</v>
      </c>
      <c r="N9" s="38">
        <v>3</v>
      </c>
      <c r="O9" s="232">
        <f t="shared" si="3"/>
        <v>0</v>
      </c>
      <c r="P9" s="37">
        <v>6</v>
      </c>
      <c r="Q9" s="37">
        <v>2</v>
      </c>
      <c r="R9" s="37">
        <f t="shared" si="4"/>
        <v>1</v>
      </c>
    </row>
    <row r="10" spans="1:20" x14ac:dyDescent="0.2">
      <c r="A10" s="42" t="s">
        <v>395</v>
      </c>
      <c r="B10" s="50">
        <v>10</v>
      </c>
      <c r="C10" s="50">
        <v>4</v>
      </c>
      <c r="D10" s="37">
        <v>4</v>
      </c>
      <c r="E10" s="37">
        <v>1</v>
      </c>
      <c r="F10" s="37">
        <f t="shared" si="0"/>
        <v>2</v>
      </c>
      <c r="G10" s="38">
        <v>5</v>
      </c>
      <c r="H10" s="38">
        <v>1</v>
      </c>
      <c r="I10" s="232">
        <f t="shared" si="1"/>
        <v>2</v>
      </c>
      <c r="J10" s="37">
        <v>5</v>
      </c>
      <c r="K10" s="37">
        <v>1</v>
      </c>
      <c r="L10" s="37">
        <f t="shared" si="2"/>
        <v>2</v>
      </c>
      <c r="M10" s="38">
        <v>6</v>
      </c>
      <c r="N10" s="38">
        <v>2</v>
      </c>
      <c r="O10" s="232">
        <f t="shared" si="3"/>
        <v>1</v>
      </c>
      <c r="P10" s="37">
        <v>7</v>
      </c>
      <c r="Q10" s="37">
        <v>2</v>
      </c>
      <c r="R10" s="37">
        <f t="shared" si="4"/>
        <v>1</v>
      </c>
    </row>
    <row r="11" spans="1:20" x14ac:dyDescent="0.2">
      <c r="A11" s="42" t="s">
        <v>396</v>
      </c>
      <c r="B11" s="50">
        <v>6</v>
      </c>
      <c r="C11" s="50">
        <v>4</v>
      </c>
      <c r="D11" s="37">
        <v>4</v>
      </c>
      <c r="E11" s="37">
        <v>2</v>
      </c>
      <c r="F11" s="37">
        <f t="shared" si="0"/>
        <v>2</v>
      </c>
      <c r="G11" s="38">
        <v>5</v>
      </c>
      <c r="H11" s="38">
        <v>2</v>
      </c>
      <c r="I11" s="232">
        <f t="shared" si="1"/>
        <v>2</v>
      </c>
      <c r="J11" s="37">
        <v>5</v>
      </c>
      <c r="K11" s="37">
        <v>2</v>
      </c>
      <c r="L11" s="37">
        <f t="shared" si="2"/>
        <v>2</v>
      </c>
      <c r="M11" s="38">
        <v>6</v>
      </c>
      <c r="N11" s="38">
        <v>2</v>
      </c>
      <c r="O11" s="232">
        <f t="shared" si="3"/>
        <v>2</v>
      </c>
      <c r="P11" s="37">
        <v>4</v>
      </c>
      <c r="Q11" s="37">
        <v>2</v>
      </c>
      <c r="R11" s="37">
        <f t="shared" si="4"/>
        <v>4</v>
      </c>
    </row>
    <row r="12" spans="1:20" x14ac:dyDescent="0.2">
      <c r="A12" s="42" t="s">
        <v>397</v>
      </c>
      <c r="B12" s="50">
        <v>2</v>
      </c>
      <c r="C12" s="50">
        <v>5</v>
      </c>
      <c r="D12" s="37">
        <v>6</v>
      </c>
      <c r="E12" s="37">
        <v>1</v>
      </c>
      <c r="F12" s="37">
        <f t="shared" si="0"/>
        <v>2</v>
      </c>
      <c r="G12" s="38">
        <v>7</v>
      </c>
      <c r="H12" s="38">
        <v>2</v>
      </c>
      <c r="I12" s="232">
        <f t="shared" si="1"/>
        <v>2</v>
      </c>
      <c r="J12" s="37">
        <v>6</v>
      </c>
      <c r="K12" s="37">
        <v>2</v>
      </c>
      <c r="L12" s="37">
        <f t="shared" si="2"/>
        <v>2</v>
      </c>
      <c r="M12" s="38">
        <v>9</v>
      </c>
      <c r="N12" s="38">
        <v>2</v>
      </c>
      <c r="O12" s="232">
        <f t="shared" si="3"/>
        <v>0</v>
      </c>
      <c r="P12" s="37">
        <v>5</v>
      </c>
      <c r="Q12" s="37">
        <v>1</v>
      </c>
      <c r="R12" s="37">
        <f t="shared" si="4"/>
        <v>4</v>
      </c>
    </row>
    <row r="13" spans="1:20" ht="13.5" thickBot="1" x14ac:dyDescent="0.25">
      <c r="A13" s="52" t="s">
        <v>398</v>
      </c>
      <c r="B13" s="53">
        <v>14</v>
      </c>
      <c r="C13" s="53">
        <v>4</v>
      </c>
      <c r="D13" s="37">
        <v>4</v>
      </c>
      <c r="E13" s="54">
        <v>1</v>
      </c>
      <c r="F13" s="37">
        <f t="shared" si="0"/>
        <v>2</v>
      </c>
      <c r="G13" s="38">
        <v>10</v>
      </c>
      <c r="H13" s="55">
        <v>2</v>
      </c>
      <c r="I13" s="232">
        <f t="shared" si="1"/>
        <v>0</v>
      </c>
      <c r="J13" s="37">
        <v>4</v>
      </c>
      <c r="K13" s="54">
        <v>1</v>
      </c>
      <c r="L13" s="37">
        <f t="shared" si="2"/>
        <v>3</v>
      </c>
      <c r="M13" s="38">
        <v>10</v>
      </c>
      <c r="N13" s="55">
        <v>2</v>
      </c>
      <c r="O13" s="232">
        <f t="shared" si="3"/>
        <v>0</v>
      </c>
      <c r="P13" s="37">
        <v>6</v>
      </c>
      <c r="Q13" s="54">
        <v>2</v>
      </c>
      <c r="R13" s="37">
        <f t="shared" si="4"/>
        <v>1</v>
      </c>
    </row>
    <row r="14" spans="1:20" ht="13.5" thickBot="1" x14ac:dyDescent="0.25">
      <c r="A14" s="61" t="s">
        <v>412</v>
      </c>
      <c r="B14" s="62"/>
      <c r="C14" s="74">
        <f t="shared" ref="C14:L14" si="5">SUM(C5:C13)</f>
        <v>35</v>
      </c>
      <c r="D14" s="63">
        <f t="shared" si="5"/>
        <v>38</v>
      </c>
      <c r="E14" s="63">
        <f t="shared" si="5"/>
        <v>15</v>
      </c>
      <c r="F14" s="63">
        <f t="shared" si="5"/>
        <v>17</v>
      </c>
      <c r="G14" s="64">
        <f t="shared" si="5"/>
        <v>52</v>
      </c>
      <c r="H14" s="64">
        <f t="shared" si="5"/>
        <v>19</v>
      </c>
      <c r="I14" s="233">
        <f t="shared" si="5"/>
        <v>14</v>
      </c>
      <c r="J14" s="63">
        <f t="shared" si="5"/>
        <v>43</v>
      </c>
      <c r="K14" s="63">
        <f t="shared" si="5"/>
        <v>15</v>
      </c>
      <c r="L14" s="88">
        <f t="shared" si="5"/>
        <v>18</v>
      </c>
      <c r="M14" s="64">
        <f t="shared" ref="M14:R14" si="6">SUM(M5:M13)</f>
        <v>58</v>
      </c>
      <c r="N14" s="64">
        <f t="shared" si="6"/>
        <v>19</v>
      </c>
      <c r="O14" s="233">
        <f t="shared" si="6"/>
        <v>11</v>
      </c>
      <c r="P14" s="63">
        <f t="shared" si="6"/>
        <v>51</v>
      </c>
      <c r="Q14" s="63">
        <f t="shared" si="6"/>
        <v>19</v>
      </c>
      <c r="R14" s="88">
        <f t="shared" si="6"/>
        <v>17</v>
      </c>
    </row>
    <row r="15" spans="1:20" x14ac:dyDescent="0.2">
      <c r="A15" s="57" t="s">
        <v>399</v>
      </c>
      <c r="B15" s="58">
        <v>7</v>
      </c>
      <c r="C15" s="58">
        <v>4</v>
      </c>
      <c r="D15" s="37">
        <v>4</v>
      </c>
      <c r="E15" s="39">
        <v>1</v>
      </c>
      <c r="F15" s="37">
        <f t="shared" si="0"/>
        <v>2</v>
      </c>
      <c r="G15" s="38">
        <v>7</v>
      </c>
      <c r="H15" s="59">
        <v>1</v>
      </c>
      <c r="I15" s="232">
        <f t="shared" ref="I15:I23" si="7">IF(($C15+INT(G$3/18)+IF(((G$3-INT(G$3/18)*18)-$B15)&gt;=0,1,0)-G15+2)&lt;0, 0, $C15+INT(G$3/18)+IF(((G$3-INT(G$3/18)*18)-$B15)&gt;=0,1,0)-G15+2)</f>
        <v>0</v>
      </c>
      <c r="J15" s="37">
        <v>4</v>
      </c>
      <c r="K15" s="39">
        <v>1</v>
      </c>
      <c r="L15" s="37">
        <f t="shared" ref="L15:L23" si="8">IF(($C15+INT(J$3/18)+IF(((J$3-INT(J$3/18)*18)-$B15)&gt;=0,1,0)-J15+2)&lt;0, 0, $C15+INT(J$3/18)+IF(((J$3-INT(J$3/18)*18)-$B15)&gt;=0,1,0)-J15+2)</f>
        <v>3</v>
      </c>
      <c r="M15" s="38">
        <v>5</v>
      </c>
      <c r="N15" s="59">
        <v>1</v>
      </c>
      <c r="O15" s="232">
        <f t="shared" ref="O15:O23" si="9">IF(($C15+INT(M$3/18)+IF(((M$3-INT(M$3/18)*18)-$B15)&gt;=0,1,0)-M15+2)&lt;0, 0, $C15+INT(M$3/18)+IF(((M$3-INT(M$3/18)*18)-$B15)&gt;=0,1,0)-M15+2)</f>
        <v>3</v>
      </c>
      <c r="P15" s="37">
        <v>7</v>
      </c>
      <c r="Q15" s="39">
        <v>2</v>
      </c>
      <c r="R15" s="37">
        <f t="shared" ref="R15:R23" si="10">IF(($C15+INT(P$3/18)+IF(((P$3-INT(P$3/18)*18)-$B15)&gt;=0,1,0)-P15+2)&lt;0, 0, $C15+INT(P$3/18)+IF(((P$3-INT(P$3/18)*18)-$B15)&gt;=0,1,0)-P15+2)</f>
        <v>1</v>
      </c>
    </row>
    <row r="16" spans="1:20" x14ac:dyDescent="0.2">
      <c r="A16" s="42" t="s">
        <v>400</v>
      </c>
      <c r="B16" s="50">
        <v>15</v>
      </c>
      <c r="C16" s="50">
        <v>5</v>
      </c>
      <c r="D16" s="37">
        <v>5</v>
      </c>
      <c r="E16" s="37">
        <v>1</v>
      </c>
      <c r="F16" s="37">
        <f t="shared" si="0"/>
        <v>2</v>
      </c>
      <c r="G16" s="38">
        <v>8</v>
      </c>
      <c r="H16" s="38">
        <v>2</v>
      </c>
      <c r="I16" s="232">
        <f t="shared" si="7"/>
        <v>0</v>
      </c>
      <c r="J16" s="37">
        <v>5</v>
      </c>
      <c r="K16" s="37">
        <v>0</v>
      </c>
      <c r="L16" s="37">
        <f t="shared" si="8"/>
        <v>2</v>
      </c>
      <c r="M16" s="38">
        <v>10</v>
      </c>
      <c r="N16" s="38">
        <v>2</v>
      </c>
      <c r="O16" s="232">
        <f t="shared" si="9"/>
        <v>0</v>
      </c>
      <c r="P16" s="37">
        <v>7</v>
      </c>
      <c r="Q16" s="37">
        <v>2</v>
      </c>
      <c r="R16" s="37">
        <f t="shared" si="10"/>
        <v>1</v>
      </c>
    </row>
    <row r="17" spans="1:20" x14ac:dyDescent="0.2">
      <c r="A17" s="42" t="s">
        <v>401</v>
      </c>
      <c r="B17" s="50">
        <v>1</v>
      </c>
      <c r="C17" s="50">
        <v>4</v>
      </c>
      <c r="D17" s="37">
        <v>5</v>
      </c>
      <c r="E17" s="37">
        <v>2</v>
      </c>
      <c r="F17" s="37">
        <f t="shared" si="0"/>
        <v>2</v>
      </c>
      <c r="G17" s="38">
        <v>7</v>
      </c>
      <c r="H17" s="38">
        <v>1</v>
      </c>
      <c r="I17" s="232">
        <f t="shared" si="7"/>
        <v>1</v>
      </c>
      <c r="J17" s="37">
        <v>7</v>
      </c>
      <c r="K17" s="37">
        <v>2</v>
      </c>
      <c r="L17" s="37">
        <f t="shared" si="8"/>
        <v>0</v>
      </c>
      <c r="M17" s="38">
        <v>8</v>
      </c>
      <c r="N17" s="38">
        <v>3</v>
      </c>
      <c r="O17" s="232">
        <f t="shared" si="9"/>
        <v>0</v>
      </c>
      <c r="P17" s="37">
        <v>7</v>
      </c>
      <c r="Q17" s="37">
        <v>2</v>
      </c>
      <c r="R17" s="37">
        <f t="shared" si="10"/>
        <v>1</v>
      </c>
    </row>
    <row r="18" spans="1:20" x14ac:dyDescent="0.2">
      <c r="A18" s="42" t="s">
        <v>402</v>
      </c>
      <c r="B18" s="50">
        <v>13</v>
      </c>
      <c r="C18" s="50">
        <v>3</v>
      </c>
      <c r="D18" s="37">
        <v>5</v>
      </c>
      <c r="E18" s="37">
        <v>2</v>
      </c>
      <c r="F18" s="37">
        <f t="shared" si="0"/>
        <v>0</v>
      </c>
      <c r="G18" s="38">
        <v>4</v>
      </c>
      <c r="H18" s="38">
        <v>2</v>
      </c>
      <c r="I18" s="232">
        <f t="shared" si="7"/>
        <v>2</v>
      </c>
      <c r="J18" s="37">
        <v>7</v>
      </c>
      <c r="K18" s="37">
        <v>3</v>
      </c>
      <c r="L18" s="37">
        <f t="shared" si="8"/>
        <v>0</v>
      </c>
      <c r="M18" s="38">
        <v>10</v>
      </c>
      <c r="N18" s="38">
        <v>2</v>
      </c>
      <c r="O18" s="232">
        <f t="shared" si="9"/>
        <v>0</v>
      </c>
      <c r="P18" s="37">
        <v>4</v>
      </c>
      <c r="Q18" s="37">
        <v>1</v>
      </c>
      <c r="R18" s="37">
        <f t="shared" si="10"/>
        <v>3</v>
      </c>
    </row>
    <row r="19" spans="1:20" x14ac:dyDescent="0.2">
      <c r="A19" s="42" t="s">
        <v>403</v>
      </c>
      <c r="B19" s="50">
        <v>3</v>
      </c>
      <c r="C19" s="50">
        <v>4</v>
      </c>
      <c r="D19" s="37">
        <v>6</v>
      </c>
      <c r="E19" s="37">
        <v>2</v>
      </c>
      <c r="F19" s="37">
        <f t="shared" si="0"/>
        <v>1</v>
      </c>
      <c r="G19" s="38">
        <v>5</v>
      </c>
      <c r="H19" s="38">
        <v>2</v>
      </c>
      <c r="I19" s="232">
        <f t="shared" si="7"/>
        <v>3</v>
      </c>
      <c r="J19" s="37">
        <v>5</v>
      </c>
      <c r="K19" s="37">
        <v>2</v>
      </c>
      <c r="L19" s="37">
        <f t="shared" si="8"/>
        <v>2</v>
      </c>
      <c r="M19" s="38">
        <v>5</v>
      </c>
      <c r="N19" s="38">
        <v>1</v>
      </c>
      <c r="O19" s="232">
        <f t="shared" si="9"/>
        <v>3</v>
      </c>
      <c r="P19" s="37">
        <v>6</v>
      </c>
      <c r="Q19" s="37">
        <v>2</v>
      </c>
      <c r="R19" s="37">
        <f t="shared" si="10"/>
        <v>2</v>
      </c>
    </row>
    <row r="20" spans="1:20" x14ac:dyDescent="0.2">
      <c r="A20" s="42" t="s">
        <v>404</v>
      </c>
      <c r="B20" s="50">
        <v>17</v>
      </c>
      <c r="C20" s="50">
        <v>3</v>
      </c>
      <c r="D20" s="37">
        <v>4</v>
      </c>
      <c r="E20" s="37">
        <v>2</v>
      </c>
      <c r="F20" s="37">
        <f t="shared" si="0"/>
        <v>1</v>
      </c>
      <c r="G20" s="38">
        <v>5</v>
      </c>
      <c r="H20" s="38">
        <v>2</v>
      </c>
      <c r="I20" s="232">
        <f t="shared" si="7"/>
        <v>1</v>
      </c>
      <c r="J20" s="37">
        <v>3</v>
      </c>
      <c r="K20" s="37">
        <v>2</v>
      </c>
      <c r="L20" s="37">
        <f t="shared" si="8"/>
        <v>2</v>
      </c>
      <c r="M20" s="38">
        <v>4</v>
      </c>
      <c r="N20" s="38">
        <v>1</v>
      </c>
      <c r="O20" s="232">
        <f t="shared" si="9"/>
        <v>2</v>
      </c>
      <c r="P20" s="37">
        <v>6</v>
      </c>
      <c r="Q20" s="37">
        <v>2</v>
      </c>
      <c r="R20" s="37">
        <f t="shared" si="10"/>
        <v>0</v>
      </c>
      <c r="T20" s="231" t="s">
        <v>179</v>
      </c>
    </row>
    <row r="21" spans="1:20" x14ac:dyDescent="0.2">
      <c r="A21" s="42" t="s">
        <v>405</v>
      </c>
      <c r="B21" s="50">
        <v>5</v>
      </c>
      <c r="C21" s="50">
        <v>4</v>
      </c>
      <c r="D21" s="37">
        <v>6</v>
      </c>
      <c r="E21" s="37">
        <v>2</v>
      </c>
      <c r="F21" s="37">
        <f t="shared" si="0"/>
        <v>1</v>
      </c>
      <c r="G21" s="38">
        <v>7</v>
      </c>
      <c r="H21" s="38">
        <v>3</v>
      </c>
      <c r="I21" s="232">
        <f t="shared" si="7"/>
        <v>0</v>
      </c>
      <c r="J21" s="37">
        <v>5</v>
      </c>
      <c r="K21" s="37">
        <v>3</v>
      </c>
      <c r="L21" s="37">
        <f t="shared" si="8"/>
        <v>2</v>
      </c>
      <c r="M21" s="38">
        <v>4</v>
      </c>
      <c r="N21" s="38">
        <v>2</v>
      </c>
      <c r="O21" s="232">
        <f t="shared" si="9"/>
        <v>4</v>
      </c>
      <c r="P21" s="37">
        <v>4</v>
      </c>
      <c r="Q21" s="37">
        <v>1</v>
      </c>
      <c r="R21" s="37">
        <f t="shared" si="10"/>
        <v>4</v>
      </c>
    </row>
    <row r="22" spans="1:20" x14ac:dyDescent="0.2">
      <c r="A22" s="42" t="s">
        <v>406</v>
      </c>
      <c r="B22" s="50">
        <v>11</v>
      </c>
      <c r="C22" s="50">
        <v>5</v>
      </c>
      <c r="D22" s="37">
        <v>5</v>
      </c>
      <c r="E22" s="37">
        <v>2</v>
      </c>
      <c r="F22" s="37">
        <f t="shared" si="0"/>
        <v>2</v>
      </c>
      <c r="G22" s="38">
        <v>5</v>
      </c>
      <c r="H22" s="38">
        <v>2</v>
      </c>
      <c r="I22" s="232">
        <f t="shared" si="7"/>
        <v>3</v>
      </c>
      <c r="J22" s="37">
        <v>8</v>
      </c>
      <c r="K22" s="37">
        <v>1</v>
      </c>
      <c r="L22" s="37">
        <f t="shared" si="8"/>
        <v>0</v>
      </c>
      <c r="M22" s="38">
        <v>8</v>
      </c>
      <c r="N22" s="38">
        <v>2</v>
      </c>
      <c r="O22" s="232">
        <f t="shared" si="9"/>
        <v>0</v>
      </c>
      <c r="P22" s="37">
        <v>10</v>
      </c>
      <c r="Q22" s="37">
        <v>2</v>
      </c>
      <c r="R22" s="37">
        <f t="shared" si="10"/>
        <v>0</v>
      </c>
    </row>
    <row r="23" spans="1:20" ht="13.5" thickBot="1" x14ac:dyDescent="0.25">
      <c r="A23" s="45" t="s">
        <v>407</v>
      </c>
      <c r="B23" s="51">
        <v>9</v>
      </c>
      <c r="C23" s="51">
        <v>4</v>
      </c>
      <c r="D23" s="37">
        <v>4</v>
      </c>
      <c r="E23" s="46">
        <v>2</v>
      </c>
      <c r="F23" s="37">
        <f t="shared" si="0"/>
        <v>2</v>
      </c>
      <c r="G23" s="38">
        <v>6</v>
      </c>
      <c r="H23" s="47">
        <v>2</v>
      </c>
      <c r="I23" s="232">
        <f t="shared" si="7"/>
        <v>1</v>
      </c>
      <c r="J23" s="37">
        <v>4</v>
      </c>
      <c r="K23" s="46">
        <v>1</v>
      </c>
      <c r="L23" s="37">
        <f t="shared" si="8"/>
        <v>3</v>
      </c>
      <c r="M23" s="38">
        <v>8</v>
      </c>
      <c r="N23" s="47">
        <v>2</v>
      </c>
      <c r="O23" s="232">
        <f t="shared" si="9"/>
        <v>0</v>
      </c>
      <c r="P23" s="37">
        <v>6</v>
      </c>
      <c r="Q23" s="46">
        <v>2</v>
      </c>
      <c r="R23" s="37">
        <f t="shared" si="10"/>
        <v>2</v>
      </c>
    </row>
    <row r="24" spans="1:20" ht="13.5" thickBot="1" x14ac:dyDescent="0.25">
      <c r="A24" s="66" t="s">
        <v>413</v>
      </c>
      <c r="B24" s="63"/>
      <c r="C24" s="63">
        <f t="shared" ref="C24:L24" si="11">SUM(C15:C23)</f>
        <v>36</v>
      </c>
      <c r="D24" s="63">
        <f t="shared" si="11"/>
        <v>44</v>
      </c>
      <c r="E24" s="63">
        <f t="shared" si="11"/>
        <v>16</v>
      </c>
      <c r="F24" s="63">
        <f t="shared" si="11"/>
        <v>13</v>
      </c>
      <c r="G24" s="64">
        <f t="shared" si="11"/>
        <v>54</v>
      </c>
      <c r="H24" s="64">
        <f t="shared" si="11"/>
        <v>17</v>
      </c>
      <c r="I24" s="234">
        <f t="shared" si="11"/>
        <v>11</v>
      </c>
      <c r="J24" s="63">
        <f t="shared" si="11"/>
        <v>48</v>
      </c>
      <c r="K24" s="63">
        <f t="shared" si="11"/>
        <v>15</v>
      </c>
      <c r="L24" s="63">
        <f t="shared" si="11"/>
        <v>14</v>
      </c>
      <c r="M24" s="64">
        <f t="shared" ref="M24:R24" si="12">SUM(M15:M23)</f>
        <v>62</v>
      </c>
      <c r="N24" s="64">
        <f t="shared" si="12"/>
        <v>16</v>
      </c>
      <c r="O24" s="64">
        <f t="shared" si="12"/>
        <v>12</v>
      </c>
      <c r="P24" s="63">
        <f t="shared" si="12"/>
        <v>57</v>
      </c>
      <c r="Q24" s="63">
        <f t="shared" si="12"/>
        <v>16</v>
      </c>
      <c r="R24" s="63">
        <f t="shared" si="12"/>
        <v>14</v>
      </c>
    </row>
    <row r="25" spans="1:20" ht="13.5" thickBot="1" x14ac:dyDescent="0.25">
      <c r="A25" s="70" t="s">
        <v>414</v>
      </c>
      <c r="B25" s="71"/>
      <c r="C25" s="71">
        <f t="shared" ref="C25:R25" si="13">C24+C14</f>
        <v>71</v>
      </c>
      <c r="D25" s="71">
        <f t="shared" si="13"/>
        <v>82</v>
      </c>
      <c r="E25" s="71">
        <f t="shared" si="13"/>
        <v>31</v>
      </c>
      <c r="F25" s="71">
        <f t="shared" si="13"/>
        <v>30</v>
      </c>
      <c r="G25" s="72">
        <f t="shared" si="13"/>
        <v>106</v>
      </c>
      <c r="H25" s="72">
        <f t="shared" si="13"/>
        <v>36</v>
      </c>
      <c r="I25" s="235">
        <f t="shared" si="13"/>
        <v>25</v>
      </c>
      <c r="J25" s="71">
        <f t="shared" si="13"/>
        <v>91</v>
      </c>
      <c r="K25" s="71">
        <f t="shared" si="13"/>
        <v>30</v>
      </c>
      <c r="L25" s="71">
        <f t="shared" si="13"/>
        <v>32</v>
      </c>
      <c r="M25" s="72">
        <f t="shared" si="13"/>
        <v>120</v>
      </c>
      <c r="N25" s="72">
        <f t="shared" si="13"/>
        <v>35</v>
      </c>
      <c r="O25" s="72">
        <f t="shared" si="13"/>
        <v>23</v>
      </c>
      <c r="P25" s="71">
        <f t="shared" si="13"/>
        <v>108</v>
      </c>
      <c r="Q25" s="71">
        <f t="shared" si="13"/>
        <v>35</v>
      </c>
      <c r="R25" s="71">
        <f t="shared" si="13"/>
        <v>31</v>
      </c>
    </row>
    <row r="38" spans="1:2" x14ac:dyDescent="0.2">
      <c r="A38" s="92"/>
      <c r="B38" s="30" t="s">
        <v>450</v>
      </c>
    </row>
    <row r="39" spans="1:2" x14ac:dyDescent="0.2">
      <c r="A39" s="97"/>
      <c r="B39" s="30" t="s">
        <v>603</v>
      </c>
    </row>
  </sheetData>
  <mergeCells count="10">
    <mergeCell ref="D2:F2"/>
    <mergeCell ref="G2:I2"/>
    <mergeCell ref="J2:L2"/>
    <mergeCell ref="M2:O2"/>
    <mergeCell ref="P2:R2"/>
    <mergeCell ref="D3:F3"/>
    <mergeCell ref="G3:I3"/>
    <mergeCell ref="J3:L3"/>
    <mergeCell ref="M3:O3"/>
    <mergeCell ref="P3:R3"/>
  </mergeCells>
  <conditionalFormatting sqref="G5:G13 G15:G23 D5:D13 D15:D23 J5:J13 J15:J23 M5:M13 M15:M23">
    <cfRule type="cellIs" dxfId="165" priority="3" stopIfTrue="1" operator="equal">
      <formula>$C5</formula>
    </cfRule>
    <cfRule type="cellIs" dxfId="164" priority="4" stopIfTrue="1" operator="equal">
      <formula>$C5-1</formula>
    </cfRule>
  </conditionalFormatting>
  <conditionalFormatting sqref="P5:P13 P15:P23">
    <cfRule type="cellIs" dxfId="163" priority="1" stopIfTrue="1" operator="equal">
      <formula>$C5</formula>
    </cfRule>
    <cfRule type="cellIs" dxfId="162"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T39"/>
  <sheetViews>
    <sheetView topLeftCell="A18" workbookViewId="0">
      <selection activeCell="G41" sqref="G41"/>
    </sheetView>
  </sheetViews>
  <sheetFormatPr defaultColWidth="8.85546875" defaultRowHeight="12.75" x14ac:dyDescent="0.2"/>
  <cols>
    <col min="1" max="18" width="8.5703125" customWidth="1"/>
    <col min="20" max="20" width="10" bestFit="1" customWidth="1"/>
  </cols>
  <sheetData>
    <row r="1" spans="1:19" ht="13.5" thickBot="1" x14ac:dyDescent="0.25">
      <c r="A1" s="31"/>
      <c r="B1" s="32"/>
      <c r="C1" s="32"/>
      <c r="D1" s="32"/>
      <c r="E1" s="32"/>
      <c r="F1" s="32"/>
      <c r="G1" s="32"/>
      <c r="H1" s="32" t="s">
        <v>158</v>
      </c>
      <c r="I1" s="32"/>
      <c r="J1" s="32"/>
      <c r="K1" s="32"/>
      <c r="L1" s="32"/>
      <c r="M1" s="32"/>
      <c r="N1" s="32"/>
      <c r="O1" s="32"/>
      <c r="P1" s="105"/>
      <c r="Q1" s="105"/>
      <c r="R1" s="105"/>
      <c r="S1" t="s">
        <v>659</v>
      </c>
    </row>
    <row r="2" spans="1:19"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9" x14ac:dyDescent="0.2">
      <c r="A3" s="57"/>
      <c r="B3" s="69"/>
      <c r="C3" s="69" t="s">
        <v>538</v>
      </c>
      <c r="D3" s="480">
        <v>6</v>
      </c>
      <c r="E3" s="481"/>
      <c r="F3" s="482"/>
      <c r="G3" s="483">
        <v>21</v>
      </c>
      <c r="H3" s="484"/>
      <c r="I3" s="485"/>
      <c r="J3" s="480">
        <v>16</v>
      </c>
      <c r="K3" s="481"/>
      <c r="L3" s="482"/>
      <c r="M3" s="483">
        <v>26</v>
      </c>
      <c r="N3" s="484"/>
      <c r="O3" s="485"/>
      <c r="P3" s="480">
        <v>27</v>
      </c>
      <c r="Q3" s="481"/>
      <c r="R3" s="482"/>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9" x14ac:dyDescent="0.2">
      <c r="A5" s="42" t="s">
        <v>390</v>
      </c>
      <c r="B5" s="50">
        <v>11</v>
      </c>
      <c r="C5" s="50">
        <v>4</v>
      </c>
      <c r="D5" s="37">
        <v>4</v>
      </c>
      <c r="E5" s="37">
        <v>1</v>
      </c>
      <c r="F5" s="37">
        <f t="shared" ref="F5:F23" si="0">IF(($C5+INT(D$3/18)+IF(((D$3-INT(D$3/18)*18)-$B5)&gt;=0,1,0)-D5+2)&lt;0, 0, $C5+INT(D$3/18)+IF(((D$3-INT(D$3/18)*18)-$B5)&gt;=0,1,0)-D5+2)</f>
        <v>2</v>
      </c>
      <c r="G5" s="38">
        <v>5</v>
      </c>
      <c r="H5" s="38">
        <v>2</v>
      </c>
      <c r="I5" s="232">
        <f t="shared" ref="I5:I13" si="1">IF(($C5+INT(G$3/18)+IF(((G$3-INT(G$3/18)*18)-$B5)&gt;=0,1,0)-G5+2)&lt;0, 0, $C5+INT(G$3/18)+IF(((G$3-INT(G$3/18)*18)-$B5)&gt;=0,1,0)-G5+2)</f>
        <v>2</v>
      </c>
      <c r="J5" s="37">
        <v>5</v>
      </c>
      <c r="K5" s="37">
        <v>2</v>
      </c>
      <c r="L5" s="37">
        <f t="shared" ref="L5:L13" si="2">IF(($C5+INT(J$3/18)+IF(((J$3-INT(J$3/18)*18)-$B5)&gt;=0,1,0)-J5+2)&lt;0, 0, $C5+INT(J$3/18)+IF(((J$3-INT(J$3/18)*18)-$B5)&gt;=0,1,0)-J5+2)</f>
        <v>2</v>
      </c>
      <c r="M5" s="38">
        <v>10</v>
      </c>
      <c r="N5" s="38">
        <v>2</v>
      </c>
      <c r="O5" s="232">
        <f t="shared" ref="O5:O13" si="3">IF(($C5+INT(M$3/18)+IF(((M$3-INT(M$3/18)*18)-$B5)&gt;=0,1,0)-M5+2)&lt;0, 0, $C5+INT(M$3/18)+IF(((M$3-INT(M$3/18)*18)-$B5)&gt;=0,1,0)-M5+2)</f>
        <v>0</v>
      </c>
      <c r="P5" s="37">
        <v>6</v>
      </c>
      <c r="Q5" s="37">
        <v>2</v>
      </c>
      <c r="R5" s="37">
        <f t="shared" ref="R5:R13" si="4">IF(($C5+INT(P$3/18)+IF(((P$3-INT(P$3/18)*18)-$B5)&gt;=0,1,0)-P5+2)&lt;0, 0, $C5+INT(P$3/18)+IF(((P$3-INT(P$3/18)*18)-$B5)&gt;=0,1,0)-P5+2)</f>
        <v>1</v>
      </c>
      <c r="S5" t="s">
        <v>472</v>
      </c>
    </row>
    <row r="6" spans="1:19" x14ac:dyDescent="0.2">
      <c r="A6" s="42" t="s">
        <v>391</v>
      </c>
      <c r="B6" s="50">
        <v>9</v>
      </c>
      <c r="C6" s="50">
        <v>4</v>
      </c>
      <c r="D6" s="37">
        <v>5</v>
      </c>
      <c r="E6" s="37">
        <v>2</v>
      </c>
      <c r="F6" s="37">
        <f t="shared" si="0"/>
        <v>1</v>
      </c>
      <c r="G6" s="38">
        <v>5</v>
      </c>
      <c r="H6" s="38">
        <v>1</v>
      </c>
      <c r="I6" s="232">
        <f t="shared" si="1"/>
        <v>2</v>
      </c>
      <c r="J6" s="37">
        <v>7</v>
      </c>
      <c r="K6" s="37">
        <v>3</v>
      </c>
      <c r="L6" s="37">
        <f t="shared" si="2"/>
        <v>0</v>
      </c>
      <c r="M6" s="38">
        <v>10</v>
      </c>
      <c r="N6" s="38">
        <v>2</v>
      </c>
      <c r="O6" s="232">
        <f t="shared" si="3"/>
        <v>0</v>
      </c>
      <c r="P6" s="37">
        <v>6</v>
      </c>
      <c r="Q6" s="37">
        <v>2</v>
      </c>
      <c r="R6" s="37">
        <f t="shared" si="4"/>
        <v>2</v>
      </c>
      <c r="S6" t="s">
        <v>475</v>
      </c>
    </row>
    <row r="7" spans="1:19" x14ac:dyDescent="0.2">
      <c r="A7" s="42" t="s">
        <v>392</v>
      </c>
      <c r="B7" s="50">
        <v>13</v>
      </c>
      <c r="C7" s="50">
        <v>4</v>
      </c>
      <c r="D7" s="37">
        <v>5</v>
      </c>
      <c r="E7" s="37">
        <v>3</v>
      </c>
      <c r="F7" s="37">
        <f t="shared" si="0"/>
        <v>1</v>
      </c>
      <c r="G7" s="38">
        <v>8</v>
      </c>
      <c r="H7" s="38">
        <v>2</v>
      </c>
      <c r="I7" s="232">
        <f t="shared" si="1"/>
        <v>0</v>
      </c>
      <c r="J7" s="37">
        <v>6</v>
      </c>
      <c r="K7" s="37">
        <v>1</v>
      </c>
      <c r="L7" s="37">
        <f t="shared" si="2"/>
        <v>1</v>
      </c>
      <c r="M7" s="38">
        <v>5</v>
      </c>
      <c r="N7" s="38">
        <v>1</v>
      </c>
      <c r="O7" s="232">
        <f t="shared" si="3"/>
        <v>2</v>
      </c>
      <c r="P7" s="37">
        <v>4</v>
      </c>
      <c r="Q7" s="37">
        <v>2</v>
      </c>
      <c r="R7" s="37">
        <f t="shared" si="4"/>
        <v>3</v>
      </c>
    </row>
    <row r="8" spans="1:19" x14ac:dyDescent="0.2">
      <c r="A8" s="42" t="s">
        <v>393</v>
      </c>
      <c r="B8" s="50">
        <v>3</v>
      </c>
      <c r="C8" s="50">
        <v>5</v>
      </c>
      <c r="D8" s="37">
        <v>8</v>
      </c>
      <c r="E8" s="37">
        <v>2</v>
      </c>
      <c r="F8" s="37">
        <f t="shared" si="0"/>
        <v>0</v>
      </c>
      <c r="G8" s="38">
        <v>6</v>
      </c>
      <c r="H8" s="38">
        <v>1</v>
      </c>
      <c r="I8" s="232">
        <f t="shared" si="1"/>
        <v>3</v>
      </c>
      <c r="J8" s="37">
        <v>6</v>
      </c>
      <c r="K8" s="37">
        <v>2</v>
      </c>
      <c r="L8" s="37">
        <f t="shared" si="2"/>
        <v>2</v>
      </c>
      <c r="M8" s="38">
        <v>6</v>
      </c>
      <c r="N8" s="38">
        <v>1</v>
      </c>
      <c r="O8" s="232">
        <f t="shared" si="3"/>
        <v>3</v>
      </c>
      <c r="P8" s="37">
        <v>6</v>
      </c>
      <c r="Q8" s="37">
        <v>2</v>
      </c>
      <c r="R8" s="37">
        <f t="shared" si="4"/>
        <v>3</v>
      </c>
    </row>
    <row r="9" spans="1:19" x14ac:dyDescent="0.2">
      <c r="A9" s="42" t="s">
        <v>394</v>
      </c>
      <c r="B9" s="50">
        <v>15</v>
      </c>
      <c r="C9" s="50">
        <v>3</v>
      </c>
      <c r="D9" s="37">
        <v>4</v>
      </c>
      <c r="E9" s="37">
        <v>1</v>
      </c>
      <c r="F9" s="37">
        <f t="shared" si="0"/>
        <v>1</v>
      </c>
      <c r="G9" s="38">
        <v>5</v>
      </c>
      <c r="H9" s="38">
        <v>2</v>
      </c>
      <c r="I9" s="232">
        <f t="shared" si="1"/>
        <v>1</v>
      </c>
      <c r="J9" s="37">
        <v>6</v>
      </c>
      <c r="K9" s="37">
        <v>2</v>
      </c>
      <c r="L9" s="37">
        <f t="shared" si="2"/>
        <v>0</v>
      </c>
      <c r="M9" s="38">
        <v>4</v>
      </c>
      <c r="N9" s="38">
        <v>2</v>
      </c>
      <c r="O9" s="232">
        <f t="shared" si="3"/>
        <v>2</v>
      </c>
      <c r="P9" s="37">
        <v>5</v>
      </c>
      <c r="Q9" s="37">
        <v>3</v>
      </c>
      <c r="R9" s="37">
        <f t="shared" si="4"/>
        <v>1</v>
      </c>
    </row>
    <row r="10" spans="1:19" x14ac:dyDescent="0.2">
      <c r="A10" s="42" t="s">
        <v>395</v>
      </c>
      <c r="B10" s="50">
        <v>1</v>
      </c>
      <c r="C10" s="50">
        <v>4</v>
      </c>
      <c r="D10" s="37">
        <v>7</v>
      </c>
      <c r="E10" s="37">
        <v>2</v>
      </c>
      <c r="F10" s="37">
        <f t="shared" si="0"/>
        <v>0</v>
      </c>
      <c r="G10" s="38">
        <v>8</v>
      </c>
      <c r="H10" s="38">
        <v>2</v>
      </c>
      <c r="I10" s="232">
        <f t="shared" si="1"/>
        <v>0</v>
      </c>
      <c r="J10" s="37">
        <v>5</v>
      </c>
      <c r="K10" s="37">
        <v>2</v>
      </c>
      <c r="L10" s="37">
        <f t="shared" si="2"/>
        <v>2</v>
      </c>
      <c r="M10" s="38">
        <v>6</v>
      </c>
      <c r="N10" s="38">
        <v>2</v>
      </c>
      <c r="O10" s="232">
        <f t="shared" si="3"/>
        <v>2</v>
      </c>
      <c r="P10" s="37">
        <v>6</v>
      </c>
      <c r="Q10" s="37">
        <v>2</v>
      </c>
      <c r="R10" s="37">
        <f t="shared" si="4"/>
        <v>2</v>
      </c>
    </row>
    <row r="11" spans="1:19" x14ac:dyDescent="0.2">
      <c r="A11" s="42" t="s">
        <v>396</v>
      </c>
      <c r="B11" s="50">
        <v>7</v>
      </c>
      <c r="C11" s="50">
        <v>4</v>
      </c>
      <c r="D11" s="37">
        <v>4</v>
      </c>
      <c r="E11" s="37">
        <v>1</v>
      </c>
      <c r="F11" s="37">
        <f t="shared" si="0"/>
        <v>2</v>
      </c>
      <c r="G11" s="38">
        <v>8</v>
      </c>
      <c r="H11" s="38">
        <v>2</v>
      </c>
      <c r="I11" s="232">
        <f t="shared" si="1"/>
        <v>0</v>
      </c>
      <c r="J11" s="37">
        <v>4</v>
      </c>
      <c r="K11" s="37">
        <v>1</v>
      </c>
      <c r="L11" s="37">
        <f t="shared" si="2"/>
        <v>3</v>
      </c>
      <c r="M11" s="38">
        <v>6</v>
      </c>
      <c r="N11" s="38">
        <v>2</v>
      </c>
      <c r="O11" s="232">
        <f t="shared" si="3"/>
        <v>2</v>
      </c>
      <c r="P11" s="37">
        <v>7</v>
      </c>
      <c r="Q11" s="37">
        <v>3</v>
      </c>
      <c r="R11" s="37">
        <f t="shared" si="4"/>
        <v>1</v>
      </c>
    </row>
    <row r="12" spans="1:19" x14ac:dyDescent="0.2">
      <c r="A12" s="42" t="s">
        <v>397</v>
      </c>
      <c r="B12" s="50">
        <v>5</v>
      </c>
      <c r="C12" s="50">
        <v>4</v>
      </c>
      <c r="D12" s="37">
        <v>5</v>
      </c>
      <c r="E12" s="37">
        <v>1</v>
      </c>
      <c r="F12" s="37">
        <f t="shared" si="0"/>
        <v>2</v>
      </c>
      <c r="G12" s="38">
        <v>5</v>
      </c>
      <c r="H12" s="38">
        <v>1</v>
      </c>
      <c r="I12" s="232">
        <f t="shared" si="1"/>
        <v>2</v>
      </c>
      <c r="J12" s="37">
        <v>5</v>
      </c>
      <c r="K12" s="37">
        <v>2</v>
      </c>
      <c r="L12" s="37">
        <f t="shared" si="2"/>
        <v>2</v>
      </c>
      <c r="M12" s="38">
        <v>4</v>
      </c>
      <c r="N12" s="38">
        <v>1</v>
      </c>
      <c r="O12" s="232">
        <f t="shared" si="3"/>
        <v>4</v>
      </c>
      <c r="P12" s="37">
        <v>5</v>
      </c>
      <c r="Q12" s="37">
        <v>2</v>
      </c>
      <c r="R12" s="37">
        <f t="shared" si="4"/>
        <v>3</v>
      </c>
    </row>
    <row r="13" spans="1:19" ht="13.5" thickBot="1" x14ac:dyDescent="0.25">
      <c r="A13" s="52" t="s">
        <v>398</v>
      </c>
      <c r="B13" s="53">
        <v>17</v>
      </c>
      <c r="C13" s="53">
        <v>3</v>
      </c>
      <c r="D13" s="37">
        <v>3</v>
      </c>
      <c r="E13" s="54">
        <v>2</v>
      </c>
      <c r="F13" s="37">
        <f t="shared" si="0"/>
        <v>2</v>
      </c>
      <c r="G13" s="38">
        <v>3</v>
      </c>
      <c r="H13" s="55">
        <v>2</v>
      </c>
      <c r="I13" s="232">
        <f t="shared" si="1"/>
        <v>3</v>
      </c>
      <c r="J13" s="37">
        <v>4</v>
      </c>
      <c r="K13" s="54">
        <v>2</v>
      </c>
      <c r="L13" s="37">
        <f t="shared" si="2"/>
        <v>1</v>
      </c>
      <c r="M13" s="38">
        <v>4</v>
      </c>
      <c r="N13" s="55">
        <v>2</v>
      </c>
      <c r="O13" s="232">
        <f t="shared" si="3"/>
        <v>2</v>
      </c>
      <c r="P13" s="37">
        <v>3</v>
      </c>
      <c r="Q13" s="54">
        <v>2</v>
      </c>
      <c r="R13" s="37">
        <f t="shared" si="4"/>
        <v>3</v>
      </c>
    </row>
    <row r="14" spans="1:19" ht="13.5" thickBot="1" x14ac:dyDescent="0.25">
      <c r="A14" s="61" t="s">
        <v>412</v>
      </c>
      <c r="B14" s="62"/>
      <c r="C14" s="74">
        <f t="shared" ref="C14:L14" si="5">SUM(C5:C13)</f>
        <v>35</v>
      </c>
      <c r="D14" s="63">
        <f t="shared" si="5"/>
        <v>45</v>
      </c>
      <c r="E14" s="63">
        <f t="shared" si="5"/>
        <v>15</v>
      </c>
      <c r="F14" s="63">
        <f t="shared" si="5"/>
        <v>11</v>
      </c>
      <c r="G14" s="64">
        <f t="shared" si="5"/>
        <v>53</v>
      </c>
      <c r="H14" s="64">
        <f t="shared" si="5"/>
        <v>15</v>
      </c>
      <c r="I14" s="233">
        <f t="shared" si="5"/>
        <v>13</v>
      </c>
      <c r="J14" s="63">
        <f t="shared" si="5"/>
        <v>48</v>
      </c>
      <c r="K14" s="63">
        <f t="shared" si="5"/>
        <v>17</v>
      </c>
      <c r="L14" s="88">
        <f t="shared" si="5"/>
        <v>13</v>
      </c>
      <c r="M14" s="64">
        <f t="shared" ref="M14:R14" si="6">SUM(M5:M13)</f>
        <v>55</v>
      </c>
      <c r="N14" s="64">
        <f t="shared" si="6"/>
        <v>15</v>
      </c>
      <c r="O14" s="233">
        <f t="shared" si="6"/>
        <v>17</v>
      </c>
      <c r="P14" s="63">
        <f t="shared" si="6"/>
        <v>48</v>
      </c>
      <c r="Q14" s="63">
        <f t="shared" si="6"/>
        <v>20</v>
      </c>
      <c r="R14" s="88">
        <f t="shared" si="6"/>
        <v>19</v>
      </c>
    </row>
    <row r="15" spans="1:19" x14ac:dyDescent="0.2">
      <c r="A15" s="57" t="s">
        <v>399</v>
      </c>
      <c r="B15" s="58">
        <v>4</v>
      </c>
      <c r="C15" s="58">
        <v>5</v>
      </c>
      <c r="D15" s="37">
        <v>6</v>
      </c>
      <c r="E15" s="39">
        <v>2</v>
      </c>
      <c r="F15" s="37">
        <f t="shared" si="0"/>
        <v>2</v>
      </c>
      <c r="G15" s="38">
        <v>7</v>
      </c>
      <c r="H15" s="59">
        <v>2</v>
      </c>
      <c r="I15" s="232">
        <f t="shared" ref="I15:I23" si="7">IF(($C15+INT(G$3/18)+IF(((G$3-INT(G$3/18)*18)-$B15)&gt;=0,1,0)-G15+2)&lt;0, 0, $C15+INT(G$3/18)+IF(((G$3-INT(G$3/18)*18)-$B15)&gt;=0,1,0)-G15+2)</f>
        <v>1</v>
      </c>
      <c r="J15" s="37">
        <v>6</v>
      </c>
      <c r="K15" s="39">
        <v>2</v>
      </c>
      <c r="L15" s="37">
        <f t="shared" ref="L15:L23" si="8">IF(($C15+INT(J$3/18)+IF(((J$3-INT(J$3/18)*18)-$B15)&gt;=0,1,0)-J15+2)&lt;0, 0, $C15+INT(J$3/18)+IF(((J$3-INT(J$3/18)*18)-$B15)&gt;=0,1,0)-J15+2)</f>
        <v>2</v>
      </c>
      <c r="M15" s="38">
        <v>7</v>
      </c>
      <c r="N15" s="59">
        <v>2</v>
      </c>
      <c r="O15" s="232">
        <f t="shared" ref="O15:O23" si="9">IF(($C15+INT(M$3/18)+IF(((M$3-INT(M$3/18)*18)-$B15)&gt;=0,1,0)-M15+2)&lt;0, 0, $C15+INT(M$3/18)+IF(((M$3-INT(M$3/18)*18)-$B15)&gt;=0,1,0)-M15+2)</f>
        <v>2</v>
      </c>
      <c r="P15" s="37">
        <v>8</v>
      </c>
      <c r="Q15" s="39">
        <v>2</v>
      </c>
      <c r="R15" s="37">
        <f t="shared" ref="R15:R23" si="10">IF(($C15+INT(P$3/18)+IF(((P$3-INT(P$3/18)*18)-$B15)&gt;=0,1,0)-P15+2)&lt;0, 0, $C15+INT(P$3/18)+IF(((P$3-INT(P$3/18)*18)-$B15)&gt;=0,1,0)-P15+2)</f>
        <v>1</v>
      </c>
    </row>
    <row r="16" spans="1:19" x14ac:dyDescent="0.2">
      <c r="A16" s="42" t="s">
        <v>400</v>
      </c>
      <c r="B16" s="50">
        <v>6</v>
      </c>
      <c r="C16" s="50">
        <v>4</v>
      </c>
      <c r="D16" s="37">
        <v>5</v>
      </c>
      <c r="E16" s="37">
        <v>2</v>
      </c>
      <c r="F16" s="37">
        <f t="shared" si="0"/>
        <v>2</v>
      </c>
      <c r="G16" s="38">
        <v>7</v>
      </c>
      <c r="H16" s="38">
        <v>2</v>
      </c>
      <c r="I16" s="232">
        <f t="shared" si="7"/>
        <v>0</v>
      </c>
      <c r="J16" s="37">
        <v>5</v>
      </c>
      <c r="K16" s="37">
        <v>2</v>
      </c>
      <c r="L16" s="37">
        <f t="shared" si="8"/>
        <v>2</v>
      </c>
      <c r="M16" s="38">
        <v>6</v>
      </c>
      <c r="N16" s="38">
        <v>2</v>
      </c>
      <c r="O16" s="232">
        <f t="shared" si="9"/>
        <v>2</v>
      </c>
      <c r="P16" s="37">
        <v>6</v>
      </c>
      <c r="Q16" s="37">
        <v>2</v>
      </c>
      <c r="R16" s="37">
        <f t="shared" si="10"/>
        <v>2</v>
      </c>
    </row>
    <row r="17" spans="1:20" x14ac:dyDescent="0.2">
      <c r="A17" s="42" t="s">
        <v>401</v>
      </c>
      <c r="B17" s="50">
        <v>12</v>
      </c>
      <c r="C17" s="50">
        <v>4</v>
      </c>
      <c r="D17" s="37">
        <v>4</v>
      </c>
      <c r="E17" s="37">
        <v>2</v>
      </c>
      <c r="F17" s="37">
        <f t="shared" si="0"/>
        <v>2</v>
      </c>
      <c r="G17" s="38">
        <v>7</v>
      </c>
      <c r="H17" s="38">
        <v>3</v>
      </c>
      <c r="I17" s="232">
        <f t="shared" si="7"/>
        <v>0</v>
      </c>
      <c r="J17" s="37">
        <v>5</v>
      </c>
      <c r="K17" s="37">
        <v>2</v>
      </c>
      <c r="L17" s="37">
        <f t="shared" si="8"/>
        <v>2</v>
      </c>
      <c r="M17" s="38">
        <v>4</v>
      </c>
      <c r="N17" s="38">
        <v>1</v>
      </c>
      <c r="O17" s="232">
        <f t="shared" si="9"/>
        <v>3</v>
      </c>
      <c r="P17" s="37">
        <v>6</v>
      </c>
      <c r="Q17" s="37">
        <v>1</v>
      </c>
      <c r="R17" s="37">
        <f t="shared" si="10"/>
        <v>1</v>
      </c>
    </row>
    <row r="18" spans="1:20" x14ac:dyDescent="0.2">
      <c r="A18" s="42" t="s">
        <v>402</v>
      </c>
      <c r="B18" s="50">
        <v>18</v>
      </c>
      <c r="C18" s="50">
        <v>3</v>
      </c>
      <c r="D18" s="37">
        <v>3</v>
      </c>
      <c r="E18" s="37">
        <v>2</v>
      </c>
      <c r="F18" s="37">
        <f t="shared" si="0"/>
        <v>2</v>
      </c>
      <c r="G18" s="38">
        <v>5</v>
      </c>
      <c r="H18" s="38">
        <v>2</v>
      </c>
      <c r="I18" s="232">
        <f t="shared" si="7"/>
        <v>1</v>
      </c>
      <c r="J18" s="37">
        <v>3</v>
      </c>
      <c r="K18" s="37">
        <v>2</v>
      </c>
      <c r="L18" s="37">
        <f t="shared" si="8"/>
        <v>2</v>
      </c>
      <c r="M18" s="38">
        <v>4</v>
      </c>
      <c r="N18" s="38">
        <v>3</v>
      </c>
      <c r="O18" s="232">
        <f t="shared" si="9"/>
        <v>2</v>
      </c>
      <c r="P18" s="37">
        <v>5</v>
      </c>
      <c r="Q18" s="37">
        <v>1</v>
      </c>
      <c r="R18" s="37">
        <f t="shared" si="10"/>
        <v>1</v>
      </c>
    </row>
    <row r="19" spans="1:20" x14ac:dyDescent="0.2">
      <c r="A19" s="42" t="s">
        <v>403</v>
      </c>
      <c r="B19" s="50">
        <v>8</v>
      </c>
      <c r="C19" s="50">
        <v>4</v>
      </c>
      <c r="D19" s="37">
        <v>10</v>
      </c>
      <c r="E19" s="37">
        <v>2</v>
      </c>
      <c r="F19" s="37">
        <f t="shared" si="0"/>
        <v>0</v>
      </c>
      <c r="G19" s="38">
        <v>5</v>
      </c>
      <c r="H19" s="38">
        <v>2</v>
      </c>
      <c r="I19" s="232">
        <f t="shared" si="7"/>
        <v>2</v>
      </c>
      <c r="J19" s="37">
        <v>5</v>
      </c>
      <c r="K19" s="37">
        <v>2</v>
      </c>
      <c r="L19" s="37">
        <f t="shared" si="8"/>
        <v>2</v>
      </c>
      <c r="M19" s="38">
        <v>4</v>
      </c>
      <c r="N19" s="38">
        <v>1</v>
      </c>
      <c r="O19" s="232">
        <f t="shared" si="9"/>
        <v>4</v>
      </c>
      <c r="P19" s="37">
        <v>7</v>
      </c>
      <c r="Q19" s="37">
        <v>2</v>
      </c>
      <c r="R19" s="37">
        <f t="shared" si="10"/>
        <v>1</v>
      </c>
    </row>
    <row r="20" spans="1:20" x14ac:dyDescent="0.2">
      <c r="A20" s="42" t="s">
        <v>404</v>
      </c>
      <c r="B20" s="50">
        <v>16</v>
      </c>
      <c r="C20" s="50">
        <v>3</v>
      </c>
      <c r="D20" s="37">
        <v>3</v>
      </c>
      <c r="E20" s="37">
        <v>2</v>
      </c>
      <c r="F20" s="37">
        <f t="shared" si="0"/>
        <v>2</v>
      </c>
      <c r="G20" s="38">
        <v>5</v>
      </c>
      <c r="H20" s="38">
        <v>2</v>
      </c>
      <c r="I20" s="232">
        <f t="shared" si="7"/>
        <v>1</v>
      </c>
      <c r="J20" s="37">
        <v>5</v>
      </c>
      <c r="K20" s="37">
        <v>2</v>
      </c>
      <c r="L20" s="37">
        <f t="shared" si="8"/>
        <v>1</v>
      </c>
      <c r="M20" s="38">
        <v>4</v>
      </c>
      <c r="N20" s="38">
        <v>2</v>
      </c>
      <c r="O20" s="232">
        <f t="shared" si="9"/>
        <v>2</v>
      </c>
      <c r="P20" s="37">
        <v>2</v>
      </c>
      <c r="Q20" s="37">
        <v>1</v>
      </c>
      <c r="R20" s="37">
        <f t="shared" si="10"/>
        <v>4</v>
      </c>
    </row>
    <row r="21" spans="1:20" x14ac:dyDescent="0.2">
      <c r="A21" s="42" t="s">
        <v>405</v>
      </c>
      <c r="B21" s="50">
        <v>10</v>
      </c>
      <c r="C21" s="50">
        <v>4</v>
      </c>
      <c r="D21" s="37">
        <v>3</v>
      </c>
      <c r="E21" s="37">
        <v>1</v>
      </c>
      <c r="F21" s="37">
        <f t="shared" si="0"/>
        <v>3</v>
      </c>
      <c r="G21" s="38">
        <v>5</v>
      </c>
      <c r="H21" s="38">
        <v>1</v>
      </c>
      <c r="I21" s="232">
        <f t="shared" si="7"/>
        <v>2</v>
      </c>
      <c r="J21" s="37">
        <v>6</v>
      </c>
      <c r="K21" s="37">
        <v>2</v>
      </c>
      <c r="L21" s="37">
        <f t="shared" si="8"/>
        <v>1</v>
      </c>
      <c r="M21" s="38">
        <v>5</v>
      </c>
      <c r="N21" s="38">
        <v>2</v>
      </c>
      <c r="O21" s="232">
        <f t="shared" si="9"/>
        <v>2</v>
      </c>
      <c r="P21" s="37">
        <v>6</v>
      </c>
      <c r="Q21" s="37">
        <v>2</v>
      </c>
      <c r="R21" s="37">
        <f t="shared" si="10"/>
        <v>1</v>
      </c>
    </row>
    <row r="22" spans="1:20" x14ac:dyDescent="0.2">
      <c r="A22" s="42" t="s">
        <v>406</v>
      </c>
      <c r="B22" s="50">
        <v>14</v>
      </c>
      <c r="C22" s="50">
        <v>3</v>
      </c>
      <c r="D22" s="37">
        <v>4</v>
      </c>
      <c r="E22" s="37">
        <v>2</v>
      </c>
      <c r="F22" s="37">
        <f t="shared" si="0"/>
        <v>1</v>
      </c>
      <c r="G22" s="38">
        <v>3</v>
      </c>
      <c r="H22" s="38">
        <v>1</v>
      </c>
      <c r="I22" s="232">
        <f t="shared" si="7"/>
        <v>3</v>
      </c>
      <c r="J22" s="37">
        <v>2</v>
      </c>
      <c r="K22" s="37">
        <v>1</v>
      </c>
      <c r="L22" s="37">
        <f t="shared" si="8"/>
        <v>4</v>
      </c>
      <c r="M22" s="38">
        <v>3</v>
      </c>
      <c r="N22" s="38">
        <v>1</v>
      </c>
      <c r="O22" s="232">
        <f t="shared" si="9"/>
        <v>3</v>
      </c>
      <c r="P22" s="37">
        <v>4</v>
      </c>
      <c r="Q22" s="37">
        <v>2</v>
      </c>
      <c r="R22" s="37">
        <f t="shared" si="10"/>
        <v>2</v>
      </c>
      <c r="T22" t="s">
        <v>159</v>
      </c>
    </row>
    <row r="23" spans="1:20" ht="13.5" thickBot="1" x14ac:dyDescent="0.25">
      <c r="A23" s="45" t="s">
        <v>407</v>
      </c>
      <c r="B23" s="51">
        <v>2</v>
      </c>
      <c r="C23" s="51">
        <v>5</v>
      </c>
      <c r="D23" s="37">
        <v>8</v>
      </c>
      <c r="E23" s="46">
        <v>2</v>
      </c>
      <c r="F23" s="37">
        <f t="shared" si="0"/>
        <v>0</v>
      </c>
      <c r="G23" s="38">
        <v>7</v>
      </c>
      <c r="H23" s="47">
        <v>3</v>
      </c>
      <c r="I23" s="232">
        <f t="shared" si="7"/>
        <v>2</v>
      </c>
      <c r="J23" s="37">
        <v>6</v>
      </c>
      <c r="K23" s="46">
        <v>2</v>
      </c>
      <c r="L23" s="37">
        <f t="shared" si="8"/>
        <v>2</v>
      </c>
      <c r="M23" s="38">
        <v>6</v>
      </c>
      <c r="N23" s="47">
        <v>2</v>
      </c>
      <c r="O23" s="232">
        <f t="shared" si="9"/>
        <v>3</v>
      </c>
      <c r="P23" s="37">
        <v>7</v>
      </c>
      <c r="Q23" s="46">
        <v>2</v>
      </c>
      <c r="R23" s="37">
        <f t="shared" si="10"/>
        <v>2</v>
      </c>
    </row>
    <row r="24" spans="1:20" ht="13.5" thickBot="1" x14ac:dyDescent="0.25">
      <c r="A24" s="66" t="s">
        <v>413</v>
      </c>
      <c r="B24" s="63"/>
      <c r="C24" s="63">
        <f t="shared" ref="C24:L24" si="11">SUM(C15:C23)</f>
        <v>35</v>
      </c>
      <c r="D24" s="63">
        <f t="shared" si="11"/>
        <v>46</v>
      </c>
      <c r="E24" s="63">
        <f t="shared" si="11"/>
        <v>17</v>
      </c>
      <c r="F24" s="63">
        <f t="shared" si="11"/>
        <v>14</v>
      </c>
      <c r="G24" s="64">
        <f t="shared" si="11"/>
        <v>51</v>
      </c>
      <c r="H24" s="64">
        <f t="shared" si="11"/>
        <v>18</v>
      </c>
      <c r="I24" s="234">
        <f t="shared" si="11"/>
        <v>12</v>
      </c>
      <c r="J24" s="63">
        <f t="shared" si="11"/>
        <v>43</v>
      </c>
      <c r="K24" s="63">
        <f t="shared" si="11"/>
        <v>17</v>
      </c>
      <c r="L24" s="63">
        <f t="shared" si="11"/>
        <v>18</v>
      </c>
      <c r="M24" s="64">
        <f t="shared" ref="M24:R24" si="12">SUM(M15:M23)</f>
        <v>43</v>
      </c>
      <c r="N24" s="64">
        <f t="shared" si="12"/>
        <v>16</v>
      </c>
      <c r="O24" s="64">
        <f t="shared" si="12"/>
        <v>23</v>
      </c>
      <c r="P24" s="63">
        <f t="shared" si="12"/>
        <v>51</v>
      </c>
      <c r="Q24" s="63">
        <f t="shared" si="12"/>
        <v>15</v>
      </c>
      <c r="R24" s="63">
        <f t="shared" si="12"/>
        <v>15</v>
      </c>
    </row>
    <row r="25" spans="1:20" ht="13.5" thickBot="1" x14ac:dyDescent="0.25">
      <c r="A25" s="70" t="s">
        <v>414</v>
      </c>
      <c r="B25" s="71"/>
      <c r="C25" s="71">
        <f t="shared" ref="C25:R25" si="13">C24+C14</f>
        <v>70</v>
      </c>
      <c r="D25" s="71">
        <f t="shared" si="13"/>
        <v>91</v>
      </c>
      <c r="E25" s="71">
        <f t="shared" si="13"/>
        <v>32</v>
      </c>
      <c r="F25" s="71">
        <f t="shared" si="13"/>
        <v>25</v>
      </c>
      <c r="G25" s="72">
        <f t="shared" si="13"/>
        <v>104</v>
      </c>
      <c r="H25" s="72">
        <f t="shared" si="13"/>
        <v>33</v>
      </c>
      <c r="I25" s="235">
        <f t="shared" si="13"/>
        <v>25</v>
      </c>
      <c r="J25" s="71">
        <f t="shared" si="13"/>
        <v>91</v>
      </c>
      <c r="K25" s="71">
        <f t="shared" si="13"/>
        <v>34</v>
      </c>
      <c r="L25" s="71">
        <f t="shared" si="13"/>
        <v>31</v>
      </c>
      <c r="M25" s="72">
        <f t="shared" si="13"/>
        <v>98</v>
      </c>
      <c r="N25" s="72">
        <f t="shared" si="13"/>
        <v>31</v>
      </c>
      <c r="O25" s="72">
        <f t="shared" si="13"/>
        <v>40</v>
      </c>
      <c r="P25" s="71">
        <f t="shared" si="13"/>
        <v>99</v>
      </c>
      <c r="Q25" s="71">
        <f t="shared" si="13"/>
        <v>35</v>
      </c>
      <c r="R25" s="71">
        <f t="shared" si="13"/>
        <v>34</v>
      </c>
    </row>
    <row r="26" spans="1:20" ht="13.5" thickBot="1" x14ac:dyDescent="0.25"/>
    <row r="27" spans="1:20" x14ac:dyDescent="0.2">
      <c r="A27" s="298" t="s">
        <v>164</v>
      </c>
      <c r="B27" s="149"/>
      <c r="C27" s="205"/>
      <c r="D27" s="501" t="s">
        <v>469</v>
      </c>
      <c r="E27" s="475"/>
      <c r="F27" s="502"/>
      <c r="G27" s="503" t="s">
        <v>340</v>
      </c>
      <c r="H27" s="478"/>
      <c r="I27" s="504"/>
      <c r="J27" s="501" t="s">
        <v>475</v>
      </c>
      <c r="K27" s="475"/>
      <c r="L27" s="502"/>
      <c r="M27" s="503" t="s">
        <v>352</v>
      </c>
      <c r="N27" s="478"/>
      <c r="O27" s="504"/>
      <c r="P27" s="475" t="s">
        <v>472</v>
      </c>
      <c r="Q27" s="475"/>
      <c r="R27" s="502"/>
    </row>
    <row r="28" spans="1:20" x14ac:dyDescent="0.2">
      <c r="A28" s="167"/>
      <c r="B28" s="37"/>
      <c r="C28" s="44"/>
      <c r="D28" s="206" t="s">
        <v>409</v>
      </c>
      <c r="E28" s="35" t="s">
        <v>410</v>
      </c>
      <c r="F28" s="43" t="s">
        <v>363</v>
      </c>
      <c r="G28" s="207" t="s">
        <v>409</v>
      </c>
      <c r="H28" s="36" t="s">
        <v>410</v>
      </c>
      <c r="I28" s="123" t="s">
        <v>363</v>
      </c>
      <c r="J28" s="206" t="s">
        <v>409</v>
      </c>
      <c r="K28" s="35" t="s">
        <v>410</v>
      </c>
      <c r="L28" s="43" t="s">
        <v>363</v>
      </c>
      <c r="M28" s="207" t="s">
        <v>409</v>
      </c>
      <c r="N28" s="36" t="s">
        <v>410</v>
      </c>
      <c r="O28" s="123" t="s">
        <v>363</v>
      </c>
      <c r="P28" s="202" t="s">
        <v>409</v>
      </c>
      <c r="Q28" s="35" t="s">
        <v>410</v>
      </c>
      <c r="R28" s="43" t="s">
        <v>363</v>
      </c>
    </row>
    <row r="29" spans="1:20" x14ac:dyDescent="0.2">
      <c r="A29" s="272" t="s">
        <v>509</v>
      </c>
      <c r="B29" s="37"/>
      <c r="C29" s="44"/>
      <c r="D29" s="206">
        <f>'Nexø 9. maj 2013'!D25</f>
        <v>82</v>
      </c>
      <c r="E29" s="206">
        <f>'Nexø 9. maj 2013'!E25</f>
        <v>34</v>
      </c>
      <c r="F29" s="206">
        <f>'Nexø 9. maj 2013'!F25</f>
        <v>30</v>
      </c>
      <c r="G29" s="295">
        <f>'Nexø 9. maj 2013'!G25</f>
        <v>100</v>
      </c>
      <c r="H29" s="295">
        <f>'Nexø 9. maj 2013'!H25</f>
        <v>35</v>
      </c>
      <c r="I29" s="295">
        <f>'Nexø 9. maj 2013'!I25</f>
        <v>27</v>
      </c>
      <c r="J29" s="206">
        <f>'Nexø 9. maj 2013'!J25</f>
        <v>91</v>
      </c>
      <c r="K29" s="206">
        <f>'Nexø 9. maj 2013'!K25</f>
        <v>41</v>
      </c>
      <c r="L29" s="206">
        <f>'Nexø 9. maj 2013'!L25</f>
        <v>33</v>
      </c>
      <c r="M29" s="295">
        <f>'Nexø 9. maj 2013'!M25</f>
        <v>97</v>
      </c>
      <c r="N29" s="295">
        <f>'Nexø 9. maj 2013'!N25</f>
        <v>33</v>
      </c>
      <c r="O29" s="295">
        <f>'Nexø 9. maj 2013'!O25</f>
        <v>35</v>
      </c>
      <c r="P29" s="206">
        <f>'Nexø 9. maj 2013'!P25</f>
        <v>104</v>
      </c>
      <c r="Q29" s="206">
        <f>'Nexø 9. maj 2013'!Q25</f>
        <v>28</v>
      </c>
      <c r="R29" s="206">
        <f>'Nexø 9. maj 2013'!R25</f>
        <v>33</v>
      </c>
    </row>
    <row r="30" spans="1:20" x14ac:dyDescent="0.2">
      <c r="A30" s="272" t="s">
        <v>161</v>
      </c>
      <c r="B30" s="37"/>
      <c r="C30" s="44"/>
      <c r="D30" s="206">
        <f>'Rø Old Course 10. maj 2013'!D25</f>
        <v>82</v>
      </c>
      <c r="E30" s="206">
        <f>'Rø Old Course 10. maj 2013'!E25</f>
        <v>34</v>
      </c>
      <c r="F30" s="206">
        <f>'Rø Old Course 10. maj 2013'!F25</f>
        <v>31</v>
      </c>
      <c r="G30" s="295">
        <f>'Rø Old Course 10. maj 2013'!G25</f>
        <v>95</v>
      </c>
      <c r="H30" s="295">
        <f>'Rø Old Course 10. maj 2013'!H25</f>
        <v>32</v>
      </c>
      <c r="I30" s="295">
        <f>'Rø Old Course 10. maj 2013'!I25</f>
        <v>32</v>
      </c>
      <c r="J30" s="206">
        <f>'Rø Old Course 10. maj 2013'!J25</f>
        <v>85</v>
      </c>
      <c r="K30" s="206">
        <f>'Rø Old Course 10. maj 2013'!K25</f>
        <v>27</v>
      </c>
      <c r="L30" s="206">
        <f>'Rø Old Course 10. maj 2013'!L25</f>
        <v>40</v>
      </c>
      <c r="M30" s="295">
        <f>'Rø Old Course 10. maj 2013'!M25</f>
        <v>105</v>
      </c>
      <c r="N30" s="295">
        <f>'Rø Old Course 10. maj 2013'!N25</f>
        <v>30</v>
      </c>
      <c r="O30" s="295">
        <f>'Rø Old Course 10. maj 2013'!O25</f>
        <v>32</v>
      </c>
      <c r="P30" s="206">
        <f>'Rø Old Course 10. maj 2013'!P25</f>
        <v>108</v>
      </c>
      <c r="Q30" s="206">
        <f>'Rø Old Course 10. maj 2013'!Q25</f>
        <v>32</v>
      </c>
      <c r="R30" s="206">
        <f>'Rø Old Course 10. maj 2013'!R25</f>
        <v>28</v>
      </c>
    </row>
    <row r="31" spans="1:20" x14ac:dyDescent="0.2">
      <c r="A31" s="272" t="s">
        <v>162</v>
      </c>
      <c r="B31" s="37"/>
      <c r="C31" s="44"/>
      <c r="D31" s="206">
        <f>'Rø New Course 10. maj 2013'!D25</f>
        <v>90</v>
      </c>
      <c r="E31" s="206">
        <f>'Rø New Course 10. maj 2013'!E25</f>
        <v>39</v>
      </c>
      <c r="F31" s="206">
        <f>'Rø New Course 10. maj 2013'!F25</f>
        <v>25</v>
      </c>
      <c r="G31" s="295">
        <f>'Rø New Course 10. maj 2013'!G25</f>
        <v>131</v>
      </c>
      <c r="H31" s="295">
        <f>'Rø New Course 10. maj 2013'!H25</f>
        <v>41</v>
      </c>
      <c r="I31" s="295">
        <f>'Rø New Course 10. maj 2013'!I25</f>
        <v>12</v>
      </c>
      <c r="J31" s="206">
        <f>'Rø New Course 10. maj 2013'!J25</f>
        <v>99</v>
      </c>
      <c r="K31" s="206">
        <f>'Rø New Course 10. maj 2013'!K25</f>
        <v>30</v>
      </c>
      <c r="L31" s="206">
        <f>'Rø New Course 10. maj 2013'!L25</f>
        <v>29</v>
      </c>
      <c r="M31" s="295">
        <f>'Rø New Course 10. maj 2013'!M25</f>
        <v>108</v>
      </c>
      <c r="N31" s="295">
        <f>'Rø New Course 10. maj 2013'!N25</f>
        <v>36</v>
      </c>
      <c r="O31" s="295">
        <f>'Rø New Course 10. maj 2013'!O25</f>
        <v>30</v>
      </c>
      <c r="P31" s="206">
        <f>'Rø New Course 10. maj 2013'!P25</f>
        <v>117</v>
      </c>
      <c r="Q31" s="206">
        <f>'Rø New Course 10. maj 2013'!Q25</f>
        <v>35</v>
      </c>
      <c r="R31" s="206">
        <f>'Rø New Course 10. maj 2013'!R25</f>
        <v>24</v>
      </c>
    </row>
    <row r="32" spans="1:20" x14ac:dyDescent="0.2">
      <c r="A32" s="272" t="s">
        <v>509</v>
      </c>
      <c r="B32" s="37"/>
      <c r="C32" s="44"/>
      <c r="D32" s="206">
        <f t="shared" ref="D32:R32" si="14">D25</f>
        <v>91</v>
      </c>
      <c r="E32" s="206">
        <f t="shared" si="14"/>
        <v>32</v>
      </c>
      <c r="F32" s="206">
        <f t="shared" si="14"/>
        <v>25</v>
      </c>
      <c r="G32" s="295">
        <f t="shared" si="14"/>
        <v>104</v>
      </c>
      <c r="H32" s="295">
        <f t="shared" si="14"/>
        <v>33</v>
      </c>
      <c r="I32" s="295">
        <f t="shared" si="14"/>
        <v>25</v>
      </c>
      <c r="J32" s="206">
        <f t="shared" si="14"/>
        <v>91</v>
      </c>
      <c r="K32" s="206">
        <f t="shared" si="14"/>
        <v>34</v>
      </c>
      <c r="L32" s="206">
        <f t="shared" si="14"/>
        <v>31</v>
      </c>
      <c r="M32" s="295">
        <f t="shared" si="14"/>
        <v>98</v>
      </c>
      <c r="N32" s="295">
        <f t="shared" si="14"/>
        <v>31</v>
      </c>
      <c r="O32" s="295">
        <f t="shared" si="14"/>
        <v>40</v>
      </c>
      <c r="P32" s="206">
        <f t="shared" si="14"/>
        <v>99</v>
      </c>
      <c r="Q32" s="206">
        <f t="shared" si="14"/>
        <v>35</v>
      </c>
      <c r="R32" s="206">
        <f t="shared" si="14"/>
        <v>34</v>
      </c>
    </row>
    <row r="33" spans="1:18" x14ac:dyDescent="0.2">
      <c r="A33" s="168" t="s">
        <v>562</v>
      </c>
      <c r="B33" s="150"/>
      <c r="C33" s="44"/>
      <c r="D33" s="168">
        <f t="shared" ref="D33:R33" si="15">SUM(D29:D32)</f>
        <v>345</v>
      </c>
      <c r="E33" s="150">
        <f t="shared" si="15"/>
        <v>139</v>
      </c>
      <c r="F33" s="169">
        <f t="shared" si="15"/>
        <v>111</v>
      </c>
      <c r="G33" s="208">
        <f t="shared" si="15"/>
        <v>430</v>
      </c>
      <c r="H33" s="170">
        <f t="shared" si="15"/>
        <v>141</v>
      </c>
      <c r="I33" s="209">
        <f t="shared" si="15"/>
        <v>96</v>
      </c>
      <c r="J33" s="168">
        <f t="shared" si="15"/>
        <v>366</v>
      </c>
      <c r="K33" s="150">
        <f t="shared" si="15"/>
        <v>132</v>
      </c>
      <c r="L33" s="169">
        <f t="shared" si="15"/>
        <v>133</v>
      </c>
      <c r="M33" s="208">
        <f t="shared" si="15"/>
        <v>408</v>
      </c>
      <c r="N33" s="170">
        <f t="shared" si="15"/>
        <v>130</v>
      </c>
      <c r="O33" s="209">
        <f t="shared" si="15"/>
        <v>137</v>
      </c>
      <c r="P33" s="203">
        <f t="shared" si="15"/>
        <v>428</v>
      </c>
      <c r="Q33" s="150">
        <f t="shared" si="15"/>
        <v>130</v>
      </c>
      <c r="R33" s="169">
        <f t="shared" si="15"/>
        <v>119</v>
      </c>
    </row>
    <row r="34" spans="1:18" x14ac:dyDescent="0.2">
      <c r="A34" s="167" t="s">
        <v>350</v>
      </c>
      <c r="B34" s="37"/>
      <c r="C34" s="44"/>
      <c r="D34" s="509">
        <v>4</v>
      </c>
      <c r="E34" s="510"/>
      <c r="F34" s="511"/>
      <c r="G34" s="512">
        <v>5</v>
      </c>
      <c r="H34" s="513"/>
      <c r="I34" s="514"/>
      <c r="J34" s="509">
        <v>2</v>
      </c>
      <c r="K34" s="510"/>
      <c r="L34" s="511"/>
      <c r="M34" s="512">
        <v>1</v>
      </c>
      <c r="N34" s="513"/>
      <c r="O34" s="514"/>
      <c r="P34" s="524">
        <v>3</v>
      </c>
      <c r="Q34" s="510"/>
      <c r="R34" s="511"/>
    </row>
    <row r="35" spans="1:18" ht="13.5" thickBot="1" x14ac:dyDescent="0.25">
      <c r="A35" s="49" t="s">
        <v>415</v>
      </c>
      <c r="B35" s="46"/>
      <c r="C35" s="48"/>
      <c r="D35" s="505">
        <v>16</v>
      </c>
      <c r="E35" s="493"/>
      <c r="F35" s="506"/>
      <c r="G35" s="507">
        <v>11</v>
      </c>
      <c r="H35" s="496"/>
      <c r="I35" s="508"/>
      <c r="J35" s="505">
        <v>29</v>
      </c>
      <c r="K35" s="493"/>
      <c r="L35" s="506"/>
      <c r="M35" s="507">
        <v>36</v>
      </c>
      <c r="N35" s="496"/>
      <c r="O35" s="508"/>
      <c r="P35" s="493">
        <v>22</v>
      </c>
      <c r="Q35" s="493"/>
      <c r="R35" s="506"/>
    </row>
    <row r="36" spans="1:18" ht="13.5" thickBot="1" x14ac:dyDescent="0.25">
      <c r="A36" s="296" t="s">
        <v>163</v>
      </c>
      <c r="B36" s="46"/>
      <c r="C36" s="48"/>
      <c r="D36" s="505"/>
      <c r="E36" s="493"/>
      <c r="F36" s="506"/>
      <c r="G36" s="507"/>
      <c r="H36" s="496"/>
      <c r="I36" s="508"/>
      <c r="J36" s="505">
        <v>8</v>
      </c>
      <c r="K36" s="493"/>
      <c r="L36" s="506"/>
      <c r="M36" s="507">
        <v>8</v>
      </c>
      <c r="N36" s="496"/>
      <c r="O36" s="508"/>
      <c r="P36" s="493"/>
      <c r="Q36" s="493"/>
      <c r="R36" s="506"/>
    </row>
    <row r="38" spans="1:18" x14ac:dyDescent="0.2">
      <c r="A38" s="92"/>
      <c r="B38" s="30" t="s">
        <v>450</v>
      </c>
    </row>
    <row r="39" spans="1:18" x14ac:dyDescent="0.2">
      <c r="A39" s="97"/>
      <c r="B39" s="30" t="s">
        <v>603</v>
      </c>
    </row>
  </sheetData>
  <mergeCells count="30">
    <mergeCell ref="D3:F3"/>
    <mergeCell ref="G3:I3"/>
    <mergeCell ref="J3:L3"/>
    <mergeCell ref="M3:O3"/>
    <mergeCell ref="P3:R3"/>
    <mergeCell ref="D2:F2"/>
    <mergeCell ref="G2:I2"/>
    <mergeCell ref="J2:L2"/>
    <mergeCell ref="M2:O2"/>
    <mergeCell ref="P2:R2"/>
    <mergeCell ref="D34:F34"/>
    <mergeCell ref="G34:I34"/>
    <mergeCell ref="J34:L34"/>
    <mergeCell ref="M34:O34"/>
    <mergeCell ref="P34:R34"/>
    <mergeCell ref="D27:F27"/>
    <mergeCell ref="G27:I27"/>
    <mergeCell ref="J27:L27"/>
    <mergeCell ref="M27:O27"/>
    <mergeCell ref="P27:R27"/>
    <mergeCell ref="D36:F36"/>
    <mergeCell ref="G36:I36"/>
    <mergeCell ref="J36:L36"/>
    <mergeCell ref="M36:O36"/>
    <mergeCell ref="P36:R36"/>
    <mergeCell ref="D35:F35"/>
    <mergeCell ref="G35:I35"/>
    <mergeCell ref="J35:L35"/>
    <mergeCell ref="M35:O35"/>
    <mergeCell ref="P35:R35"/>
  </mergeCells>
  <conditionalFormatting sqref="G5:G13 G15:G23 D5:D13 D15:D23 J5:J13 J15:J23 M5:M13 M15:M23">
    <cfRule type="cellIs" dxfId="161" priority="3" stopIfTrue="1" operator="equal">
      <formula>$C5</formula>
    </cfRule>
    <cfRule type="cellIs" dxfId="160" priority="4" stopIfTrue="1" operator="equal">
      <formula>$C5-1</formula>
    </cfRule>
  </conditionalFormatting>
  <conditionalFormatting sqref="P5:P13 P15:P23">
    <cfRule type="cellIs" dxfId="159" priority="1" stopIfTrue="1" operator="equal">
      <formula>$C5</formula>
    </cfRule>
    <cfRule type="cellIs" dxfId="158"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1D50F-D7FB-4226-B2F7-BF13DFC448A4}">
  <dimension ref="A1:AB209"/>
  <sheetViews>
    <sheetView tabSelected="1" topLeftCell="A6" workbookViewId="0">
      <selection activeCell="U65" sqref="U65"/>
    </sheetView>
  </sheetViews>
  <sheetFormatPr defaultColWidth="8.85546875" defaultRowHeight="12.75" x14ac:dyDescent="0.2"/>
  <cols>
    <col min="1" max="1" width="7.5703125" customWidth="1"/>
    <col min="2" max="2" width="8.85546875" customWidth="1"/>
    <col min="3" max="13" width="7.5703125" customWidth="1"/>
    <col min="14" max="14" width="7.42578125" customWidth="1"/>
    <col min="15" max="17" width="7.5703125" customWidth="1"/>
    <col min="18" max="18" width="7.42578125" customWidth="1"/>
    <col min="19" max="19" width="5.140625" customWidth="1"/>
    <col min="20" max="22" width="7.42578125" customWidth="1"/>
    <col min="23" max="23" width="13.5703125" customWidth="1"/>
    <col min="24" max="24" width="10.85546875" customWidth="1"/>
    <col min="25" max="25" width="23.42578125" customWidth="1"/>
    <col min="27" max="27" width="15.42578125" customWidth="1"/>
  </cols>
  <sheetData>
    <row r="1" spans="1:27" ht="13.5" thickBot="1" x14ac:dyDescent="0.25">
      <c r="F1">
        <f>SUM(F5:F7)</f>
        <v>86</v>
      </c>
      <c r="I1">
        <f>SUM(I5:I7)</f>
        <v>74</v>
      </c>
      <c r="L1">
        <f>SUM(L5:L7)</f>
        <v>74</v>
      </c>
      <c r="O1">
        <f>SUM(O5:O7)</f>
        <v>90</v>
      </c>
    </row>
    <row r="2" spans="1:27" ht="13.5" thickBot="1" x14ac:dyDescent="0.25">
      <c r="A2" s="162" t="s">
        <v>1294</v>
      </c>
      <c r="B2" s="163"/>
      <c r="C2" s="204">
        <v>2022</v>
      </c>
      <c r="D2" s="498" t="s">
        <v>1296</v>
      </c>
      <c r="E2" s="499"/>
      <c r="F2" s="499"/>
      <c r="G2" s="499"/>
      <c r="H2" s="499"/>
      <c r="I2" s="499"/>
      <c r="J2" s="499"/>
      <c r="K2" s="499"/>
      <c r="L2" s="499"/>
      <c r="M2" s="499"/>
      <c r="N2" s="499"/>
      <c r="O2" s="499"/>
      <c r="P2" s="499"/>
      <c r="Q2" s="499"/>
      <c r="R2" s="500"/>
      <c r="V2" s="22" t="s">
        <v>467</v>
      </c>
      <c r="W2" s="24"/>
    </row>
    <row r="3" spans="1:27" ht="13.5" thickBot="1" x14ac:dyDescent="0.25">
      <c r="A3" s="42"/>
      <c r="B3" s="149"/>
      <c r="C3" s="205"/>
      <c r="D3" s="501" t="s">
        <v>475</v>
      </c>
      <c r="E3" s="475"/>
      <c r="F3" s="502"/>
      <c r="G3" s="503" t="s">
        <v>469</v>
      </c>
      <c r="H3" s="478"/>
      <c r="I3" s="504"/>
      <c r="J3" s="501" t="s">
        <v>352</v>
      </c>
      <c r="K3" s="475"/>
      <c r="L3" s="502"/>
      <c r="M3" s="503" t="s">
        <v>340</v>
      </c>
      <c r="N3" s="478"/>
      <c r="O3" s="504"/>
      <c r="P3" s="475" t="s">
        <v>472</v>
      </c>
      <c r="Q3" s="475"/>
      <c r="R3" s="502"/>
      <c r="V3" s="5" t="s">
        <v>350</v>
      </c>
      <c r="W3" s="7" t="s">
        <v>348</v>
      </c>
    </row>
    <row r="4" spans="1:27" x14ac:dyDescent="0.2">
      <c r="A4" s="167"/>
      <c r="B4" s="37"/>
      <c r="C4" s="44"/>
      <c r="D4" s="206" t="s">
        <v>409</v>
      </c>
      <c r="E4" s="35" t="s">
        <v>410</v>
      </c>
      <c r="F4" s="43" t="s">
        <v>363</v>
      </c>
      <c r="G4" s="207" t="s">
        <v>409</v>
      </c>
      <c r="H4" s="36" t="s">
        <v>410</v>
      </c>
      <c r="I4" s="123" t="s">
        <v>363</v>
      </c>
      <c r="J4" s="206" t="s">
        <v>409</v>
      </c>
      <c r="K4" s="35" t="s">
        <v>410</v>
      </c>
      <c r="L4" s="43" t="s">
        <v>363</v>
      </c>
      <c r="M4" s="207" t="s">
        <v>409</v>
      </c>
      <c r="N4" s="36" t="s">
        <v>410</v>
      </c>
      <c r="O4" s="123" t="s">
        <v>363</v>
      </c>
      <c r="P4" s="202" t="s">
        <v>409</v>
      </c>
      <c r="Q4" s="35" t="s">
        <v>410</v>
      </c>
      <c r="R4" s="43" t="s">
        <v>363</v>
      </c>
      <c r="V4" s="17">
        <v>1</v>
      </c>
      <c r="W4" s="11">
        <v>29</v>
      </c>
    </row>
    <row r="5" spans="1:27" x14ac:dyDescent="0.2">
      <c r="A5" s="272" t="s">
        <v>1290</v>
      </c>
      <c r="B5" s="37"/>
      <c r="C5" s="44"/>
      <c r="D5" s="206">
        <f>D46</f>
        <v>111</v>
      </c>
      <c r="E5" s="35">
        <f>E46</f>
        <v>38</v>
      </c>
      <c r="F5" s="35">
        <f>F46</f>
        <v>26</v>
      </c>
      <c r="G5" s="207">
        <f>P46</f>
        <v>94</v>
      </c>
      <c r="H5" s="207">
        <f>Q46</f>
        <v>40</v>
      </c>
      <c r="I5" s="207">
        <f>R46</f>
        <v>24</v>
      </c>
      <c r="J5" s="35">
        <f t="shared" ref="J5:O5" si="0">G46</f>
        <v>120</v>
      </c>
      <c r="K5" s="35">
        <f t="shared" si="0"/>
        <v>41</v>
      </c>
      <c r="L5" s="35">
        <f t="shared" si="0"/>
        <v>25</v>
      </c>
      <c r="M5" s="207">
        <f t="shared" si="0"/>
        <v>111</v>
      </c>
      <c r="N5" s="36">
        <f t="shared" si="0"/>
        <v>39</v>
      </c>
      <c r="O5" s="123">
        <f t="shared" si="0"/>
        <v>29</v>
      </c>
      <c r="P5" s="206"/>
      <c r="Q5" s="206"/>
      <c r="R5" s="206"/>
      <c r="V5" s="17">
        <v>2</v>
      </c>
      <c r="W5" s="13">
        <v>22</v>
      </c>
    </row>
    <row r="6" spans="1:27" x14ac:dyDescent="0.2">
      <c r="A6" s="272" t="s">
        <v>1291</v>
      </c>
      <c r="B6" s="37"/>
      <c r="C6" s="44"/>
      <c r="D6" s="206">
        <f>D74</f>
        <v>100</v>
      </c>
      <c r="E6" s="35">
        <f>E74</f>
        <v>34</v>
      </c>
      <c r="F6" s="206">
        <f>F74</f>
        <v>35</v>
      </c>
      <c r="G6" s="207">
        <f>P74</f>
        <v>89</v>
      </c>
      <c r="H6" s="207">
        <f>Q74</f>
        <v>36</v>
      </c>
      <c r="I6" s="207">
        <f>R74</f>
        <v>29</v>
      </c>
      <c r="J6" s="206">
        <f t="shared" ref="J6:O6" si="1">G74</f>
        <v>119</v>
      </c>
      <c r="K6" s="206">
        <f t="shared" si="1"/>
        <v>45</v>
      </c>
      <c r="L6" s="206">
        <f t="shared" si="1"/>
        <v>28</v>
      </c>
      <c r="M6" s="207">
        <f t="shared" si="1"/>
        <v>115</v>
      </c>
      <c r="N6" s="36">
        <f t="shared" si="1"/>
        <v>38</v>
      </c>
      <c r="O6" s="123">
        <f t="shared" si="1"/>
        <v>29</v>
      </c>
      <c r="P6" s="206"/>
      <c r="Q6" s="206"/>
      <c r="R6" s="206"/>
      <c r="V6" s="17">
        <v>3</v>
      </c>
      <c r="W6" s="13">
        <v>16</v>
      </c>
    </row>
    <row r="7" spans="1:27" x14ac:dyDescent="0.2">
      <c r="A7" s="433" t="s">
        <v>1292</v>
      </c>
      <c r="B7" s="37"/>
      <c r="C7" s="44"/>
      <c r="D7" s="206">
        <f t="shared" ref="D7:O7" si="2">D102</f>
        <v>116</v>
      </c>
      <c r="E7" s="35">
        <f t="shared" si="2"/>
        <v>35</v>
      </c>
      <c r="F7" s="206">
        <f t="shared" si="2"/>
        <v>25</v>
      </c>
      <c r="G7" s="207">
        <f t="shared" si="2"/>
        <v>101</v>
      </c>
      <c r="H7" s="207">
        <f t="shared" si="2"/>
        <v>44</v>
      </c>
      <c r="I7" s="207">
        <f t="shared" si="2"/>
        <v>21</v>
      </c>
      <c r="J7" s="206">
        <f t="shared" si="2"/>
        <v>118</v>
      </c>
      <c r="K7" s="206">
        <f t="shared" si="2"/>
        <v>47</v>
      </c>
      <c r="L7" s="206">
        <f t="shared" si="2"/>
        <v>21</v>
      </c>
      <c r="M7" s="207">
        <f t="shared" si="2"/>
        <v>107</v>
      </c>
      <c r="N7" s="36">
        <f t="shared" si="2"/>
        <v>37</v>
      </c>
      <c r="O7" s="123">
        <f t="shared" si="2"/>
        <v>32</v>
      </c>
      <c r="P7" s="206"/>
      <c r="Q7" s="206"/>
      <c r="R7" s="206"/>
      <c r="V7" s="17">
        <v>4</v>
      </c>
      <c r="W7" s="13">
        <v>11</v>
      </c>
    </row>
    <row r="8" spans="1:27" ht="13.5" thickBot="1" x14ac:dyDescent="0.25">
      <c r="A8" s="272" t="s">
        <v>1293</v>
      </c>
      <c r="B8" s="37"/>
      <c r="C8" s="44"/>
      <c r="D8" s="206">
        <f t="shared" ref="D8:O8" si="3">D182</f>
        <v>104</v>
      </c>
      <c r="E8" s="35">
        <f t="shared" si="3"/>
        <v>39</v>
      </c>
      <c r="F8" s="35">
        <f t="shared" si="3"/>
        <v>27</v>
      </c>
      <c r="G8" s="207">
        <f t="shared" si="3"/>
        <v>96</v>
      </c>
      <c r="H8" s="207">
        <f t="shared" si="3"/>
        <v>41</v>
      </c>
      <c r="I8" s="207">
        <f t="shared" si="3"/>
        <v>26</v>
      </c>
      <c r="J8" s="35">
        <f t="shared" si="3"/>
        <v>124</v>
      </c>
      <c r="K8" s="35">
        <f t="shared" si="3"/>
        <v>37</v>
      </c>
      <c r="L8" s="35">
        <f t="shared" si="3"/>
        <v>23</v>
      </c>
      <c r="M8" s="207">
        <f t="shared" si="3"/>
        <v>122</v>
      </c>
      <c r="N8" s="36">
        <f t="shared" si="3"/>
        <v>39</v>
      </c>
      <c r="O8" s="123">
        <f t="shared" si="3"/>
        <v>20</v>
      </c>
      <c r="P8" s="206"/>
      <c r="Q8" s="206"/>
      <c r="R8" s="206"/>
      <c r="V8" s="18">
        <v>5</v>
      </c>
      <c r="W8" s="16">
        <v>7</v>
      </c>
    </row>
    <row r="9" spans="1:27" x14ac:dyDescent="0.2">
      <c r="A9" s="168" t="s">
        <v>562</v>
      </c>
      <c r="B9" s="150"/>
      <c r="C9" s="44"/>
      <c r="D9" s="168">
        <f t="shared" ref="D9:R9" si="4">SUM(D5:D8)</f>
        <v>431</v>
      </c>
      <c r="E9" s="150">
        <f t="shared" si="4"/>
        <v>146</v>
      </c>
      <c r="F9" s="169">
        <f t="shared" si="4"/>
        <v>113</v>
      </c>
      <c r="G9" s="208">
        <f t="shared" si="4"/>
        <v>380</v>
      </c>
      <c r="H9" s="170">
        <f t="shared" si="4"/>
        <v>161</v>
      </c>
      <c r="I9" s="209">
        <f t="shared" si="4"/>
        <v>100</v>
      </c>
      <c r="J9" s="168">
        <f t="shared" si="4"/>
        <v>481</v>
      </c>
      <c r="K9" s="150">
        <f t="shared" si="4"/>
        <v>170</v>
      </c>
      <c r="L9" s="169">
        <f t="shared" si="4"/>
        <v>97</v>
      </c>
      <c r="M9" s="208">
        <f t="shared" si="4"/>
        <v>455</v>
      </c>
      <c r="N9" s="170">
        <f t="shared" si="4"/>
        <v>153</v>
      </c>
      <c r="O9" s="209">
        <f t="shared" si="4"/>
        <v>110</v>
      </c>
      <c r="P9" s="203">
        <f t="shared" si="4"/>
        <v>0</v>
      </c>
      <c r="Q9" s="150">
        <f t="shared" si="4"/>
        <v>0</v>
      </c>
      <c r="R9" s="169">
        <f t="shared" si="4"/>
        <v>0</v>
      </c>
      <c r="T9" s="106"/>
    </row>
    <row r="10" spans="1:27" x14ac:dyDescent="0.2">
      <c r="A10" s="167" t="s">
        <v>350</v>
      </c>
      <c r="B10" s="37"/>
      <c r="C10" s="44"/>
      <c r="D10" s="509">
        <v>1</v>
      </c>
      <c r="E10" s="510"/>
      <c r="F10" s="511"/>
      <c r="G10" s="512">
        <v>3</v>
      </c>
      <c r="H10" s="513"/>
      <c r="I10" s="514"/>
      <c r="J10" s="509">
        <v>4</v>
      </c>
      <c r="K10" s="510"/>
      <c r="L10" s="511"/>
      <c r="M10" s="512">
        <v>2</v>
      </c>
      <c r="N10" s="513"/>
      <c r="O10" s="514"/>
      <c r="P10" s="524"/>
      <c r="Q10" s="510"/>
      <c r="R10" s="511"/>
      <c r="AA10" t="s">
        <v>1322</v>
      </c>
    </row>
    <row r="11" spans="1:27" ht="13.5" thickBot="1" x14ac:dyDescent="0.25">
      <c r="A11" s="49" t="s">
        <v>415</v>
      </c>
      <c r="B11" s="46"/>
      <c r="C11" s="48"/>
      <c r="D11" s="505">
        <v>29</v>
      </c>
      <c r="E11" s="493"/>
      <c r="F11" s="506"/>
      <c r="G11" s="507">
        <v>16</v>
      </c>
      <c r="H11" s="496"/>
      <c r="I11" s="508"/>
      <c r="J11" s="505">
        <v>11</v>
      </c>
      <c r="K11" s="493"/>
      <c r="L11" s="506"/>
      <c r="M11" s="507">
        <v>22</v>
      </c>
      <c r="N11" s="496"/>
      <c r="O11" s="508"/>
      <c r="P11" s="493"/>
      <c r="Q11" s="493"/>
      <c r="R11" s="506"/>
      <c r="X11" s="383" t="s">
        <v>1307</v>
      </c>
      <c r="Z11">
        <f>SUM(Z13:Z19)</f>
        <v>1340</v>
      </c>
      <c r="AA11">
        <f>Z11/4</f>
        <v>335</v>
      </c>
    </row>
    <row r="12" spans="1:27" ht="13.5" thickBot="1" x14ac:dyDescent="0.25">
      <c r="A12" s="172"/>
      <c r="B12" s="172"/>
      <c r="C12" s="172"/>
      <c r="D12" s="172"/>
      <c r="E12" s="172"/>
      <c r="F12" s="172"/>
      <c r="G12" s="172"/>
      <c r="H12" s="172"/>
      <c r="I12" s="172"/>
      <c r="J12" s="172"/>
      <c r="K12" s="172"/>
      <c r="L12" s="172"/>
      <c r="M12" s="172"/>
      <c r="N12" s="172"/>
      <c r="O12" s="172"/>
      <c r="P12" s="173"/>
      <c r="Q12" s="173"/>
      <c r="R12" s="173"/>
      <c r="Y12" s="383" t="s">
        <v>1305</v>
      </c>
      <c r="Z12" s="383"/>
      <c r="AA12" s="383"/>
    </row>
    <row r="13" spans="1:27" ht="13.5" thickBot="1" x14ac:dyDescent="0.25">
      <c r="A13" s="162" t="s">
        <v>1295</v>
      </c>
      <c r="B13" s="163"/>
      <c r="C13" s="163"/>
      <c r="D13" s="525" t="s">
        <v>1297</v>
      </c>
      <c r="E13" s="499"/>
      <c r="F13" s="499"/>
      <c r="G13" s="499"/>
      <c r="H13" s="499"/>
      <c r="I13" s="499"/>
      <c r="J13" s="499"/>
      <c r="K13" s="499"/>
      <c r="L13" s="499"/>
      <c r="M13" s="499"/>
      <c r="N13" s="499"/>
      <c r="O13" s="499"/>
      <c r="P13" s="499"/>
      <c r="Q13" s="499"/>
      <c r="R13" s="500"/>
      <c r="V13" s="171"/>
      <c r="X13" t="s">
        <v>474</v>
      </c>
      <c r="Y13" t="s">
        <v>1306</v>
      </c>
      <c r="Z13">
        <v>32</v>
      </c>
    </row>
    <row r="14" spans="1:27" x14ac:dyDescent="0.2">
      <c r="A14" s="42"/>
      <c r="B14" s="149"/>
      <c r="C14" s="149"/>
      <c r="D14" s="474" t="s">
        <v>475</v>
      </c>
      <c r="E14" s="475"/>
      <c r="F14" s="476"/>
      <c r="G14" s="477" t="s">
        <v>469</v>
      </c>
      <c r="H14" s="478"/>
      <c r="I14" s="479"/>
      <c r="J14" s="474" t="s">
        <v>352</v>
      </c>
      <c r="K14" s="475"/>
      <c r="L14" s="476"/>
      <c r="M14" s="477" t="s">
        <v>340</v>
      </c>
      <c r="N14" s="478"/>
      <c r="O14" s="479"/>
      <c r="P14" s="474" t="s">
        <v>472</v>
      </c>
      <c r="Q14" s="475"/>
      <c r="R14" s="502"/>
      <c r="V14" s="171"/>
      <c r="X14" t="s">
        <v>474</v>
      </c>
      <c r="Y14" t="s">
        <v>1310</v>
      </c>
      <c r="Z14">
        <f>1341-40-40-40-150-14-35-40-35</f>
        <v>947</v>
      </c>
    </row>
    <row r="15" spans="1:27" x14ac:dyDescent="0.2">
      <c r="A15" s="167"/>
      <c r="B15" s="37"/>
      <c r="C15" s="37"/>
      <c r="D15" s="35" t="s">
        <v>409</v>
      </c>
      <c r="E15" s="35" t="s">
        <v>410</v>
      </c>
      <c r="F15" s="35" t="s">
        <v>363</v>
      </c>
      <c r="G15" s="36" t="s">
        <v>409</v>
      </c>
      <c r="H15" s="36" t="s">
        <v>410</v>
      </c>
      <c r="I15" s="36" t="s">
        <v>363</v>
      </c>
      <c r="J15" s="35" t="s">
        <v>409</v>
      </c>
      <c r="K15" s="35" t="s">
        <v>410</v>
      </c>
      <c r="L15" s="35" t="s">
        <v>363</v>
      </c>
      <c r="M15" s="36" t="s">
        <v>409</v>
      </c>
      <c r="N15" s="36" t="s">
        <v>410</v>
      </c>
      <c r="O15" s="36" t="s">
        <v>363</v>
      </c>
      <c r="P15" s="35" t="s">
        <v>409</v>
      </c>
      <c r="Q15" s="35" t="s">
        <v>410</v>
      </c>
      <c r="R15" s="43" t="s">
        <v>363</v>
      </c>
      <c r="U15" s="108"/>
      <c r="V15" s="171"/>
      <c r="X15" t="s">
        <v>1311</v>
      </c>
      <c r="Y15" t="s">
        <v>1312</v>
      </c>
      <c r="Z15">
        <v>32</v>
      </c>
    </row>
    <row r="16" spans="1:27" x14ac:dyDescent="0.2">
      <c r="A16" s="167" t="s">
        <v>783</v>
      </c>
      <c r="B16" s="37"/>
      <c r="C16" s="37"/>
      <c r="D16" s="35">
        <f t="shared" ref="D16:O16" si="5">D128</f>
        <v>107</v>
      </c>
      <c r="E16" s="35">
        <f t="shared" si="5"/>
        <v>37</v>
      </c>
      <c r="F16" s="35">
        <f t="shared" si="5"/>
        <v>28</v>
      </c>
      <c r="G16" s="36">
        <f t="shared" si="5"/>
        <v>83</v>
      </c>
      <c r="H16" s="36">
        <f t="shared" si="5"/>
        <v>34</v>
      </c>
      <c r="I16" s="36">
        <f t="shared" si="5"/>
        <v>32</v>
      </c>
      <c r="J16" s="35">
        <f t="shared" si="5"/>
        <v>104</v>
      </c>
      <c r="K16" s="35">
        <f t="shared" si="5"/>
        <v>39</v>
      </c>
      <c r="L16" s="35">
        <f t="shared" si="5"/>
        <v>35</v>
      </c>
      <c r="M16" s="36">
        <f t="shared" si="5"/>
        <v>103</v>
      </c>
      <c r="N16" s="36">
        <f t="shared" si="5"/>
        <v>37</v>
      </c>
      <c r="O16" s="36">
        <f t="shared" si="5"/>
        <v>30</v>
      </c>
      <c r="P16" s="35"/>
      <c r="Q16" s="35"/>
      <c r="R16" s="35"/>
      <c r="X16" t="s">
        <v>474</v>
      </c>
      <c r="Y16" t="s">
        <v>1313</v>
      </c>
      <c r="Z16">
        <v>44</v>
      </c>
    </row>
    <row r="17" spans="1:27" x14ac:dyDescent="0.2">
      <c r="A17" s="167" t="s">
        <v>784</v>
      </c>
      <c r="B17" s="37"/>
      <c r="C17" s="37"/>
      <c r="D17" s="35">
        <f t="shared" ref="D17:O17" si="6">D155</f>
        <v>106</v>
      </c>
      <c r="E17" s="35">
        <f t="shared" si="6"/>
        <v>35</v>
      </c>
      <c r="F17" s="35">
        <f t="shared" si="6"/>
        <v>27</v>
      </c>
      <c r="G17" s="36">
        <f t="shared" si="6"/>
        <v>88</v>
      </c>
      <c r="H17" s="36">
        <f t="shared" si="6"/>
        <v>36</v>
      </c>
      <c r="I17" s="36">
        <f t="shared" si="6"/>
        <v>29</v>
      </c>
      <c r="J17" s="35">
        <f t="shared" si="6"/>
        <v>107</v>
      </c>
      <c r="K17" s="35">
        <f t="shared" si="6"/>
        <v>34</v>
      </c>
      <c r="L17" s="35">
        <f t="shared" si="6"/>
        <v>32</v>
      </c>
      <c r="M17" s="36">
        <f t="shared" si="6"/>
        <v>136</v>
      </c>
      <c r="N17" s="36">
        <f t="shared" si="6"/>
        <v>45</v>
      </c>
      <c r="O17" s="36">
        <f t="shared" si="6"/>
        <v>18</v>
      </c>
      <c r="P17" s="35"/>
      <c r="Q17" s="35"/>
      <c r="R17" s="35"/>
      <c r="V17" s="171"/>
      <c r="X17" t="s">
        <v>474</v>
      </c>
      <c r="Y17" t="s">
        <v>1314</v>
      </c>
      <c r="Z17">
        <v>120</v>
      </c>
    </row>
    <row r="18" spans="1:27" x14ac:dyDescent="0.2">
      <c r="A18" s="168" t="s">
        <v>562</v>
      </c>
      <c r="B18" s="150"/>
      <c r="C18" s="37"/>
      <c r="D18" s="150">
        <f t="shared" ref="D18:R18" si="7">SUM(D16:D17)</f>
        <v>213</v>
      </c>
      <c r="E18" s="150">
        <f>SUM(E16:E17)</f>
        <v>72</v>
      </c>
      <c r="F18" s="150">
        <f t="shared" si="7"/>
        <v>55</v>
      </c>
      <c r="G18" s="170">
        <f t="shared" si="7"/>
        <v>171</v>
      </c>
      <c r="H18" s="170">
        <f t="shared" si="7"/>
        <v>70</v>
      </c>
      <c r="I18" s="170">
        <f t="shared" si="7"/>
        <v>61</v>
      </c>
      <c r="J18" s="150">
        <f t="shared" si="7"/>
        <v>211</v>
      </c>
      <c r="K18" s="150">
        <f t="shared" si="7"/>
        <v>73</v>
      </c>
      <c r="L18" s="150">
        <f t="shared" si="7"/>
        <v>67</v>
      </c>
      <c r="M18" s="170">
        <f t="shared" si="7"/>
        <v>239</v>
      </c>
      <c r="N18" s="170">
        <f t="shared" si="7"/>
        <v>82</v>
      </c>
      <c r="O18" s="170">
        <f t="shared" si="7"/>
        <v>48</v>
      </c>
      <c r="P18" s="150">
        <f t="shared" si="7"/>
        <v>0</v>
      </c>
      <c r="Q18" s="150">
        <f t="shared" si="7"/>
        <v>0</v>
      </c>
      <c r="R18" s="169">
        <f t="shared" si="7"/>
        <v>0</v>
      </c>
      <c r="V18" s="171"/>
      <c r="X18" t="s">
        <v>473</v>
      </c>
      <c r="Y18" t="s">
        <v>1319</v>
      </c>
      <c r="Z18">
        <v>40</v>
      </c>
    </row>
    <row r="19" spans="1:27" ht="13.5" thickBot="1" x14ac:dyDescent="0.25">
      <c r="A19" s="49" t="s">
        <v>350</v>
      </c>
      <c r="B19" s="46"/>
      <c r="C19" s="46"/>
      <c r="D19" s="526">
        <v>3</v>
      </c>
      <c r="E19" s="526"/>
      <c r="F19" s="526"/>
      <c r="G19" s="527">
        <v>2</v>
      </c>
      <c r="H19" s="527"/>
      <c r="I19" s="527"/>
      <c r="J19" s="526">
        <v>1</v>
      </c>
      <c r="K19" s="526"/>
      <c r="L19" s="526"/>
      <c r="M19" s="527">
        <v>4</v>
      </c>
      <c r="N19" s="527"/>
      <c r="O19" s="527"/>
      <c r="P19" s="526"/>
      <c r="Q19" s="526"/>
      <c r="R19" s="528"/>
      <c r="X19" t="s">
        <v>470</v>
      </c>
      <c r="Y19" t="s">
        <v>1320</v>
      </c>
      <c r="Z19">
        <v>125</v>
      </c>
    </row>
    <row r="20" spans="1:27" x14ac:dyDescent="0.2">
      <c r="A20" s="30"/>
      <c r="B20" s="30"/>
      <c r="C20" s="30"/>
      <c r="D20" s="30"/>
      <c r="E20" s="30"/>
      <c r="F20" s="30"/>
      <c r="G20" s="30"/>
      <c r="H20" s="30"/>
      <c r="I20" s="30"/>
      <c r="J20" s="30"/>
      <c r="K20" s="30"/>
      <c r="L20" s="30"/>
      <c r="M20" s="30"/>
      <c r="N20" s="30"/>
      <c r="O20" s="30"/>
    </row>
    <row r="21" spans="1:27" ht="13.5" thickBot="1" x14ac:dyDescent="0.25">
      <c r="A21" s="30"/>
      <c r="B21" s="30"/>
      <c r="C21" s="30"/>
      <c r="D21" s="30"/>
      <c r="E21" s="30"/>
      <c r="F21" s="30"/>
      <c r="G21" s="30"/>
      <c r="H21" s="30"/>
      <c r="I21" s="30"/>
      <c r="J21" s="30"/>
      <c r="K21" s="30"/>
      <c r="L21" s="30"/>
      <c r="M21" s="30"/>
      <c r="N21" s="30"/>
      <c r="O21" s="30"/>
    </row>
    <row r="22" spans="1:27" ht="13.5" thickBot="1" x14ac:dyDescent="0.25">
      <c r="A22" s="31"/>
      <c r="B22" s="32"/>
      <c r="C22" s="32"/>
      <c r="D22" s="32" t="s">
        <v>1302</v>
      </c>
      <c r="E22" s="32"/>
      <c r="F22" s="32"/>
      <c r="G22" s="32"/>
      <c r="H22" s="32"/>
      <c r="I22" s="32"/>
      <c r="J22" s="32"/>
      <c r="K22" s="32"/>
      <c r="L22" s="32"/>
      <c r="M22" s="32"/>
      <c r="N22" s="32"/>
      <c r="O22" s="32"/>
      <c r="P22" s="32"/>
      <c r="Q22" s="32"/>
      <c r="R22" s="32"/>
    </row>
    <row r="23" spans="1:27" x14ac:dyDescent="0.2">
      <c r="A23" s="40"/>
      <c r="B23" s="41"/>
      <c r="C23" s="41"/>
      <c r="D23" s="474" t="s">
        <v>475</v>
      </c>
      <c r="E23" s="475"/>
      <c r="F23" s="476"/>
      <c r="G23" s="477" t="s">
        <v>352</v>
      </c>
      <c r="H23" s="478"/>
      <c r="I23" s="479"/>
      <c r="J23" s="474" t="s">
        <v>340</v>
      </c>
      <c r="K23" s="475"/>
      <c r="L23" s="476"/>
      <c r="M23" s="477" t="s">
        <v>472</v>
      </c>
      <c r="N23" s="478"/>
      <c r="O23" s="479"/>
      <c r="P23" s="474" t="s">
        <v>469</v>
      </c>
      <c r="Q23" s="475"/>
      <c r="R23" s="476"/>
      <c r="X23" t="s">
        <v>1308</v>
      </c>
      <c r="Z23" t="s">
        <v>473</v>
      </c>
      <c r="AA23">
        <v>40</v>
      </c>
    </row>
    <row r="24" spans="1:27" x14ac:dyDescent="0.2">
      <c r="A24" s="57"/>
      <c r="B24" s="69"/>
      <c r="C24" s="69" t="s">
        <v>538</v>
      </c>
      <c r="D24" s="480">
        <v>24</v>
      </c>
      <c r="E24" s="481"/>
      <c r="F24" s="482"/>
      <c r="G24" s="483">
        <v>30</v>
      </c>
      <c r="H24" s="484"/>
      <c r="I24" s="485"/>
      <c r="J24" s="480">
        <v>28</v>
      </c>
      <c r="K24" s="481"/>
      <c r="L24" s="482"/>
      <c r="M24" s="483">
        <v>0</v>
      </c>
      <c r="N24" s="484"/>
      <c r="O24" s="485"/>
      <c r="P24" s="480">
        <v>10</v>
      </c>
      <c r="Q24" s="481"/>
      <c r="R24" s="482"/>
      <c r="Z24" t="s">
        <v>470</v>
      </c>
    </row>
    <row r="25" spans="1:27" x14ac:dyDescent="0.2">
      <c r="A25" s="42"/>
      <c r="B25" s="34" t="s">
        <v>355</v>
      </c>
      <c r="C25" s="34" t="s">
        <v>408</v>
      </c>
      <c r="D25" s="35" t="s">
        <v>409</v>
      </c>
      <c r="E25" s="35" t="s">
        <v>410</v>
      </c>
      <c r="F25" s="35" t="s">
        <v>363</v>
      </c>
      <c r="G25" s="36" t="s">
        <v>409</v>
      </c>
      <c r="H25" s="36" t="s">
        <v>410</v>
      </c>
      <c r="I25" s="36" t="s">
        <v>363</v>
      </c>
      <c r="J25" s="35" t="s">
        <v>409</v>
      </c>
      <c r="K25" s="35" t="s">
        <v>410</v>
      </c>
      <c r="L25" s="35" t="s">
        <v>363</v>
      </c>
      <c r="M25" s="36" t="s">
        <v>409</v>
      </c>
      <c r="N25" s="36" t="s">
        <v>410</v>
      </c>
      <c r="O25" s="36" t="s">
        <v>363</v>
      </c>
      <c r="P25" s="35" t="s">
        <v>409</v>
      </c>
      <c r="Q25" s="35" t="s">
        <v>410</v>
      </c>
      <c r="R25" s="35" t="s">
        <v>363</v>
      </c>
      <c r="U25" s="108"/>
      <c r="X25" t="s">
        <v>1309</v>
      </c>
      <c r="Z25" t="s">
        <v>615</v>
      </c>
    </row>
    <row r="26" spans="1:27" x14ac:dyDescent="0.2">
      <c r="A26" s="42" t="s">
        <v>390</v>
      </c>
      <c r="B26" s="50">
        <v>10</v>
      </c>
      <c r="C26" s="50">
        <v>4</v>
      </c>
      <c r="D26" s="37">
        <v>5</v>
      </c>
      <c r="E26" s="37">
        <v>2</v>
      </c>
      <c r="F26" s="37">
        <f>IF(($C26+INT(D$24/18)+IF(((D$24-INT(D$24/18)*18)-$B26)&gt;=0,1,0)-D26+2)&lt;0, 0, $C26+INT(D$24/18)+IF(((D$24-INT(D$24/18)*18)-$B26)&gt;=0,1,0)-D26+2)</f>
        <v>2</v>
      </c>
      <c r="G26" s="38">
        <v>6</v>
      </c>
      <c r="H26" s="38">
        <v>2</v>
      </c>
      <c r="I26" s="38">
        <f>IF(($C26+INT(G$24/18)+IF(((G$24-INT(G$24/18)*18)-$B26)&gt;=0,1,0)-G26+2)&lt;0, 0, $C26+INT(G$24/18)+IF(((G$24-INT(G$24/18)*18)-$B26)&gt;=0,1,0)-G26+2)</f>
        <v>2</v>
      </c>
      <c r="J26" s="37">
        <v>7</v>
      </c>
      <c r="K26" s="37">
        <v>2</v>
      </c>
      <c r="L26" s="37">
        <f>IF(($C26+INT(J$24/18)+IF(((J$24-INT(J$24/18)*18)-$B26)&gt;=0,1,0)-J26+2)&lt;0, 0, $C26+INT(J$24/18)+IF(((J$24-INT(J$24/18)*18)-$B26)&gt;=0,1,0)-J26+2)</f>
        <v>1</v>
      </c>
      <c r="M26" s="38"/>
      <c r="N26" s="38"/>
      <c r="O26" s="38">
        <f>IF(($C26+INT(M$24/18)+IF(((M$24-INT(M$24/18)*18)-$B26)&gt;=0,1,0)-M26+2)&lt;0, 0, $C26+INT(M$24/18)+IF(((M$24-INT(M$24/18)*18)-$B26)&gt;=0,1,0)-M26+2)</f>
        <v>6</v>
      </c>
      <c r="P26" s="37">
        <v>5</v>
      </c>
      <c r="Q26" s="37">
        <v>2</v>
      </c>
      <c r="R26" s="37">
        <f>IF(($C26+INT(P$24/18)+IF(((P$24-INT(P$24/18)*18)-$B26)&gt;=0,1,0)-P26+2)&lt;0, 0, $C26+INT(P$24/18)+IF(((P$24-INT(P$24/18)*18)-$B26)&gt;=0,1,0)-P26+2)</f>
        <v>2</v>
      </c>
    </row>
    <row r="27" spans="1:27" x14ac:dyDescent="0.2">
      <c r="A27" s="42" t="s">
        <v>391</v>
      </c>
      <c r="B27" s="50">
        <v>8</v>
      </c>
      <c r="C27" s="50">
        <v>4</v>
      </c>
      <c r="D27" s="37">
        <v>5</v>
      </c>
      <c r="E27" s="37">
        <v>2</v>
      </c>
      <c r="F27" s="37">
        <f t="shared" ref="F27:F34" si="8">IF(($C27+INT(D$24/18)+IF(((D$90-INT(D$24/18)*18)-$B27)&gt;=0,1,0)-D27+2)&lt;0, 0, $C27+INT(D$24/18)+IF(((D$24-INT(D$24/18)*18)-$B27)&gt;=0,1,0)-D27+2)</f>
        <v>2</v>
      </c>
      <c r="G27" s="38">
        <v>6</v>
      </c>
      <c r="H27" s="38">
        <v>2</v>
      </c>
      <c r="I27" s="38">
        <f t="shared" ref="I27:I34" si="9">IF(($C27+INT(G$24/18)+IF(((G$24-INT(G$24/18)*18)-$B27)&gt;=0,1,0)-G27+2)&lt;0, 0, $C27+INT(G$24/18)+IF(((G$24-INT(G$24/18)*18)-$B27)&gt;=0,1,0)-G27+2)</f>
        <v>2</v>
      </c>
      <c r="J27" s="37">
        <v>10</v>
      </c>
      <c r="K27" s="37">
        <v>3</v>
      </c>
      <c r="L27" s="37">
        <f t="shared" ref="L27:L34" si="10">IF(($C27+INT(J$24/18)+IF(((J$90-INT(J$24/18)*18)-$B27)&gt;=0,1,0)-J27+2)&lt;0, 0, $C27+INT(J$24/18)+IF(((J$24-INT(J$24/18)*18)-$B27)&gt;=0,1,0)-J27+2)</f>
        <v>0</v>
      </c>
      <c r="M27" s="38"/>
      <c r="N27" s="38"/>
      <c r="O27" s="38">
        <f t="shared" ref="O27:O34" si="11">IF(($C27+INT(M$24/18)+IF(((M$24-INT(M$24/18)*18)-$B27)&gt;=0,1,0)-M27+2)&lt;0, 0, $C27+INT(M$24/18)+IF(((M$24-INT(M$24/18)*18)-$B27)&gt;=0,1,0)-M27+2)</f>
        <v>6</v>
      </c>
      <c r="P27" s="37">
        <v>5</v>
      </c>
      <c r="Q27" s="37">
        <v>2</v>
      </c>
      <c r="R27" s="37">
        <f t="shared" ref="R27:R34" si="12">IF(($C27+INT(P$24/18)+IF(((P$90-INT(P$24/18)*18)-$B27)&gt;=0,1,0)-P27+2)&lt;0, 0, $C27+INT(P$24/18)+IF(((P$24-INT(P$24/18)*18)-$B27)&gt;=0,1,0)-P27+2)</f>
        <v>2</v>
      </c>
      <c r="X27" t="s">
        <v>1317</v>
      </c>
      <c r="Z27" t="s">
        <v>473</v>
      </c>
      <c r="AA27">
        <v>50</v>
      </c>
    </row>
    <row r="28" spans="1:27" x14ac:dyDescent="0.2">
      <c r="A28" s="42" t="s">
        <v>392</v>
      </c>
      <c r="B28" s="50">
        <v>16</v>
      </c>
      <c r="C28" s="50">
        <v>4</v>
      </c>
      <c r="D28" s="37">
        <v>6</v>
      </c>
      <c r="E28" s="37">
        <v>2</v>
      </c>
      <c r="F28" s="37">
        <f t="shared" si="8"/>
        <v>1</v>
      </c>
      <c r="G28" s="38">
        <v>6</v>
      </c>
      <c r="H28" s="38">
        <v>2</v>
      </c>
      <c r="I28" s="38">
        <f t="shared" si="9"/>
        <v>1</v>
      </c>
      <c r="J28" s="37">
        <v>5</v>
      </c>
      <c r="K28" s="37">
        <v>2</v>
      </c>
      <c r="L28" s="37">
        <f t="shared" si="10"/>
        <v>2</v>
      </c>
      <c r="M28" s="38"/>
      <c r="N28" s="38"/>
      <c r="O28" s="38">
        <f t="shared" si="11"/>
        <v>6</v>
      </c>
      <c r="P28" s="37">
        <v>4</v>
      </c>
      <c r="Q28" s="37">
        <v>2</v>
      </c>
      <c r="R28" s="37">
        <f t="shared" si="12"/>
        <v>2</v>
      </c>
      <c r="Z28" t="s">
        <v>474</v>
      </c>
      <c r="AA28">
        <v>50</v>
      </c>
    </row>
    <row r="29" spans="1:27" x14ac:dyDescent="0.2">
      <c r="A29" s="42" t="s">
        <v>393</v>
      </c>
      <c r="B29" s="50">
        <v>2</v>
      </c>
      <c r="C29" s="50">
        <v>4</v>
      </c>
      <c r="D29" s="37">
        <v>4</v>
      </c>
      <c r="E29" s="37">
        <v>2</v>
      </c>
      <c r="F29" s="37">
        <f t="shared" si="8"/>
        <v>4</v>
      </c>
      <c r="G29" s="38">
        <v>6</v>
      </c>
      <c r="H29" s="38">
        <v>2</v>
      </c>
      <c r="I29" s="38">
        <f t="shared" si="9"/>
        <v>2</v>
      </c>
      <c r="J29" s="37">
        <v>10</v>
      </c>
      <c r="K29" s="37">
        <v>3</v>
      </c>
      <c r="L29" s="37">
        <f t="shared" si="10"/>
        <v>0</v>
      </c>
      <c r="M29" s="38"/>
      <c r="N29" s="38"/>
      <c r="O29" s="38">
        <f t="shared" si="11"/>
        <v>6</v>
      </c>
      <c r="P29" s="37">
        <v>5</v>
      </c>
      <c r="Q29" s="37">
        <v>2</v>
      </c>
      <c r="R29" s="37">
        <f t="shared" si="12"/>
        <v>2</v>
      </c>
      <c r="Z29" t="s">
        <v>470</v>
      </c>
      <c r="AA29">
        <v>50</v>
      </c>
    </row>
    <row r="30" spans="1:27" x14ac:dyDescent="0.2">
      <c r="A30" s="42" t="s">
        <v>394</v>
      </c>
      <c r="B30" s="50">
        <v>14</v>
      </c>
      <c r="C30" s="50">
        <v>3</v>
      </c>
      <c r="D30" s="37">
        <v>7</v>
      </c>
      <c r="E30" s="37">
        <v>3</v>
      </c>
      <c r="F30" s="37">
        <f t="shared" si="8"/>
        <v>0</v>
      </c>
      <c r="G30" s="38">
        <v>5</v>
      </c>
      <c r="H30" s="38">
        <v>2</v>
      </c>
      <c r="I30" s="38">
        <f t="shared" si="9"/>
        <v>1</v>
      </c>
      <c r="J30" s="37">
        <v>4</v>
      </c>
      <c r="K30" s="37">
        <v>3</v>
      </c>
      <c r="L30" s="37">
        <f t="shared" si="10"/>
        <v>2</v>
      </c>
      <c r="M30" s="38"/>
      <c r="N30" s="38"/>
      <c r="O30" s="38">
        <f t="shared" si="11"/>
        <v>5</v>
      </c>
      <c r="P30" s="37">
        <v>4</v>
      </c>
      <c r="Q30" s="37">
        <v>2</v>
      </c>
      <c r="R30" s="37">
        <f t="shared" si="12"/>
        <v>1</v>
      </c>
    </row>
    <row r="31" spans="1:27" x14ac:dyDescent="0.2">
      <c r="A31" s="42" t="s">
        <v>395</v>
      </c>
      <c r="B31" s="50">
        <v>18</v>
      </c>
      <c r="C31" s="50">
        <v>5</v>
      </c>
      <c r="D31" s="37">
        <v>9</v>
      </c>
      <c r="E31" s="37">
        <v>3</v>
      </c>
      <c r="F31" s="37">
        <f t="shared" si="8"/>
        <v>0</v>
      </c>
      <c r="G31" s="38">
        <v>10</v>
      </c>
      <c r="H31" s="38">
        <v>3</v>
      </c>
      <c r="I31" s="38">
        <f t="shared" si="9"/>
        <v>0</v>
      </c>
      <c r="J31" s="37">
        <v>6</v>
      </c>
      <c r="K31" s="37">
        <v>3</v>
      </c>
      <c r="L31" s="37">
        <f t="shared" si="10"/>
        <v>2</v>
      </c>
      <c r="M31" s="38"/>
      <c r="N31" s="38"/>
      <c r="O31" s="38">
        <f t="shared" si="11"/>
        <v>7</v>
      </c>
      <c r="P31" s="37">
        <v>7</v>
      </c>
      <c r="Q31" s="37">
        <v>2</v>
      </c>
      <c r="R31" s="37">
        <f t="shared" si="12"/>
        <v>0</v>
      </c>
      <c r="X31" t="s">
        <v>1316</v>
      </c>
      <c r="Z31" t="s">
        <v>470</v>
      </c>
      <c r="AA31">
        <v>35</v>
      </c>
    </row>
    <row r="32" spans="1:27" x14ac:dyDescent="0.2">
      <c r="A32" s="42" t="s">
        <v>396</v>
      </c>
      <c r="B32" s="50">
        <v>4</v>
      </c>
      <c r="C32" s="50">
        <v>3</v>
      </c>
      <c r="D32" s="37">
        <v>5</v>
      </c>
      <c r="E32" s="37">
        <v>2</v>
      </c>
      <c r="F32" s="37">
        <f t="shared" si="8"/>
        <v>2</v>
      </c>
      <c r="G32" s="38">
        <v>6</v>
      </c>
      <c r="H32" s="38">
        <v>2</v>
      </c>
      <c r="I32" s="38">
        <f t="shared" si="9"/>
        <v>1</v>
      </c>
      <c r="J32" s="37">
        <v>5</v>
      </c>
      <c r="K32" s="37">
        <v>1</v>
      </c>
      <c r="L32" s="37">
        <f t="shared" si="10"/>
        <v>2</v>
      </c>
      <c r="M32" s="38"/>
      <c r="N32" s="38"/>
      <c r="O32" s="38">
        <f t="shared" si="11"/>
        <v>5</v>
      </c>
      <c r="P32" s="37">
        <v>6</v>
      </c>
      <c r="Q32" s="37">
        <v>3</v>
      </c>
      <c r="R32" s="37">
        <f t="shared" si="12"/>
        <v>0</v>
      </c>
      <c r="Z32" t="s">
        <v>473</v>
      </c>
      <c r="AA32">
        <v>35</v>
      </c>
    </row>
    <row r="33" spans="1:28" x14ac:dyDescent="0.2">
      <c r="A33" s="42" t="s">
        <v>397</v>
      </c>
      <c r="B33" s="50">
        <v>6</v>
      </c>
      <c r="C33" s="50">
        <v>5</v>
      </c>
      <c r="D33" s="37">
        <v>6</v>
      </c>
      <c r="E33" s="37">
        <v>2</v>
      </c>
      <c r="F33" s="37">
        <f t="shared" si="8"/>
        <v>3</v>
      </c>
      <c r="G33" s="38">
        <v>10</v>
      </c>
      <c r="H33" s="38">
        <v>3</v>
      </c>
      <c r="I33" s="38">
        <f t="shared" si="9"/>
        <v>0</v>
      </c>
      <c r="J33" s="37">
        <v>6</v>
      </c>
      <c r="K33" s="37">
        <v>2</v>
      </c>
      <c r="L33" s="37">
        <f t="shared" si="10"/>
        <v>3</v>
      </c>
      <c r="M33" s="38"/>
      <c r="N33" s="38"/>
      <c r="O33" s="38">
        <f t="shared" si="11"/>
        <v>7</v>
      </c>
      <c r="P33" s="37">
        <v>6</v>
      </c>
      <c r="Q33" s="37">
        <v>2</v>
      </c>
      <c r="R33" s="37">
        <f t="shared" si="12"/>
        <v>2</v>
      </c>
      <c r="X33" t="s">
        <v>1315</v>
      </c>
      <c r="Z33" t="s">
        <v>473</v>
      </c>
      <c r="AA33">
        <v>40</v>
      </c>
    </row>
    <row r="34" spans="1:28" ht="13.5" thickBot="1" x14ac:dyDescent="0.25">
      <c r="A34" s="52" t="s">
        <v>398</v>
      </c>
      <c r="B34" s="53">
        <v>12</v>
      </c>
      <c r="C34" s="53">
        <v>4</v>
      </c>
      <c r="D34" s="37">
        <v>6</v>
      </c>
      <c r="E34" s="54">
        <v>2</v>
      </c>
      <c r="F34" s="37">
        <f t="shared" si="8"/>
        <v>1</v>
      </c>
      <c r="G34" s="38">
        <v>4</v>
      </c>
      <c r="H34" s="55">
        <v>1</v>
      </c>
      <c r="I34" s="38">
        <f t="shared" si="9"/>
        <v>4</v>
      </c>
      <c r="J34" s="37">
        <v>6</v>
      </c>
      <c r="K34" s="54">
        <v>2</v>
      </c>
      <c r="L34" s="37">
        <f t="shared" si="10"/>
        <v>1</v>
      </c>
      <c r="M34" s="38"/>
      <c r="N34" s="55"/>
      <c r="O34" s="38">
        <f t="shared" si="11"/>
        <v>6</v>
      </c>
      <c r="P34" s="37">
        <v>5</v>
      </c>
      <c r="Q34" s="54">
        <v>2</v>
      </c>
      <c r="R34" s="37">
        <f t="shared" si="12"/>
        <v>1</v>
      </c>
    </row>
    <row r="35" spans="1:28" ht="13.5" thickBot="1" x14ac:dyDescent="0.25">
      <c r="A35" s="61" t="s">
        <v>412</v>
      </c>
      <c r="B35" s="62"/>
      <c r="C35" s="74">
        <f t="shared" ref="C35:O35" si="13">SUM(C26:C34)</f>
        <v>36</v>
      </c>
      <c r="D35" s="63">
        <f t="shared" si="13"/>
        <v>53</v>
      </c>
      <c r="E35" s="63">
        <f t="shared" si="13"/>
        <v>20</v>
      </c>
      <c r="F35" s="63">
        <f t="shared" si="13"/>
        <v>15</v>
      </c>
      <c r="G35" s="64">
        <f t="shared" si="13"/>
        <v>59</v>
      </c>
      <c r="H35" s="64">
        <f t="shared" si="13"/>
        <v>19</v>
      </c>
      <c r="I35" s="89">
        <f t="shared" si="13"/>
        <v>13</v>
      </c>
      <c r="J35" s="63">
        <f t="shared" si="13"/>
        <v>59</v>
      </c>
      <c r="K35" s="63">
        <f t="shared" si="13"/>
        <v>21</v>
      </c>
      <c r="L35" s="88">
        <f t="shared" si="13"/>
        <v>13</v>
      </c>
      <c r="M35" s="64">
        <f t="shared" si="13"/>
        <v>0</v>
      </c>
      <c r="N35" s="64">
        <f t="shared" si="13"/>
        <v>0</v>
      </c>
      <c r="O35" s="89">
        <f t="shared" si="13"/>
        <v>54</v>
      </c>
      <c r="P35" s="63">
        <f>SUM(P26:P34)</f>
        <v>47</v>
      </c>
      <c r="Q35" s="63">
        <f>SUM(Q26:Q34)</f>
        <v>19</v>
      </c>
      <c r="R35" s="88">
        <f>SUM(R26:R34)</f>
        <v>12</v>
      </c>
      <c r="X35" t="s">
        <v>1318</v>
      </c>
      <c r="Z35" t="s">
        <v>474</v>
      </c>
    </row>
    <row r="36" spans="1:28" x14ac:dyDescent="0.2">
      <c r="A36" s="57" t="s">
        <v>399</v>
      </c>
      <c r="B36" s="58">
        <v>9</v>
      </c>
      <c r="C36" s="58">
        <v>4</v>
      </c>
      <c r="D36" s="37">
        <v>6</v>
      </c>
      <c r="E36" s="39">
        <v>2</v>
      </c>
      <c r="F36" s="37">
        <f t="shared" ref="F36:F44" si="14">IF(($C36+INT(D$24/18)+IF(((D$90-INT(D$24/18)*18)-$B36)&gt;=0,1,0)-D36+2)&lt;0, 0, $C36+INT(D$24/18)+IF(((D$24-INT(D$24/18)*18)-$B36)&gt;=0,1,0)-D36+2)</f>
        <v>1</v>
      </c>
      <c r="G36" s="38">
        <v>7</v>
      </c>
      <c r="H36" s="59">
        <v>2</v>
      </c>
      <c r="I36" s="38">
        <f>IF(($C36+INT(G$24/18)+IF(((G$24-INT(G$24/18)*18)-$B36)&gt;=0,1,0)-G36+2)&lt;0, 0, $C36+INT(G$24/18)+IF(((G$24-INT(G$24/18)*18)-$B36)&gt;=0,1,0)-G36+2)</f>
        <v>1</v>
      </c>
      <c r="J36" s="37">
        <v>5</v>
      </c>
      <c r="K36" s="39">
        <v>2</v>
      </c>
      <c r="L36" s="37">
        <f>IF(($C36+INT(J$24/18)+IF(((J$24-INT(J$24/18)*18)-$B36)&gt;=0,1,0)-J36+2)&lt;0, 0, $C36+INT(J$24/18)+IF(((J$24-INT(J$24/18)*18)-$B36)&gt;=0,1,0)-J36+2)</f>
        <v>3</v>
      </c>
      <c r="M36" s="38"/>
      <c r="N36" s="59"/>
      <c r="O36" s="38">
        <f>IF(($C36+INT(M$24/18)+IF(((M$24-INT(M$24/18)*18)-$B36)&gt;=0,1,0)-M36+2)&lt;0, 0, $C36+INT(M$24/18)+IF(((M$24-INT(M$24/18)*18)-$B36)&gt;=0,1,0)-M36+2)</f>
        <v>6</v>
      </c>
      <c r="P36" s="37">
        <v>4</v>
      </c>
      <c r="Q36" s="39">
        <v>1</v>
      </c>
      <c r="R36" s="37">
        <f>IF(($C36+INT(P$24/18)+IF(((P$24-INT(P$24/18)*18)-$B36)&gt;=0,1,0)-P36+2)&lt;0, 0, $C36+INT(P$24/18)+IF(((P$24-INT(P$24/18)*18)-$B36)&gt;=0,1,0)-P36+2)</f>
        <v>3</v>
      </c>
      <c r="Z36" t="s">
        <v>615</v>
      </c>
    </row>
    <row r="37" spans="1:28" x14ac:dyDescent="0.2">
      <c r="A37" s="42" t="s">
        <v>400</v>
      </c>
      <c r="B37" s="50">
        <v>3</v>
      </c>
      <c r="C37" s="50">
        <v>4</v>
      </c>
      <c r="D37" s="37">
        <v>5</v>
      </c>
      <c r="E37" s="37">
        <v>2</v>
      </c>
      <c r="F37" s="37">
        <f t="shared" si="14"/>
        <v>3</v>
      </c>
      <c r="G37" s="38">
        <v>10</v>
      </c>
      <c r="H37" s="38">
        <v>3</v>
      </c>
      <c r="I37" s="38">
        <f t="shared" ref="I37:I44" si="15">IF(($C37+INT(G$24/18)+IF(((G$24-INT(G$24/18)*18)-$B37)&gt;=0,1,0)-G37+2)&lt;0, 0, $C37+INT(G$24/18)+IF(((G$24-INT(G$24/18)*18)-$B37)&gt;=0,1,0)-G37+2)</f>
        <v>0</v>
      </c>
      <c r="J37" s="37">
        <v>6</v>
      </c>
      <c r="K37" s="37">
        <v>2</v>
      </c>
      <c r="L37" s="37">
        <f t="shared" ref="L37:L44" si="16">IF(($C37+INT(J$24/18)+IF(((J$90-INT(J$24/18)*18)-$B37)&gt;=0,1,0)-J37+2)&lt;0, 0, $C37+INT(J$24/18)+IF(((J$24-INT(J$24/18)*18)-$B37)&gt;=0,1,0)-J37+2)</f>
        <v>2</v>
      </c>
      <c r="M37" s="38"/>
      <c r="N37" s="38"/>
      <c r="O37" s="38">
        <f t="shared" ref="O37:O44" si="17">IF(($C37+INT(M$24/18)+IF(((M$24-INT(M$24/18)*18)-$B37)&gt;=0,1,0)-M37+2)&lt;0, 0, $C37+INT(M$24/18)+IF(((M$24-INT(M$24/18)*18)-$B37)&gt;=0,1,0)-M37+2)</f>
        <v>6</v>
      </c>
      <c r="P37" s="37">
        <v>5</v>
      </c>
      <c r="Q37" s="37">
        <v>2</v>
      </c>
      <c r="R37" s="37">
        <f t="shared" ref="R37:R44" si="18">IF(($C37+INT(P$24/18)+IF(((P$90-INT(P$24/18)*18)-$B37)&gt;=0,1,0)-P37+2)&lt;0, 0, $C37+INT(P$24/18)+IF(((P$24-INT(P$24/18)*18)-$B37)&gt;=0,1,0)-P37+2)</f>
        <v>2</v>
      </c>
    </row>
    <row r="38" spans="1:28" x14ac:dyDescent="0.2">
      <c r="A38" s="42" t="s">
        <v>401</v>
      </c>
      <c r="B38" s="50">
        <v>17</v>
      </c>
      <c r="C38" s="50">
        <v>5</v>
      </c>
      <c r="D38" s="37">
        <v>7</v>
      </c>
      <c r="E38" s="37">
        <v>1</v>
      </c>
      <c r="F38" s="37">
        <f t="shared" si="14"/>
        <v>1</v>
      </c>
      <c r="G38" s="38">
        <v>7</v>
      </c>
      <c r="H38" s="38">
        <v>2</v>
      </c>
      <c r="I38" s="38">
        <f t="shared" si="15"/>
        <v>1</v>
      </c>
      <c r="J38" s="37">
        <v>7</v>
      </c>
      <c r="K38" s="37">
        <v>2</v>
      </c>
      <c r="L38" s="37">
        <f t="shared" si="16"/>
        <v>1</v>
      </c>
      <c r="M38" s="38"/>
      <c r="N38" s="38"/>
      <c r="O38" s="38">
        <f t="shared" si="17"/>
        <v>7</v>
      </c>
      <c r="P38" s="37">
        <v>5</v>
      </c>
      <c r="Q38" s="37">
        <v>1</v>
      </c>
      <c r="R38" s="37">
        <f t="shared" si="18"/>
        <v>2</v>
      </c>
      <c r="X38" t="s">
        <v>1321</v>
      </c>
      <c r="Z38" t="s">
        <v>474</v>
      </c>
      <c r="AA38">
        <v>7</v>
      </c>
    </row>
    <row r="39" spans="1:28" x14ac:dyDescent="0.2">
      <c r="A39" s="42" t="s">
        <v>402</v>
      </c>
      <c r="B39" s="50">
        <v>13</v>
      </c>
      <c r="C39" s="50">
        <v>4</v>
      </c>
      <c r="D39" s="37">
        <v>10</v>
      </c>
      <c r="E39" s="37">
        <v>3</v>
      </c>
      <c r="F39" s="37">
        <f t="shared" si="14"/>
        <v>0</v>
      </c>
      <c r="G39" s="38">
        <v>5</v>
      </c>
      <c r="H39" s="38">
        <v>2</v>
      </c>
      <c r="I39" s="38">
        <f t="shared" si="15"/>
        <v>2</v>
      </c>
      <c r="J39" s="37">
        <v>5</v>
      </c>
      <c r="K39" s="37">
        <v>2</v>
      </c>
      <c r="L39" s="37">
        <f t="shared" si="16"/>
        <v>2</v>
      </c>
      <c r="M39" s="38"/>
      <c r="N39" s="38"/>
      <c r="O39" s="38">
        <f t="shared" si="17"/>
        <v>6</v>
      </c>
      <c r="P39" s="37">
        <v>6</v>
      </c>
      <c r="Q39" s="37">
        <v>3</v>
      </c>
      <c r="R39" s="37">
        <f t="shared" si="18"/>
        <v>0</v>
      </c>
      <c r="Z39" t="s">
        <v>473</v>
      </c>
      <c r="AA39">
        <v>7</v>
      </c>
    </row>
    <row r="40" spans="1:28" x14ac:dyDescent="0.2">
      <c r="A40" s="42" t="s">
        <v>403</v>
      </c>
      <c r="B40" s="50">
        <v>5</v>
      </c>
      <c r="C40" s="50">
        <v>4</v>
      </c>
      <c r="D40" s="37">
        <v>7</v>
      </c>
      <c r="E40" s="37">
        <v>2</v>
      </c>
      <c r="F40" s="37">
        <f t="shared" si="14"/>
        <v>1</v>
      </c>
      <c r="G40" s="38">
        <v>8</v>
      </c>
      <c r="H40" s="38">
        <v>2</v>
      </c>
      <c r="I40" s="38">
        <f t="shared" si="15"/>
        <v>0</v>
      </c>
      <c r="J40" s="37">
        <v>6</v>
      </c>
      <c r="K40" s="37">
        <v>2</v>
      </c>
      <c r="L40" s="37">
        <f t="shared" si="16"/>
        <v>2</v>
      </c>
      <c r="M40" s="38"/>
      <c r="N40" s="38"/>
      <c r="O40" s="38">
        <f t="shared" si="17"/>
        <v>6</v>
      </c>
      <c r="P40" s="37">
        <v>5</v>
      </c>
      <c r="Q40" s="37">
        <v>3</v>
      </c>
      <c r="R40" s="37">
        <f t="shared" si="18"/>
        <v>2</v>
      </c>
    </row>
    <row r="41" spans="1:28" x14ac:dyDescent="0.2">
      <c r="A41" s="42" t="s">
        <v>404</v>
      </c>
      <c r="B41" s="50">
        <v>11</v>
      </c>
      <c r="C41" s="50">
        <v>3</v>
      </c>
      <c r="D41" s="37">
        <v>5</v>
      </c>
      <c r="E41" s="37">
        <v>2</v>
      </c>
      <c r="F41" s="37">
        <f t="shared" si="14"/>
        <v>1</v>
      </c>
      <c r="G41" s="38">
        <v>4</v>
      </c>
      <c r="H41" s="38">
        <v>2</v>
      </c>
      <c r="I41" s="38">
        <f t="shared" si="15"/>
        <v>3</v>
      </c>
      <c r="J41" s="37">
        <v>5</v>
      </c>
      <c r="K41" s="37">
        <v>2</v>
      </c>
      <c r="L41" s="37">
        <f t="shared" si="16"/>
        <v>1</v>
      </c>
      <c r="M41" s="38"/>
      <c r="N41" s="38"/>
      <c r="O41" s="38">
        <f t="shared" si="17"/>
        <v>5</v>
      </c>
      <c r="P41" s="37">
        <v>3</v>
      </c>
      <c r="Q41" s="37">
        <v>2</v>
      </c>
      <c r="R41" s="37">
        <f t="shared" si="18"/>
        <v>2</v>
      </c>
      <c r="Z41" t="s">
        <v>473</v>
      </c>
      <c r="AA41">
        <f>AA11+AA23+AA27+AA32+AA33+AA39</f>
        <v>507</v>
      </c>
      <c r="AB41" s="471">
        <f>7.45*AA41</f>
        <v>3777.15</v>
      </c>
    </row>
    <row r="42" spans="1:28" x14ac:dyDescent="0.2">
      <c r="A42" s="42" t="s">
        <v>405</v>
      </c>
      <c r="B42" s="50">
        <v>1</v>
      </c>
      <c r="C42" s="50">
        <v>4</v>
      </c>
      <c r="D42" s="37">
        <v>7</v>
      </c>
      <c r="E42" s="37">
        <v>3</v>
      </c>
      <c r="F42" s="37">
        <f t="shared" si="14"/>
        <v>1</v>
      </c>
      <c r="G42" s="38">
        <v>10</v>
      </c>
      <c r="H42" s="38">
        <v>3</v>
      </c>
      <c r="I42" s="38">
        <f t="shared" si="15"/>
        <v>0</v>
      </c>
      <c r="J42" s="37">
        <v>8</v>
      </c>
      <c r="K42" s="37">
        <v>2</v>
      </c>
      <c r="L42" s="37">
        <f t="shared" si="16"/>
        <v>0</v>
      </c>
      <c r="M42" s="38"/>
      <c r="N42" s="38"/>
      <c r="O42" s="38">
        <f t="shared" si="17"/>
        <v>6</v>
      </c>
      <c r="P42" s="37">
        <v>6</v>
      </c>
      <c r="Q42" s="37">
        <v>3</v>
      </c>
      <c r="R42" s="37">
        <f t="shared" si="18"/>
        <v>1</v>
      </c>
      <c r="Z42" t="s">
        <v>615</v>
      </c>
      <c r="AA42">
        <f>AA11+AA36+AA25+20</f>
        <v>355</v>
      </c>
      <c r="AB42" s="471">
        <f>7.45*AA42</f>
        <v>2644.75</v>
      </c>
    </row>
    <row r="43" spans="1:28" x14ac:dyDescent="0.2">
      <c r="A43" s="42" t="s">
        <v>406</v>
      </c>
      <c r="B43" s="50">
        <v>7</v>
      </c>
      <c r="C43" s="50">
        <v>3</v>
      </c>
      <c r="D43" s="37">
        <v>4</v>
      </c>
      <c r="E43" s="37">
        <v>2</v>
      </c>
      <c r="F43" s="37">
        <f t="shared" si="14"/>
        <v>2</v>
      </c>
      <c r="G43" s="38">
        <v>4</v>
      </c>
      <c r="H43" s="38">
        <v>3</v>
      </c>
      <c r="I43" s="38">
        <f t="shared" si="15"/>
        <v>3</v>
      </c>
      <c r="J43" s="37">
        <v>5</v>
      </c>
      <c r="K43" s="37">
        <v>2</v>
      </c>
      <c r="L43" s="37">
        <f t="shared" si="16"/>
        <v>2</v>
      </c>
      <c r="M43" s="38"/>
      <c r="N43" s="38"/>
      <c r="O43" s="38">
        <f t="shared" si="17"/>
        <v>5</v>
      </c>
      <c r="P43" s="37">
        <v>6</v>
      </c>
      <c r="Q43" s="37">
        <v>2</v>
      </c>
      <c r="R43" s="37">
        <f t="shared" si="18"/>
        <v>0</v>
      </c>
      <c r="Z43" t="s">
        <v>470</v>
      </c>
      <c r="AA43">
        <f>AA11+AA24+AA29+AA31</f>
        <v>420</v>
      </c>
      <c r="AB43" s="471">
        <f>7.45*AA43</f>
        <v>3129</v>
      </c>
    </row>
    <row r="44" spans="1:28" ht="13.5" thickBot="1" x14ac:dyDescent="0.25">
      <c r="A44" s="45" t="s">
        <v>407</v>
      </c>
      <c r="B44" s="51">
        <v>15</v>
      </c>
      <c r="C44" s="51">
        <v>5</v>
      </c>
      <c r="D44" s="37">
        <v>7</v>
      </c>
      <c r="E44" s="46">
        <v>1</v>
      </c>
      <c r="F44" s="37">
        <f t="shared" si="14"/>
        <v>1</v>
      </c>
      <c r="G44" s="38">
        <v>6</v>
      </c>
      <c r="H44" s="47">
        <v>3</v>
      </c>
      <c r="I44" s="38">
        <f t="shared" si="15"/>
        <v>2</v>
      </c>
      <c r="J44" s="37">
        <v>5</v>
      </c>
      <c r="K44" s="46">
        <v>2</v>
      </c>
      <c r="L44" s="37">
        <f t="shared" si="16"/>
        <v>3</v>
      </c>
      <c r="M44" s="38"/>
      <c r="N44" s="47"/>
      <c r="O44" s="38">
        <f t="shared" si="17"/>
        <v>7</v>
      </c>
      <c r="P44" s="37">
        <v>7</v>
      </c>
      <c r="Q44" s="46">
        <v>4</v>
      </c>
      <c r="R44" s="37">
        <f t="shared" si="18"/>
        <v>0</v>
      </c>
      <c r="AA44">
        <f>SUM(AA41:AA43)</f>
        <v>1282</v>
      </c>
    </row>
    <row r="45" spans="1:28" ht="13.5" thickBot="1" x14ac:dyDescent="0.25">
      <c r="A45" s="66" t="s">
        <v>413</v>
      </c>
      <c r="B45" s="63"/>
      <c r="C45" s="63">
        <f t="shared" ref="C45:O45" si="19">SUM(C36:C44)</f>
        <v>36</v>
      </c>
      <c r="D45" s="63">
        <f t="shared" si="19"/>
        <v>58</v>
      </c>
      <c r="E45" s="63">
        <f t="shared" si="19"/>
        <v>18</v>
      </c>
      <c r="F45" s="63">
        <f t="shared" si="19"/>
        <v>11</v>
      </c>
      <c r="G45" s="64">
        <f t="shared" si="19"/>
        <v>61</v>
      </c>
      <c r="H45" s="64">
        <f t="shared" si="19"/>
        <v>22</v>
      </c>
      <c r="I45" s="64">
        <f t="shared" si="19"/>
        <v>12</v>
      </c>
      <c r="J45" s="63">
        <f>SUM(J36:J44)</f>
        <v>52</v>
      </c>
      <c r="K45" s="63">
        <f t="shared" si="19"/>
        <v>18</v>
      </c>
      <c r="L45" s="63">
        <f t="shared" si="19"/>
        <v>16</v>
      </c>
      <c r="M45" s="64">
        <f t="shared" si="19"/>
        <v>0</v>
      </c>
      <c r="N45" s="64">
        <f t="shared" si="19"/>
        <v>0</v>
      </c>
      <c r="O45" s="64">
        <f t="shared" si="19"/>
        <v>54</v>
      </c>
      <c r="P45" s="63">
        <f>SUM(P36:P44)</f>
        <v>47</v>
      </c>
      <c r="Q45" s="63">
        <f>SUM(Q36:Q44)</f>
        <v>21</v>
      </c>
      <c r="R45" s="63">
        <f>SUM(R36:R44)</f>
        <v>12</v>
      </c>
    </row>
    <row r="46" spans="1:28" ht="13.5" thickBot="1" x14ac:dyDescent="0.25">
      <c r="A46" s="70" t="s">
        <v>414</v>
      </c>
      <c r="B46" s="71"/>
      <c r="C46" s="71">
        <f t="shared" ref="C46:O46" si="20">C45+C35</f>
        <v>72</v>
      </c>
      <c r="D46" s="71">
        <f t="shared" si="20"/>
        <v>111</v>
      </c>
      <c r="E46" s="71">
        <f t="shared" si="20"/>
        <v>38</v>
      </c>
      <c r="F46" s="71">
        <f t="shared" si="20"/>
        <v>26</v>
      </c>
      <c r="G46" s="72">
        <f t="shared" si="20"/>
        <v>120</v>
      </c>
      <c r="H46" s="72">
        <f t="shared" si="20"/>
        <v>41</v>
      </c>
      <c r="I46" s="72">
        <f t="shared" si="20"/>
        <v>25</v>
      </c>
      <c r="J46" s="71">
        <f t="shared" si="20"/>
        <v>111</v>
      </c>
      <c r="K46" s="71">
        <f t="shared" si="20"/>
        <v>39</v>
      </c>
      <c r="L46" s="71">
        <f t="shared" si="20"/>
        <v>29</v>
      </c>
      <c r="M46" s="72">
        <f t="shared" si="20"/>
        <v>0</v>
      </c>
      <c r="N46" s="72">
        <f t="shared" si="20"/>
        <v>0</v>
      </c>
      <c r="O46" s="72">
        <f t="shared" si="20"/>
        <v>108</v>
      </c>
      <c r="P46" s="71">
        <f>P45+P35</f>
        <v>94</v>
      </c>
      <c r="Q46" s="71">
        <f>Q45+Q35</f>
        <v>40</v>
      </c>
      <c r="R46" s="71">
        <f>R45+R35</f>
        <v>24</v>
      </c>
    </row>
    <row r="47" spans="1:28" x14ac:dyDescent="0.2">
      <c r="A47" s="30"/>
      <c r="B47" s="30"/>
      <c r="C47" s="30"/>
      <c r="D47" s="30"/>
      <c r="E47" s="30"/>
      <c r="F47" s="30"/>
      <c r="G47" s="30"/>
      <c r="H47" s="30"/>
      <c r="I47" s="30"/>
      <c r="J47" s="30"/>
      <c r="K47" s="30"/>
      <c r="L47" s="30"/>
      <c r="M47" s="30"/>
      <c r="N47" s="30"/>
      <c r="O47" s="30"/>
      <c r="X47" t="s">
        <v>1325</v>
      </c>
    </row>
    <row r="48" spans="1:28" x14ac:dyDescent="0.2">
      <c r="A48" s="30"/>
      <c r="B48" s="30"/>
      <c r="C48" s="30"/>
      <c r="D48" s="30"/>
      <c r="E48" s="30"/>
      <c r="F48" s="30"/>
      <c r="G48" s="30"/>
      <c r="H48" s="30"/>
      <c r="I48" s="30"/>
      <c r="J48" s="30"/>
      <c r="K48" s="30"/>
      <c r="L48" s="30"/>
      <c r="M48" s="30"/>
      <c r="N48" s="30"/>
      <c r="O48" s="30"/>
      <c r="X48" t="s">
        <v>1145</v>
      </c>
      <c r="AA48">
        <f>SUM(AA49:AA60)</f>
        <v>1725</v>
      </c>
      <c r="AB48">
        <f>AA48/4</f>
        <v>431.25</v>
      </c>
    </row>
    <row r="49" spans="1:27" ht="13.5" thickBot="1" x14ac:dyDescent="0.25">
      <c r="A49" s="30"/>
      <c r="B49" s="30"/>
      <c r="C49" s="30"/>
      <c r="D49" s="30"/>
      <c r="E49" s="30"/>
      <c r="F49" s="30"/>
      <c r="G49" s="30"/>
      <c r="H49" s="30"/>
      <c r="I49" s="30"/>
      <c r="J49" s="30"/>
      <c r="K49" s="30"/>
      <c r="L49" s="30"/>
      <c r="M49" s="30"/>
      <c r="N49" s="30"/>
      <c r="O49" s="30"/>
      <c r="X49" t="s">
        <v>1311</v>
      </c>
      <c r="Y49" t="s">
        <v>1326</v>
      </c>
      <c r="AA49">
        <v>114</v>
      </c>
    </row>
    <row r="50" spans="1:27" ht="13.5" thickBot="1" x14ac:dyDescent="0.25">
      <c r="A50" s="31"/>
      <c r="B50" s="32"/>
      <c r="C50" s="32"/>
      <c r="D50" s="32" t="s">
        <v>1303</v>
      </c>
      <c r="E50" s="32"/>
      <c r="F50" s="32"/>
      <c r="G50" s="32"/>
      <c r="H50" s="32"/>
      <c r="I50" s="32"/>
      <c r="J50" s="32"/>
      <c r="K50" s="32"/>
      <c r="L50" s="32"/>
      <c r="M50" s="32"/>
      <c r="N50" s="32"/>
      <c r="O50" s="32"/>
      <c r="P50" s="32"/>
      <c r="Q50" s="32"/>
      <c r="R50" s="32"/>
      <c r="X50" t="s">
        <v>1311</v>
      </c>
      <c r="Y50" s="102" t="s">
        <v>1327</v>
      </c>
      <c r="AA50">
        <v>32</v>
      </c>
    </row>
    <row r="51" spans="1:27" x14ac:dyDescent="0.2">
      <c r="A51" s="40"/>
      <c r="B51" s="41"/>
      <c r="C51" s="41"/>
      <c r="D51" s="474" t="s">
        <v>475</v>
      </c>
      <c r="E51" s="475"/>
      <c r="F51" s="476"/>
      <c r="G51" s="477" t="s">
        <v>352</v>
      </c>
      <c r="H51" s="478"/>
      <c r="I51" s="479"/>
      <c r="J51" s="474" t="s">
        <v>340</v>
      </c>
      <c r="K51" s="475"/>
      <c r="L51" s="476"/>
      <c r="M51" s="477" t="s">
        <v>472</v>
      </c>
      <c r="N51" s="478"/>
      <c r="O51" s="479"/>
      <c r="P51" s="474" t="s">
        <v>469</v>
      </c>
      <c r="Q51" s="475"/>
      <c r="R51" s="476"/>
      <c r="T51">
        <f>7.5*V51</f>
        <v>-3729.375</v>
      </c>
      <c r="U51">
        <f>7.5*W49</f>
        <v>0</v>
      </c>
      <c r="V51">
        <f>W51-AB48-AA66</f>
        <v>-497.25</v>
      </c>
      <c r="W51">
        <v>24</v>
      </c>
      <c r="X51" s="102" t="s">
        <v>473</v>
      </c>
      <c r="Y51" s="102" t="s">
        <v>1328</v>
      </c>
      <c r="AA51">
        <v>24</v>
      </c>
    </row>
    <row r="52" spans="1:27" x14ac:dyDescent="0.2">
      <c r="A52" s="57"/>
      <c r="B52" s="69"/>
      <c r="C52" s="69" t="s">
        <v>538</v>
      </c>
      <c r="D52" s="480">
        <v>24</v>
      </c>
      <c r="E52" s="481"/>
      <c r="F52" s="482"/>
      <c r="G52" s="483">
        <v>30</v>
      </c>
      <c r="H52" s="484"/>
      <c r="I52" s="485"/>
      <c r="J52" s="480">
        <v>28</v>
      </c>
      <c r="K52" s="481"/>
      <c r="L52" s="482"/>
      <c r="M52" s="483">
        <v>0</v>
      </c>
      <c r="N52" s="484"/>
      <c r="O52" s="485"/>
      <c r="P52" s="480">
        <v>10</v>
      </c>
      <c r="Q52" s="481"/>
      <c r="R52" s="482"/>
      <c r="V52">
        <f>W52-AB48-AA65</f>
        <v>-108.75</v>
      </c>
      <c r="W52">
        <f>AA52+AA55+AA58+AA59</f>
        <v>372</v>
      </c>
      <c r="X52" s="102" t="s">
        <v>615</v>
      </c>
      <c r="Y52" s="102" t="s">
        <v>1329</v>
      </c>
      <c r="AA52">
        <v>206</v>
      </c>
    </row>
    <row r="53" spans="1:27" x14ac:dyDescent="0.2">
      <c r="A53" s="42"/>
      <c r="B53" s="34" t="s">
        <v>355</v>
      </c>
      <c r="C53" s="34" t="s">
        <v>408</v>
      </c>
      <c r="D53" s="35" t="s">
        <v>409</v>
      </c>
      <c r="E53" s="35" t="s">
        <v>410</v>
      </c>
      <c r="F53" s="35" t="s">
        <v>363</v>
      </c>
      <c r="G53" s="36" t="s">
        <v>409</v>
      </c>
      <c r="H53" s="36" t="s">
        <v>410</v>
      </c>
      <c r="I53" s="36" t="s">
        <v>363</v>
      </c>
      <c r="J53" s="35" t="s">
        <v>409</v>
      </c>
      <c r="K53" s="35" t="s">
        <v>410</v>
      </c>
      <c r="L53" s="35" t="s">
        <v>363</v>
      </c>
      <c r="M53" s="36" t="s">
        <v>409</v>
      </c>
      <c r="N53" s="36" t="s">
        <v>410</v>
      </c>
      <c r="O53" s="36" t="s">
        <v>363</v>
      </c>
      <c r="P53" s="35" t="s">
        <v>409</v>
      </c>
      <c r="Q53" s="35" t="s">
        <v>410</v>
      </c>
      <c r="R53" s="35" t="s">
        <v>363</v>
      </c>
      <c r="U53">
        <f>7.5*W53</f>
        <v>2265</v>
      </c>
      <c r="V53">
        <f>W53-AB48-AA64</f>
        <v>-162.25</v>
      </c>
      <c r="W53">
        <f>AA53+AA54+AA56+AA57</f>
        <v>302</v>
      </c>
      <c r="X53" s="102" t="s">
        <v>470</v>
      </c>
      <c r="Y53" s="102" t="s">
        <v>1330</v>
      </c>
      <c r="AA53">
        <v>125</v>
      </c>
    </row>
    <row r="54" spans="1:27" x14ac:dyDescent="0.2">
      <c r="A54" s="42" t="s">
        <v>390</v>
      </c>
      <c r="B54" s="50">
        <v>10</v>
      </c>
      <c r="C54" s="50">
        <v>4</v>
      </c>
      <c r="D54" s="37">
        <v>8</v>
      </c>
      <c r="E54" s="37">
        <v>2</v>
      </c>
      <c r="F54" s="37">
        <f>IF(($C54+INT(D$52/18)+IF(((D$52-INT(D$52/18)*18)-$B54)&gt;=0,1,0)-D54+2)&lt;0, 0, $C54+INT(D$52/18)+IF(((D$52-INT(D$52/18)*18)-$B54)&gt;=0,1,0)-D54+2)</f>
        <v>0</v>
      </c>
      <c r="G54" s="38">
        <v>6</v>
      </c>
      <c r="H54" s="38">
        <v>2</v>
      </c>
      <c r="I54" s="38">
        <f>IF(($C54+INT(G$52/18)+IF(((G$52-INT(G$52/18)*18)-$B54)&gt;=0,1,0)-G54+2)&lt;0, 0, $C54+INT(G$52/18)+IF(((G$52-INT(G$52/18)*18)-$B54)&gt;=0,1,0)-G54+2)</f>
        <v>2</v>
      </c>
      <c r="J54" s="37">
        <v>5</v>
      </c>
      <c r="K54" s="37">
        <v>1</v>
      </c>
      <c r="L54" s="37">
        <f>IF(($C54+INT(J$52/18)+IF(((J$52-INT(J$52/18)*18)-$B54)&gt;=0,1,0)-J54+2)&lt;0, 0, $C54+INT(J$52/18)+IF(((J$52-INT(J$52/18)*18)-$B54)&gt;=0,1,0)-J54+2)</f>
        <v>3</v>
      </c>
      <c r="M54" s="38"/>
      <c r="N54" s="38"/>
      <c r="O54" s="38">
        <f>IF(($C54+INT(M$52/18)+IF(((M$52-INT(M$52/18)*18)-$B54)&gt;=0,1,0)-M54+2)&lt;0, 0, $C54+INT(M$52/18)+IF(((M$52-INT(M$52/18)*18)-$B54)&gt;=0,1,0)-M54+2)</f>
        <v>6</v>
      </c>
      <c r="P54" s="37">
        <v>5</v>
      </c>
      <c r="Q54" s="37">
        <v>2</v>
      </c>
      <c r="R54" s="37">
        <f>IF(($C54+INT(P$52/18)+IF(((P$52-INT(P$52/18)*18)-$B54)&gt;=0,1,0)-P54+2)&lt;0, 0, $C54+INT(P$52/18)+IF(((P$52-INT(P$52/18)*18)-$B54)&gt;=0,1,0)-P54+2)</f>
        <v>2</v>
      </c>
      <c r="W54">
        <f>AA49+AA50+AA60</f>
        <v>1027</v>
      </c>
      <c r="X54" s="102" t="s">
        <v>470</v>
      </c>
      <c r="Y54" s="102" t="s">
        <v>1331</v>
      </c>
      <c r="AA54">
        <v>75</v>
      </c>
    </row>
    <row r="55" spans="1:27" x14ac:dyDescent="0.2">
      <c r="A55" s="42" t="s">
        <v>391</v>
      </c>
      <c r="B55" s="50">
        <v>8</v>
      </c>
      <c r="C55" s="50">
        <v>4</v>
      </c>
      <c r="D55" s="37">
        <v>4</v>
      </c>
      <c r="E55" s="37">
        <v>1</v>
      </c>
      <c r="F55" s="37">
        <f t="shared" ref="F55:F62" si="21">IF(($C55+INT(D$52/18)+IF(((D$52-INT(D$52/18)*18)-$B55)&gt;=0,1,0)-D55+2)&lt;0, 0, $C55+INT(D$52/18)+IF(((D$52-INT(D$52/18)*18)-$B55)&gt;=0,1,0)-D55+2)</f>
        <v>3</v>
      </c>
      <c r="G55" s="38">
        <v>7</v>
      </c>
      <c r="H55" s="38">
        <v>3</v>
      </c>
      <c r="I55" s="38">
        <f t="shared" ref="I55:I62" si="22">IF(($C55+INT(G$52/18)+IF(((G$52-INT(G$52/18)*18)-$B55)&gt;=0,1,0)-G55+2)&lt;0, 0, $C55+INT(G$52/18)+IF(((G$52-INT(G$52/18)*18)-$B55)&gt;=0,1,0)-G55+2)</f>
        <v>1</v>
      </c>
      <c r="J55" s="37">
        <v>4</v>
      </c>
      <c r="K55" s="37">
        <v>1</v>
      </c>
      <c r="L55" s="37">
        <f t="shared" ref="L55:L62" si="23">IF(($C55+INT(J$52/18)+IF(((J$52-INT(J$52/18)*18)-$B55)&gt;=0,1,0)-J55+2)&lt;0, 0, $C55+INT(J$52/18)+IF(((J$52-INT(J$52/18)*18)-$B55)&gt;=0,1,0)-J55+2)</f>
        <v>4</v>
      </c>
      <c r="M55" s="38"/>
      <c r="N55" s="38"/>
      <c r="O55" s="38">
        <f t="shared" ref="O55:O62" si="24">IF(($C55+INT(M$52/18)+IF(((M$52-INT(M$52/18)*18)-$B55)&gt;=0,1,0)-M55+2)&lt;0, 0, $C55+INT(M$52/18)+IF(((M$52-INT(M$52/18)*18)-$B55)&gt;=0,1,0)-M55+2)</f>
        <v>6</v>
      </c>
      <c r="P55" s="37">
        <v>5</v>
      </c>
      <c r="Q55" s="37">
        <v>3</v>
      </c>
      <c r="R55" s="37">
        <f t="shared" ref="R55:R62" si="25">IF(($C55+INT(P$52/18)+IF(((P$52-INT(P$52/18)*18)-$B55)&gt;=0,1,0)-P55+2)&lt;0, 0, $C55+INT(P$52/18)+IF(((P$52-INT(P$52/18)*18)-$B55)&gt;=0,1,0)-P55+2)</f>
        <v>2</v>
      </c>
      <c r="X55" s="102" t="s">
        <v>615</v>
      </c>
      <c r="Y55" s="102" t="s">
        <v>1332</v>
      </c>
      <c r="AA55">
        <v>88</v>
      </c>
    </row>
    <row r="56" spans="1:27" x14ac:dyDescent="0.2">
      <c r="A56" s="42" t="s">
        <v>392</v>
      </c>
      <c r="B56" s="50">
        <v>16</v>
      </c>
      <c r="C56" s="50">
        <v>4</v>
      </c>
      <c r="D56" s="37">
        <v>4</v>
      </c>
      <c r="E56" s="37">
        <v>2</v>
      </c>
      <c r="F56" s="37">
        <f t="shared" si="21"/>
        <v>3</v>
      </c>
      <c r="G56" s="38">
        <v>6</v>
      </c>
      <c r="H56" s="38">
        <v>2</v>
      </c>
      <c r="I56" s="38">
        <f t="shared" si="22"/>
        <v>1</v>
      </c>
      <c r="J56" s="37">
        <v>6</v>
      </c>
      <c r="K56" s="37">
        <v>2</v>
      </c>
      <c r="L56" s="37">
        <f t="shared" si="23"/>
        <v>1</v>
      </c>
      <c r="M56" s="38"/>
      <c r="N56" s="38"/>
      <c r="O56" s="38">
        <f t="shared" si="24"/>
        <v>6</v>
      </c>
      <c r="P56" s="37">
        <v>5</v>
      </c>
      <c r="Q56" s="37">
        <v>1</v>
      </c>
      <c r="R56" s="37">
        <f t="shared" si="25"/>
        <v>1</v>
      </c>
      <c r="X56" s="102" t="s">
        <v>470</v>
      </c>
      <c r="Y56" s="102" t="s">
        <v>1333</v>
      </c>
      <c r="AA56">
        <v>70</v>
      </c>
    </row>
    <row r="57" spans="1:27" x14ac:dyDescent="0.2">
      <c r="A57" s="42" t="s">
        <v>393</v>
      </c>
      <c r="B57" s="50">
        <v>2</v>
      </c>
      <c r="C57" s="50">
        <v>4</v>
      </c>
      <c r="D57" s="37">
        <v>4</v>
      </c>
      <c r="E57" s="37">
        <v>2</v>
      </c>
      <c r="F57" s="37">
        <f t="shared" si="21"/>
        <v>4</v>
      </c>
      <c r="G57" s="38">
        <v>5</v>
      </c>
      <c r="H57" s="38">
        <v>2</v>
      </c>
      <c r="I57" s="38">
        <f t="shared" si="22"/>
        <v>3</v>
      </c>
      <c r="J57" s="37">
        <v>5</v>
      </c>
      <c r="K57" s="37">
        <v>2</v>
      </c>
      <c r="L57" s="37">
        <f t="shared" si="23"/>
        <v>3</v>
      </c>
      <c r="M57" s="38"/>
      <c r="N57" s="38"/>
      <c r="O57" s="38">
        <f t="shared" si="24"/>
        <v>6</v>
      </c>
      <c r="P57" s="37">
        <v>4</v>
      </c>
      <c r="Q57" s="37">
        <v>2</v>
      </c>
      <c r="R57" s="37">
        <f t="shared" si="25"/>
        <v>3</v>
      </c>
      <c r="X57" s="102" t="s">
        <v>470</v>
      </c>
      <c r="Y57" s="102" t="s">
        <v>1334</v>
      </c>
      <c r="AA57">
        <v>32</v>
      </c>
    </row>
    <row r="58" spans="1:27" x14ac:dyDescent="0.2">
      <c r="A58" s="42" t="s">
        <v>394</v>
      </c>
      <c r="B58" s="50">
        <v>14</v>
      </c>
      <c r="C58" s="50">
        <v>3</v>
      </c>
      <c r="D58" s="37">
        <v>7</v>
      </c>
      <c r="E58" s="37">
        <v>2</v>
      </c>
      <c r="F58" s="37">
        <f t="shared" si="21"/>
        <v>0</v>
      </c>
      <c r="G58" s="38">
        <v>5</v>
      </c>
      <c r="H58" s="38">
        <v>3</v>
      </c>
      <c r="I58" s="38">
        <f t="shared" si="22"/>
        <v>1</v>
      </c>
      <c r="J58" s="37">
        <v>10</v>
      </c>
      <c r="K58" s="37">
        <v>3</v>
      </c>
      <c r="L58" s="37">
        <f t="shared" si="23"/>
        <v>0</v>
      </c>
      <c r="M58" s="38"/>
      <c r="N58" s="38"/>
      <c r="O58" s="38">
        <f t="shared" si="24"/>
        <v>5</v>
      </c>
      <c r="P58" s="37">
        <v>4</v>
      </c>
      <c r="Q58" s="37">
        <v>2</v>
      </c>
      <c r="R58" s="37">
        <f t="shared" si="25"/>
        <v>1</v>
      </c>
      <c r="V58" s="87"/>
      <c r="X58" s="102" t="s">
        <v>615</v>
      </c>
      <c r="Y58" s="102" t="s">
        <v>1335</v>
      </c>
      <c r="AA58">
        <v>32</v>
      </c>
    </row>
    <row r="59" spans="1:27" x14ac:dyDescent="0.2">
      <c r="A59" s="42" t="s">
        <v>395</v>
      </c>
      <c r="B59" s="50">
        <v>18</v>
      </c>
      <c r="C59" s="50">
        <v>5</v>
      </c>
      <c r="D59" s="37">
        <v>6</v>
      </c>
      <c r="E59" s="37">
        <v>3</v>
      </c>
      <c r="F59" s="37">
        <f t="shared" si="21"/>
        <v>2</v>
      </c>
      <c r="G59" s="38">
        <v>10</v>
      </c>
      <c r="H59" s="38">
        <v>3</v>
      </c>
      <c r="I59" s="38">
        <f t="shared" si="22"/>
        <v>0</v>
      </c>
      <c r="J59" s="37">
        <v>8</v>
      </c>
      <c r="K59" s="37">
        <v>2</v>
      </c>
      <c r="L59" s="37">
        <f t="shared" si="23"/>
        <v>0</v>
      </c>
      <c r="M59" s="38"/>
      <c r="N59" s="38"/>
      <c r="O59" s="38">
        <f t="shared" si="24"/>
        <v>7</v>
      </c>
      <c r="P59" s="37">
        <v>5</v>
      </c>
      <c r="Q59" s="37">
        <v>2</v>
      </c>
      <c r="R59" s="37">
        <f t="shared" si="25"/>
        <v>2</v>
      </c>
      <c r="X59" s="102" t="s">
        <v>615</v>
      </c>
      <c r="Y59" s="102" t="s">
        <v>1336</v>
      </c>
      <c r="AA59">
        <v>46</v>
      </c>
    </row>
    <row r="60" spans="1:27" x14ac:dyDescent="0.2">
      <c r="A60" s="42" t="s">
        <v>396</v>
      </c>
      <c r="B60" s="50">
        <v>4</v>
      </c>
      <c r="C60" s="50">
        <v>3</v>
      </c>
      <c r="D60" s="37">
        <v>5</v>
      </c>
      <c r="E60" s="37">
        <v>2</v>
      </c>
      <c r="F60" s="37">
        <f t="shared" si="21"/>
        <v>2</v>
      </c>
      <c r="G60" s="38">
        <v>10</v>
      </c>
      <c r="H60" s="38">
        <v>3</v>
      </c>
      <c r="I60" s="38">
        <f t="shared" si="22"/>
        <v>0</v>
      </c>
      <c r="J60" s="37">
        <v>5</v>
      </c>
      <c r="K60" s="37">
        <v>3</v>
      </c>
      <c r="L60" s="37">
        <f t="shared" si="23"/>
        <v>2</v>
      </c>
      <c r="M60" s="38"/>
      <c r="N60" s="38"/>
      <c r="O60" s="38">
        <f t="shared" si="24"/>
        <v>5</v>
      </c>
      <c r="P60" s="37">
        <v>6</v>
      </c>
      <c r="Q60" s="37">
        <v>2</v>
      </c>
      <c r="R60" s="37">
        <f t="shared" si="25"/>
        <v>0</v>
      </c>
      <c r="X60" s="102" t="s">
        <v>1311</v>
      </c>
      <c r="Y60" s="102" t="s">
        <v>1340</v>
      </c>
      <c r="AA60">
        <f>1107-103-84-39</f>
        <v>881</v>
      </c>
    </row>
    <row r="61" spans="1:27" x14ac:dyDescent="0.2">
      <c r="A61" s="42" t="s">
        <v>397</v>
      </c>
      <c r="B61" s="50">
        <v>6</v>
      </c>
      <c r="C61" s="50">
        <v>5</v>
      </c>
      <c r="D61" s="37">
        <v>7</v>
      </c>
      <c r="E61" s="37">
        <v>2</v>
      </c>
      <c r="F61" s="37">
        <f t="shared" si="21"/>
        <v>2</v>
      </c>
      <c r="G61" s="38">
        <v>7</v>
      </c>
      <c r="H61" s="38">
        <v>3</v>
      </c>
      <c r="I61" s="38">
        <f t="shared" si="22"/>
        <v>2</v>
      </c>
      <c r="J61" s="37">
        <v>6</v>
      </c>
      <c r="K61" s="37">
        <v>2</v>
      </c>
      <c r="L61" s="37">
        <f t="shared" si="23"/>
        <v>3</v>
      </c>
      <c r="M61" s="38"/>
      <c r="N61" s="38"/>
      <c r="O61" s="38">
        <f t="shared" si="24"/>
        <v>7</v>
      </c>
      <c r="P61" s="37">
        <v>6</v>
      </c>
      <c r="Q61" s="37">
        <v>1</v>
      </c>
      <c r="R61" s="37">
        <f t="shared" si="25"/>
        <v>2</v>
      </c>
    </row>
    <row r="62" spans="1:27" ht="13.5" thickBot="1" x14ac:dyDescent="0.25">
      <c r="A62" s="52" t="s">
        <v>398</v>
      </c>
      <c r="B62" s="53">
        <v>12</v>
      </c>
      <c r="C62" s="53">
        <v>4</v>
      </c>
      <c r="D62" s="37">
        <v>4</v>
      </c>
      <c r="E62" s="54">
        <v>2</v>
      </c>
      <c r="F62" s="37">
        <f t="shared" si="21"/>
        <v>3</v>
      </c>
      <c r="G62" s="38">
        <v>6</v>
      </c>
      <c r="H62" s="55">
        <v>3</v>
      </c>
      <c r="I62" s="38">
        <f t="shared" si="22"/>
        <v>2</v>
      </c>
      <c r="J62" s="37">
        <v>5</v>
      </c>
      <c r="K62" s="54">
        <v>2</v>
      </c>
      <c r="L62" s="37">
        <f t="shared" si="23"/>
        <v>2</v>
      </c>
      <c r="M62" s="38"/>
      <c r="N62" s="55"/>
      <c r="O62" s="38">
        <f t="shared" si="24"/>
        <v>6</v>
      </c>
      <c r="P62" s="37">
        <v>4</v>
      </c>
      <c r="Q62" s="54">
        <v>1</v>
      </c>
      <c r="R62" s="37">
        <f t="shared" si="25"/>
        <v>2</v>
      </c>
    </row>
    <row r="63" spans="1:27" ht="13.5" thickBot="1" x14ac:dyDescent="0.25">
      <c r="A63" s="61" t="s">
        <v>412</v>
      </c>
      <c r="B63" s="62"/>
      <c r="C63" s="74">
        <f t="shared" ref="C63:O63" si="26">SUM(C54:C62)</f>
        <v>36</v>
      </c>
      <c r="D63" s="63">
        <f t="shared" si="26"/>
        <v>49</v>
      </c>
      <c r="E63" s="63">
        <f t="shared" si="26"/>
        <v>18</v>
      </c>
      <c r="F63" s="63">
        <f t="shared" si="26"/>
        <v>19</v>
      </c>
      <c r="G63" s="64">
        <f t="shared" si="26"/>
        <v>62</v>
      </c>
      <c r="H63" s="64">
        <f t="shared" si="26"/>
        <v>24</v>
      </c>
      <c r="I63" s="89">
        <f t="shared" si="26"/>
        <v>12</v>
      </c>
      <c r="J63" s="63">
        <f t="shared" si="26"/>
        <v>54</v>
      </c>
      <c r="K63" s="63">
        <f t="shared" si="26"/>
        <v>18</v>
      </c>
      <c r="L63" s="88">
        <f t="shared" si="26"/>
        <v>18</v>
      </c>
      <c r="M63" s="64">
        <f t="shared" si="26"/>
        <v>0</v>
      </c>
      <c r="N63" s="64">
        <f t="shared" si="26"/>
        <v>0</v>
      </c>
      <c r="O63" s="89">
        <f t="shared" si="26"/>
        <v>54</v>
      </c>
      <c r="P63" s="63">
        <f>SUM(P54:P62)</f>
        <v>44</v>
      </c>
      <c r="Q63" s="63">
        <f>SUM(Q54:Q62)</f>
        <v>16</v>
      </c>
      <c r="R63" s="88">
        <f>SUM(R54:R62)</f>
        <v>15</v>
      </c>
      <c r="X63" t="s">
        <v>1341</v>
      </c>
    </row>
    <row r="64" spans="1:27" x14ac:dyDescent="0.2">
      <c r="A64" s="57" t="s">
        <v>399</v>
      </c>
      <c r="B64" s="58">
        <v>9</v>
      </c>
      <c r="C64" s="58">
        <v>4</v>
      </c>
      <c r="D64" s="37">
        <v>6</v>
      </c>
      <c r="E64" s="39">
        <v>3</v>
      </c>
      <c r="F64" s="37">
        <f>IF(($C64+INT(D$52/18)+IF(((D$52-INT(D$52/18)*18)-$B64)&gt;=0,1,0)-D64+2)&lt;0, 0, $C64+INT(D$52/18)+IF(((D$52-INT(D$52/18)*18)-$B64)&gt;=0,1,0)-D64+2)</f>
        <v>1</v>
      </c>
      <c r="G64" s="38">
        <v>6</v>
      </c>
      <c r="H64" s="59">
        <v>3</v>
      </c>
      <c r="I64" s="38">
        <f>IF(($C64+INT(G$52/18)+IF(((G$52-INT(G$52/18)*18)-$B64)&gt;=0,1,0)-G64+2)&lt;0, 0, $C64+INT(G$52/18)+IF(((G$52-INT(G$52/18)*18)-$B64)&gt;=0,1,0)-G64+2)</f>
        <v>2</v>
      </c>
      <c r="J64" s="37">
        <v>5</v>
      </c>
      <c r="K64" s="39">
        <v>2</v>
      </c>
      <c r="L64" s="37">
        <f>IF(($C64+INT(J$52/18)+IF(((J$52-INT(J$52/18)*18)-$B64)&gt;=0,1,0)-J64+2)&lt;0, 0, $C64+INT(J$52/18)+IF(((J$52-INT(J$52/18)*18)-$B64)&gt;=0,1,0)-J64+2)</f>
        <v>3</v>
      </c>
      <c r="M64" s="38"/>
      <c r="N64" s="59"/>
      <c r="O64" s="38">
        <f>IF(($C64+INT(M$52/18)+IF(((M$52-INT(M$52/18)*18)-$B64)&gt;=0,1,0)-M64+2)&lt;0, 0, $C64+INT(M$52/18)+IF(((M$52-INT(M$52/18)*18)-$B64)&gt;=0,1,0)-M64+2)</f>
        <v>6</v>
      </c>
      <c r="P64" s="37">
        <v>5</v>
      </c>
      <c r="Q64" s="39">
        <v>2</v>
      </c>
      <c r="R64" s="37">
        <f>IF(($C64+INT(P$52/18)+IF(((P$52-INT(P$52/18)*18)-$B64)&gt;=0,1,0)-P64+2)&lt;0, 0, $C64+INT(P$52/18)+IF(((P$52-INT(P$52/18)*18)-$B64)&gt;=0,1,0)-P64+2)</f>
        <v>2</v>
      </c>
      <c r="X64" t="s">
        <v>470</v>
      </c>
      <c r="Y64" t="s">
        <v>1342</v>
      </c>
      <c r="AA64">
        <v>33</v>
      </c>
    </row>
    <row r="65" spans="1:27" x14ac:dyDescent="0.2">
      <c r="A65" s="42" t="s">
        <v>400</v>
      </c>
      <c r="B65" s="50">
        <v>3</v>
      </c>
      <c r="C65" s="50">
        <v>4</v>
      </c>
      <c r="D65" s="37">
        <v>8</v>
      </c>
      <c r="E65" s="37">
        <v>3</v>
      </c>
      <c r="F65" s="37">
        <f t="shared" ref="F65:F72" si="27">IF(($C65+INT(D$52/18)+IF(((D$52-INT(D$52/18)*18)-$B65)&gt;=0,1,0)-D65+2)&lt;0, 0, $C65+INT(D$52/18)+IF(((D$52-INT(D$52/18)*18)-$B65)&gt;=0,1,0)-D65+2)</f>
        <v>0</v>
      </c>
      <c r="G65" s="38">
        <v>5</v>
      </c>
      <c r="H65" s="38">
        <v>2</v>
      </c>
      <c r="I65" s="38">
        <f t="shared" ref="I65:I72" si="28">IF(($C65+INT(G$52/18)+IF(((G$52-INT(G$52/18)*18)-$B65)&gt;=0,1,0)-G65+2)&lt;0, 0, $C65+INT(G$52/18)+IF(((G$52-INT(G$52/18)*18)-$B65)&gt;=0,1,0)-G65+2)</f>
        <v>3</v>
      </c>
      <c r="J65" s="37">
        <v>7</v>
      </c>
      <c r="K65" s="37">
        <v>3</v>
      </c>
      <c r="L65" s="37">
        <f t="shared" ref="L65:L72" si="29">IF(($C65+INT(J$52/18)+IF(((J$52-INT(J$52/18)*18)-$B65)&gt;=0,1,0)-J65+2)&lt;0, 0, $C65+INT(J$52/18)+IF(((J$52-INT(J$52/18)*18)-$B65)&gt;=0,1,0)-J65+2)</f>
        <v>1</v>
      </c>
      <c r="M65" s="38"/>
      <c r="N65" s="38"/>
      <c r="O65" s="38">
        <f t="shared" ref="O65:O72" si="30">IF(($C65+INT(M$52/18)+IF(((M$52-INT(M$52/18)*18)-$B65)&gt;=0,1,0)-M65+2)&lt;0, 0, $C65+INT(M$52/18)+IF(((M$52-INT(M$52/18)*18)-$B65)&gt;=0,1,0)-M65+2)</f>
        <v>6</v>
      </c>
      <c r="P65" s="37">
        <v>6</v>
      </c>
      <c r="Q65" s="37">
        <v>2</v>
      </c>
      <c r="R65" s="37">
        <f t="shared" ref="R65:R72" si="31">IF(($C65+INT(P$52/18)+IF(((P$52-INT(P$52/18)*18)-$B65)&gt;=0,1,0)-P65+2)&lt;0, 0, $C65+INT(P$52/18)+IF(((P$52-INT(P$52/18)*18)-$B65)&gt;=0,1,0)-P65+2)</f>
        <v>1</v>
      </c>
      <c r="X65" t="s">
        <v>615</v>
      </c>
      <c r="Y65" t="s">
        <v>1343</v>
      </c>
      <c r="AA65">
        <f>19.5+30</f>
        <v>49.5</v>
      </c>
    </row>
    <row r="66" spans="1:27" x14ac:dyDescent="0.2">
      <c r="A66" s="42" t="s">
        <v>401</v>
      </c>
      <c r="B66" s="50">
        <v>17</v>
      </c>
      <c r="C66" s="50">
        <v>5</v>
      </c>
      <c r="D66" s="37">
        <v>9</v>
      </c>
      <c r="E66" s="37">
        <v>1</v>
      </c>
      <c r="F66" s="37">
        <f t="shared" si="27"/>
        <v>0</v>
      </c>
      <c r="G66" s="38">
        <v>6</v>
      </c>
      <c r="H66" s="38">
        <v>2</v>
      </c>
      <c r="I66" s="38">
        <f t="shared" si="28"/>
        <v>2</v>
      </c>
      <c r="J66" s="37">
        <v>10</v>
      </c>
      <c r="K66" s="37">
        <v>3</v>
      </c>
      <c r="L66" s="37">
        <f t="shared" si="29"/>
        <v>0</v>
      </c>
      <c r="M66" s="38"/>
      <c r="N66" s="38"/>
      <c r="O66" s="38">
        <f t="shared" si="30"/>
        <v>7</v>
      </c>
      <c r="P66" s="37">
        <v>6</v>
      </c>
      <c r="Q66" s="37">
        <v>3</v>
      </c>
      <c r="R66" s="37">
        <f t="shared" si="31"/>
        <v>1</v>
      </c>
      <c r="X66" t="s">
        <v>473</v>
      </c>
      <c r="Y66" t="s">
        <v>1344</v>
      </c>
      <c r="AA66">
        <v>90</v>
      </c>
    </row>
    <row r="67" spans="1:27" x14ac:dyDescent="0.2">
      <c r="A67" s="42" t="s">
        <v>402</v>
      </c>
      <c r="B67" s="50">
        <v>13</v>
      </c>
      <c r="C67" s="50">
        <v>4</v>
      </c>
      <c r="D67" s="37">
        <v>4</v>
      </c>
      <c r="E67" s="37">
        <v>1</v>
      </c>
      <c r="F67" s="37">
        <f t="shared" si="27"/>
        <v>3</v>
      </c>
      <c r="G67" s="38">
        <v>6</v>
      </c>
      <c r="H67" s="38">
        <v>2</v>
      </c>
      <c r="I67" s="38">
        <f t="shared" si="28"/>
        <v>1</v>
      </c>
      <c r="J67" s="37">
        <v>6</v>
      </c>
      <c r="K67" s="37">
        <v>2</v>
      </c>
      <c r="L67" s="37">
        <f t="shared" si="29"/>
        <v>1</v>
      </c>
      <c r="M67" s="38"/>
      <c r="N67" s="38"/>
      <c r="O67" s="38">
        <f t="shared" si="30"/>
        <v>6</v>
      </c>
      <c r="P67" s="37">
        <v>5</v>
      </c>
      <c r="Q67" s="37">
        <v>2</v>
      </c>
      <c r="R67" s="37">
        <f t="shared" si="31"/>
        <v>1</v>
      </c>
    </row>
    <row r="68" spans="1:27" x14ac:dyDescent="0.2">
      <c r="A68" s="42" t="s">
        <v>403</v>
      </c>
      <c r="B68" s="50">
        <v>5</v>
      </c>
      <c r="C68" s="50">
        <v>4</v>
      </c>
      <c r="D68" s="37">
        <v>5</v>
      </c>
      <c r="E68" s="37">
        <v>1</v>
      </c>
      <c r="F68" s="37">
        <f t="shared" si="27"/>
        <v>3</v>
      </c>
      <c r="G68" s="38">
        <v>10</v>
      </c>
      <c r="H68" s="38">
        <v>3</v>
      </c>
      <c r="I68" s="38">
        <f t="shared" si="28"/>
        <v>0</v>
      </c>
      <c r="J68" s="37">
        <v>6</v>
      </c>
      <c r="K68" s="37">
        <v>1</v>
      </c>
      <c r="L68" s="37">
        <f t="shared" si="29"/>
        <v>2</v>
      </c>
      <c r="M68" s="38"/>
      <c r="N68" s="38"/>
      <c r="O68" s="38">
        <f t="shared" si="30"/>
        <v>6</v>
      </c>
      <c r="P68" s="37">
        <v>4</v>
      </c>
      <c r="Q68" s="37">
        <v>2</v>
      </c>
      <c r="R68" s="37">
        <f t="shared" si="31"/>
        <v>3</v>
      </c>
    </row>
    <row r="69" spans="1:27" x14ac:dyDescent="0.2">
      <c r="A69" s="42" t="s">
        <v>404</v>
      </c>
      <c r="B69" s="50">
        <v>11</v>
      </c>
      <c r="C69" s="50">
        <v>3</v>
      </c>
      <c r="D69" s="37">
        <v>5</v>
      </c>
      <c r="E69" s="37">
        <v>2</v>
      </c>
      <c r="F69" s="37">
        <f t="shared" si="27"/>
        <v>1</v>
      </c>
      <c r="G69" s="38">
        <v>5</v>
      </c>
      <c r="H69" s="38">
        <v>2</v>
      </c>
      <c r="I69" s="38">
        <f t="shared" si="28"/>
        <v>2</v>
      </c>
      <c r="J69" s="37">
        <v>4</v>
      </c>
      <c r="K69" s="37">
        <v>2</v>
      </c>
      <c r="L69" s="37">
        <f t="shared" si="29"/>
        <v>2</v>
      </c>
      <c r="M69" s="38"/>
      <c r="N69" s="38"/>
      <c r="O69" s="38">
        <f t="shared" si="30"/>
        <v>5</v>
      </c>
      <c r="P69" s="37">
        <v>4</v>
      </c>
      <c r="Q69" s="37">
        <v>3</v>
      </c>
      <c r="R69" s="37">
        <f t="shared" si="31"/>
        <v>1</v>
      </c>
    </row>
    <row r="70" spans="1:27" x14ac:dyDescent="0.2">
      <c r="A70" s="42" t="s">
        <v>405</v>
      </c>
      <c r="B70" s="50">
        <v>1</v>
      </c>
      <c r="C70" s="50">
        <v>4</v>
      </c>
      <c r="D70" s="37">
        <v>4</v>
      </c>
      <c r="E70" s="37">
        <v>2</v>
      </c>
      <c r="F70" s="37">
        <f t="shared" si="27"/>
        <v>4</v>
      </c>
      <c r="G70" s="38">
        <v>10</v>
      </c>
      <c r="H70" s="38">
        <v>3</v>
      </c>
      <c r="I70" s="38">
        <f t="shared" si="28"/>
        <v>0</v>
      </c>
      <c r="J70" s="37">
        <v>8</v>
      </c>
      <c r="K70" s="37">
        <v>1</v>
      </c>
      <c r="L70" s="37">
        <f t="shared" si="29"/>
        <v>0</v>
      </c>
      <c r="M70" s="38"/>
      <c r="N70" s="38"/>
      <c r="O70" s="38">
        <f t="shared" si="30"/>
        <v>6</v>
      </c>
      <c r="P70" s="37">
        <v>5</v>
      </c>
      <c r="Q70" s="37">
        <v>2</v>
      </c>
      <c r="R70" s="37">
        <f t="shared" si="31"/>
        <v>2</v>
      </c>
    </row>
    <row r="71" spans="1:27" x14ac:dyDescent="0.2">
      <c r="A71" s="42" t="s">
        <v>406</v>
      </c>
      <c r="B71" s="50">
        <v>7</v>
      </c>
      <c r="C71" s="50">
        <v>3</v>
      </c>
      <c r="D71" s="37">
        <v>3</v>
      </c>
      <c r="E71" s="37">
        <v>2</v>
      </c>
      <c r="F71" s="37">
        <f t="shared" si="27"/>
        <v>3</v>
      </c>
      <c r="G71" s="38">
        <v>3</v>
      </c>
      <c r="H71" s="38">
        <v>2</v>
      </c>
      <c r="I71" s="38">
        <f t="shared" si="28"/>
        <v>4</v>
      </c>
      <c r="J71" s="37">
        <v>5</v>
      </c>
      <c r="K71" s="37">
        <v>3</v>
      </c>
      <c r="L71" s="37">
        <f t="shared" si="29"/>
        <v>2</v>
      </c>
      <c r="M71" s="38"/>
      <c r="N71" s="38"/>
      <c r="O71" s="38">
        <f t="shared" si="30"/>
        <v>5</v>
      </c>
      <c r="P71" s="37">
        <v>3</v>
      </c>
      <c r="Q71" s="37">
        <v>2</v>
      </c>
      <c r="R71" s="37">
        <f t="shared" si="31"/>
        <v>3</v>
      </c>
      <c r="T71" s="472" t="s">
        <v>1323</v>
      </c>
      <c r="U71" s="472"/>
    </row>
    <row r="72" spans="1:27" ht="13.5" thickBot="1" x14ac:dyDescent="0.25">
      <c r="A72" s="45" t="s">
        <v>407</v>
      </c>
      <c r="B72" s="51">
        <v>15</v>
      </c>
      <c r="C72" s="51">
        <v>5</v>
      </c>
      <c r="D72" s="37">
        <v>7</v>
      </c>
      <c r="E72" s="46">
        <v>1</v>
      </c>
      <c r="F72" s="37">
        <f t="shared" si="27"/>
        <v>1</v>
      </c>
      <c r="G72" s="38">
        <v>6</v>
      </c>
      <c r="H72" s="47">
        <v>2</v>
      </c>
      <c r="I72" s="38">
        <f t="shared" si="28"/>
        <v>2</v>
      </c>
      <c r="J72" s="37">
        <v>10</v>
      </c>
      <c r="K72" s="46">
        <v>3</v>
      </c>
      <c r="L72" s="37">
        <f t="shared" si="29"/>
        <v>0</v>
      </c>
      <c r="M72" s="38"/>
      <c r="N72" s="47"/>
      <c r="O72" s="38">
        <f t="shared" si="30"/>
        <v>7</v>
      </c>
      <c r="P72" s="37">
        <v>7</v>
      </c>
      <c r="Q72" s="46">
        <v>2</v>
      </c>
      <c r="R72" s="37">
        <f t="shared" si="31"/>
        <v>0</v>
      </c>
    </row>
    <row r="73" spans="1:27" ht="13.5" thickBot="1" x14ac:dyDescent="0.25">
      <c r="A73" s="66" t="s">
        <v>413</v>
      </c>
      <c r="B73" s="63"/>
      <c r="C73" s="63">
        <f t="shared" ref="C73:O73" si="32">SUM(C64:C72)</f>
        <v>36</v>
      </c>
      <c r="D73" s="63">
        <f t="shared" si="32"/>
        <v>51</v>
      </c>
      <c r="E73" s="63">
        <f t="shared" si="32"/>
        <v>16</v>
      </c>
      <c r="F73" s="63">
        <f t="shared" si="32"/>
        <v>16</v>
      </c>
      <c r="G73" s="64">
        <f t="shared" si="32"/>
        <v>57</v>
      </c>
      <c r="H73" s="64">
        <f t="shared" si="32"/>
        <v>21</v>
      </c>
      <c r="I73" s="64">
        <f t="shared" si="32"/>
        <v>16</v>
      </c>
      <c r="J73" s="63">
        <f t="shared" si="32"/>
        <v>61</v>
      </c>
      <c r="K73" s="63">
        <f t="shared" si="32"/>
        <v>20</v>
      </c>
      <c r="L73" s="63">
        <f t="shared" si="32"/>
        <v>11</v>
      </c>
      <c r="M73" s="64">
        <f t="shared" si="32"/>
        <v>0</v>
      </c>
      <c r="N73" s="64">
        <f t="shared" si="32"/>
        <v>0</v>
      </c>
      <c r="O73" s="64">
        <f t="shared" si="32"/>
        <v>54</v>
      </c>
      <c r="P73" s="63">
        <f>SUM(P64:P72)</f>
        <v>45</v>
      </c>
      <c r="Q73" s="63">
        <f>SUM(Q64:Q72)</f>
        <v>20</v>
      </c>
      <c r="R73" s="63">
        <f>SUM(R64:R72)</f>
        <v>14</v>
      </c>
    </row>
    <row r="74" spans="1:27" ht="13.5" thickBot="1" x14ac:dyDescent="0.25">
      <c r="A74" s="70" t="s">
        <v>414</v>
      </c>
      <c r="B74" s="71"/>
      <c r="C74" s="71">
        <f t="shared" ref="C74:O74" si="33">C73+C63</f>
        <v>72</v>
      </c>
      <c r="D74" s="71">
        <f t="shared" si="33"/>
        <v>100</v>
      </c>
      <c r="E74" s="71">
        <f t="shared" si="33"/>
        <v>34</v>
      </c>
      <c r="F74" s="71">
        <f t="shared" si="33"/>
        <v>35</v>
      </c>
      <c r="G74" s="72">
        <f t="shared" si="33"/>
        <v>119</v>
      </c>
      <c r="H74" s="72">
        <f t="shared" si="33"/>
        <v>45</v>
      </c>
      <c r="I74" s="72">
        <f t="shared" si="33"/>
        <v>28</v>
      </c>
      <c r="J74" s="71">
        <f t="shared" si="33"/>
        <v>115</v>
      </c>
      <c r="K74" s="71">
        <f t="shared" si="33"/>
        <v>38</v>
      </c>
      <c r="L74" s="71">
        <f t="shared" si="33"/>
        <v>29</v>
      </c>
      <c r="M74" s="72">
        <f t="shared" si="33"/>
        <v>0</v>
      </c>
      <c r="N74" s="72">
        <f t="shared" si="33"/>
        <v>0</v>
      </c>
      <c r="O74" s="72">
        <f t="shared" si="33"/>
        <v>108</v>
      </c>
      <c r="P74" s="71">
        <f>P73+P63</f>
        <v>89</v>
      </c>
      <c r="Q74" s="71">
        <f>Q73+Q63</f>
        <v>36</v>
      </c>
      <c r="R74" s="71">
        <f>R73+R63</f>
        <v>29</v>
      </c>
    </row>
    <row r="75" spans="1:27" x14ac:dyDescent="0.2">
      <c r="A75" s="30"/>
      <c r="B75" s="30"/>
      <c r="C75" s="30"/>
      <c r="D75" s="30"/>
      <c r="E75" s="30"/>
      <c r="F75" s="30"/>
      <c r="G75" s="30"/>
      <c r="H75" s="30"/>
      <c r="I75" s="30"/>
      <c r="J75" s="30"/>
      <c r="K75" s="30"/>
      <c r="L75" s="30"/>
      <c r="M75" s="30"/>
      <c r="N75" s="30"/>
      <c r="O75" s="30"/>
    </row>
    <row r="76" spans="1:27" s="400" customFormat="1" x14ac:dyDescent="0.2"/>
    <row r="77" spans="1:27" s="400" customFormat="1" ht="13.5" thickBot="1" x14ac:dyDescent="0.25">
      <c r="A77" s="401"/>
      <c r="B77" s="401"/>
      <c r="C77" s="401"/>
      <c r="D77" s="401"/>
      <c r="E77" s="401"/>
      <c r="F77" s="401"/>
      <c r="I77" s="401"/>
      <c r="J77" s="401"/>
      <c r="K77" s="401"/>
      <c r="L77" s="401"/>
      <c r="O77" s="401"/>
      <c r="P77" s="401"/>
      <c r="Q77" s="401"/>
      <c r="R77" s="401"/>
    </row>
    <row r="78" spans="1:27" s="400" customFormat="1" ht="13.5" thickBot="1" x14ac:dyDescent="0.25">
      <c r="A78" s="402" t="s">
        <v>1301</v>
      </c>
      <c r="B78" s="403"/>
      <c r="C78" s="403"/>
      <c r="D78" s="403"/>
      <c r="E78" s="403"/>
      <c r="F78" s="403"/>
      <c r="G78" s="403"/>
      <c r="H78" s="403"/>
      <c r="I78" s="403"/>
      <c r="J78" s="403"/>
      <c r="K78" s="403"/>
      <c r="L78" s="403"/>
      <c r="M78" s="403"/>
      <c r="N78" s="403"/>
      <c r="O78" s="403"/>
      <c r="P78" s="403"/>
      <c r="Q78" s="403"/>
      <c r="R78" s="404"/>
    </row>
    <row r="79" spans="1:27" s="400" customFormat="1" x14ac:dyDescent="0.2">
      <c r="A79" s="405"/>
      <c r="B79" s="406"/>
      <c r="C79" s="406"/>
      <c r="D79" s="529" t="s">
        <v>475</v>
      </c>
      <c r="E79" s="530"/>
      <c r="F79" s="531"/>
      <c r="G79" s="529" t="s">
        <v>469</v>
      </c>
      <c r="H79" s="530"/>
      <c r="I79" s="531"/>
      <c r="J79" s="529" t="s">
        <v>352</v>
      </c>
      <c r="K79" s="530"/>
      <c r="L79" s="531"/>
      <c r="M79" s="529" t="s">
        <v>340</v>
      </c>
      <c r="N79" s="530"/>
      <c r="O79" s="531"/>
      <c r="P79" s="529" t="s">
        <v>472</v>
      </c>
      <c r="Q79" s="530"/>
      <c r="R79" s="532"/>
    </row>
    <row r="80" spans="1:27" s="400" customFormat="1" x14ac:dyDescent="0.2">
      <c r="A80" s="407"/>
      <c r="B80" s="408"/>
      <c r="C80" s="408" t="s">
        <v>538</v>
      </c>
      <c r="D80" s="533">
        <v>24</v>
      </c>
      <c r="E80" s="534"/>
      <c r="F80" s="535"/>
      <c r="G80" s="533">
        <v>11</v>
      </c>
      <c r="H80" s="534"/>
      <c r="I80" s="535"/>
      <c r="J80" s="533">
        <v>30</v>
      </c>
      <c r="K80" s="534"/>
      <c r="L80" s="535"/>
      <c r="M80" s="533">
        <v>28</v>
      </c>
      <c r="N80" s="534"/>
      <c r="O80" s="535"/>
      <c r="P80" s="533"/>
      <c r="Q80" s="534"/>
      <c r="R80" s="536"/>
    </row>
    <row r="81" spans="1:21" s="400" customFormat="1" x14ac:dyDescent="0.2">
      <c r="A81" s="409"/>
      <c r="B81" s="410" t="s">
        <v>355</v>
      </c>
      <c r="C81" s="410" t="s">
        <v>408</v>
      </c>
      <c r="D81" s="411" t="s">
        <v>409</v>
      </c>
      <c r="E81" s="411" t="s">
        <v>410</v>
      </c>
      <c r="F81" s="411" t="s">
        <v>363</v>
      </c>
      <c r="G81" s="411" t="s">
        <v>409</v>
      </c>
      <c r="H81" s="411" t="s">
        <v>410</v>
      </c>
      <c r="I81" s="411" t="s">
        <v>363</v>
      </c>
      <c r="J81" s="411" t="s">
        <v>409</v>
      </c>
      <c r="K81" s="411" t="s">
        <v>410</v>
      </c>
      <c r="L81" s="411" t="s">
        <v>363</v>
      </c>
      <c r="M81" s="411" t="s">
        <v>409</v>
      </c>
      <c r="N81" s="411" t="s">
        <v>410</v>
      </c>
      <c r="O81" s="411" t="s">
        <v>363</v>
      </c>
      <c r="P81" s="411" t="s">
        <v>409</v>
      </c>
      <c r="Q81" s="411" t="s">
        <v>410</v>
      </c>
      <c r="R81" s="412" t="s">
        <v>363</v>
      </c>
    </row>
    <row r="82" spans="1:21" s="400" customFormat="1" x14ac:dyDescent="0.2">
      <c r="A82" s="409" t="s">
        <v>390</v>
      </c>
      <c r="B82" s="413">
        <v>5</v>
      </c>
      <c r="C82" s="413">
        <v>4</v>
      </c>
      <c r="D82" s="414">
        <v>6</v>
      </c>
      <c r="E82" s="414">
        <v>2</v>
      </c>
      <c r="F82" s="414">
        <f>IF(($C82+INT(D$80/18)+IF(((D$80-INT(D$80/18)*18)-$B82)&gt;=0,1,0)-D82+2)&lt;0, 0, $C82+INT(D$80/18)+IF(((D$80-INT(D$80/18)*18)-$B82)&gt;=0,1,0)-D82+2)</f>
        <v>2</v>
      </c>
      <c r="G82" s="414">
        <v>5</v>
      </c>
      <c r="H82" s="414">
        <v>3</v>
      </c>
      <c r="I82" s="415">
        <f>IF(($C82+INT(G$80/18)+IF(((G$80-INT(G$80/18)*18)-$B82)&gt;=0,1,0)-G82+2)&lt;0, 0, $C82+INT(G$80/18)+IF(((G$80-INT(G$80/18)*18)-$B82)&gt;=0,1,0)-G82+2)</f>
        <v>2</v>
      </c>
      <c r="J82" s="414">
        <v>7</v>
      </c>
      <c r="K82" s="414">
        <v>2</v>
      </c>
      <c r="L82" s="414">
        <f>IF(($C82+INT(J$80/18)+IF(((J$80-INT(J$80/18)*18)-$B82)&gt;=0,1,0)-J82+2)&lt;0, 0, $C82+INT(J$80/18)+IF(((J$80-INT(J$80/18)*18)-$B82)&gt;=0,1,0)-J82+2)</f>
        <v>1</v>
      </c>
      <c r="M82" s="414">
        <v>4</v>
      </c>
      <c r="N82" s="414">
        <v>1</v>
      </c>
      <c r="O82" s="415">
        <f>IF(($C82+INT(M$80/18)+IF(((M$80-INT(M$80/18)*18)-$B82)&gt;=0,1,0)-M82+2)&lt;0, 0, $C82+INT(M$80/18)+IF(((M$80-INT(M$80/18)*18)-$B82)&gt;=0,1,0)-M82+2)</f>
        <v>4</v>
      </c>
      <c r="P82" s="414"/>
      <c r="Q82" s="414"/>
      <c r="R82" s="414">
        <f>IF(($C82+INT(P$80/18)+IF(((P$80-INT(P$80/18)*18)-$B82)&gt;=0,1,0)-P82+2)&lt;0, 0, $C82+INT(P$80/18)+IF(((P$80-INT(P$80/18)*18)-$B82)&gt;=0,1,0)-P82+2)</f>
        <v>6</v>
      </c>
    </row>
    <row r="83" spans="1:21" s="400" customFormat="1" x14ac:dyDescent="0.2">
      <c r="A83" s="409" t="s">
        <v>391</v>
      </c>
      <c r="B83" s="413">
        <v>15</v>
      </c>
      <c r="C83" s="413">
        <v>4</v>
      </c>
      <c r="D83" s="414">
        <v>7</v>
      </c>
      <c r="E83" s="414">
        <v>2</v>
      </c>
      <c r="F83" s="414">
        <f t="shared" ref="F83:F90" si="34">IF(($C83+INT(D$80/18)+IF(((D$80-INT(D$80/18)*18)-$B83)&gt;=0,1,0)-D83+2)&lt;0, 0, $C83+INT(D$80/18)+IF(((D$80-INT(D$80/18)*18)-$B83)&gt;=0,1,0)-D83+2)</f>
        <v>0</v>
      </c>
      <c r="G83" s="414">
        <v>4</v>
      </c>
      <c r="H83" s="414">
        <v>2</v>
      </c>
      <c r="I83" s="415">
        <f t="shared" ref="I83:I90" si="35">IF(($C83+INT(G$80/18)+IF(((G$80-INT(G$80/18)*18)-$B83)&gt;=0,1,0)-G83+2)&lt;0, 0, $C83+INT(G$80/18)+IF(((G$80-INT(G$80/18)*18)-$B83)&gt;=0,1,0)-G83+2)</f>
        <v>2</v>
      </c>
      <c r="J83" s="414">
        <v>8</v>
      </c>
      <c r="K83" s="414">
        <v>3</v>
      </c>
      <c r="L83" s="414">
        <f t="shared" ref="L83:L90" si="36">IF(($C83+INT(J$80/18)+IF(((J$80-INT(J$80/18)*18)-$B83)&gt;=0,1,0)-J83+2)&lt;0, 0, $C83+INT(J$80/18)+IF(((J$80-INT(J$80/18)*18)-$B83)&gt;=0,1,0)-J83+2)</f>
        <v>0</v>
      </c>
      <c r="M83" s="414">
        <v>7</v>
      </c>
      <c r="N83" s="414">
        <v>3</v>
      </c>
      <c r="O83" s="415">
        <f t="shared" ref="O83:O90" si="37">IF(($C83+INT(M$80/18)+IF(((M$80-INT(M$80/18)*18)-$B83)&gt;=0,1,0)-M83+2)&lt;0, 0, $C83+INT(M$80/18)+IF(((M$80-INT(M$80/18)*18)-$B83)&gt;=0,1,0)-M83+2)</f>
        <v>0</v>
      </c>
      <c r="P83" s="414"/>
      <c r="Q83" s="414"/>
      <c r="R83" s="414">
        <f t="shared" ref="R83:R90" si="38">IF(($C83+INT(P$80/18)+IF(((P$80-INT(P$80/18)*18)-$B83)&gt;=0,1,0)-P83+2)&lt;0, 0, $C83+INT(P$80/18)+IF(((P$80-INT(P$80/18)*18)-$B83)&gt;=0,1,0)-P83+2)</f>
        <v>6</v>
      </c>
    </row>
    <row r="84" spans="1:21" s="400" customFormat="1" x14ac:dyDescent="0.2">
      <c r="A84" s="409" t="s">
        <v>392</v>
      </c>
      <c r="B84" s="413">
        <v>11</v>
      </c>
      <c r="C84" s="413">
        <v>3</v>
      </c>
      <c r="D84" s="414">
        <v>6</v>
      </c>
      <c r="E84" s="414">
        <v>2</v>
      </c>
      <c r="F84" s="414">
        <f t="shared" si="34"/>
        <v>0</v>
      </c>
      <c r="G84" s="414">
        <v>6</v>
      </c>
      <c r="H84" s="414">
        <v>3</v>
      </c>
      <c r="I84" s="415">
        <f t="shared" si="35"/>
        <v>0</v>
      </c>
      <c r="J84" s="414">
        <v>4</v>
      </c>
      <c r="K84" s="414">
        <v>2</v>
      </c>
      <c r="L84" s="414">
        <f t="shared" si="36"/>
        <v>3</v>
      </c>
      <c r="M84" s="414">
        <v>5</v>
      </c>
      <c r="N84" s="414">
        <v>3</v>
      </c>
      <c r="O84" s="415">
        <f t="shared" si="37"/>
        <v>1</v>
      </c>
      <c r="P84" s="414"/>
      <c r="Q84" s="414"/>
      <c r="R84" s="414">
        <f t="shared" si="38"/>
        <v>5</v>
      </c>
    </row>
    <row r="85" spans="1:21" s="400" customFormat="1" x14ac:dyDescent="0.2">
      <c r="A85" s="409" t="s">
        <v>393</v>
      </c>
      <c r="B85" s="413">
        <v>13</v>
      </c>
      <c r="C85" s="413">
        <v>4</v>
      </c>
      <c r="D85" s="414">
        <v>5</v>
      </c>
      <c r="E85" s="414">
        <v>1</v>
      </c>
      <c r="F85" s="414">
        <f t="shared" si="34"/>
        <v>2</v>
      </c>
      <c r="G85" s="414">
        <v>5</v>
      </c>
      <c r="H85" s="414">
        <v>2</v>
      </c>
      <c r="I85" s="415">
        <f t="shared" si="35"/>
        <v>1</v>
      </c>
      <c r="J85" s="414">
        <v>7</v>
      </c>
      <c r="K85" s="414">
        <v>3</v>
      </c>
      <c r="L85" s="414">
        <f t="shared" si="36"/>
        <v>0</v>
      </c>
      <c r="M85" s="414">
        <v>7</v>
      </c>
      <c r="N85" s="414">
        <v>3</v>
      </c>
      <c r="O85" s="415">
        <f t="shared" si="37"/>
        <v>0</v>
      </c>
      <c r="P85" s="414"/>
      <c r="Q85" s="414"/>
      <c r="R85" s="414">
        <f t="shared" si="38"/>
        <v>6</v>
      </c>
    </row>
    <row r="86" spans="1:21" s="400" customFormat="1" x14ac:dyDescent="0.2">
      <c r="A86" s="409" t="s">
        <v>394</v>
      </c>
      <c r="B86" s="413">
        <v>1</v>
      </c>
      <c r="C86" s="413">
        <v>4</v>
      </c>
      <c r="D86" s="414">
        <v>10</v>
      </c>
      <c r="E86" s="414">
        <v>3</v>
      </c>
      <c r="F86" s="414">
        <f t="shared" si="34"/>
        <v>0</v>
      </c>
      <c r="G86" s="414">
        <v>7</v>
      </c>
      <c r="H86" s="414">
        <v>3</v>
      </c>
      <c r="I86" s="415">
        <f t="shared" si="35"/>
        <v>0</v>
      </c>
      <c r="J86" s="414">
        <v>6</v>
      </c>
      <c r="K86" s="414">
        <v>2</v>
      </c>
      <c r="L86" s="414">
        <f t="shared" si="36"/>
        <v>2</v>
      </c>
      <c r="M86" s="414">
        <v>6</v>
      </c>
      <c r="N86" s="414">
        <v>2</v>
      </c>
      <c r="O86" s="415">
        <f t="shared" si="37"/>
        <v>2</v>
      </c>
      <c r="P86" s="414"/>
      <c r="Q86" s="414"/>
      <c r="R86" s="414">
        <f t="shared" si="38"/>
        <v>6</v>
      </c>
    </row>
    <row r="87" spans="1:21" s="400" customFormat="1" x14ac:dyDescent="0.2">
      <c r="A87" s="409" t="s">
        <v>395</v>
      </c>
      <c r="B87" s="413">
        <v>9</v>
      </c>
      <c r="C87" s="413">
        <v>4</v>
      </c>
      <c r="D87" s="414">
        <v>4</v>
      </c>
      <c r="E87" s="414">
        <v>1</v>
      </c>
      <c r="F87" s="414">
        <f t="shared" si="34"/>
        <v>3</v>
      </c>
      <c r="G87" s="414">
        <v>5</v>
      </c>
      <c r="H87" s="414">
        <v>2</v>
      </c>
      <c r="I87" s="415">
        <f t="shared" si="35"/>
        <v>2</v>
      </c>
      <c r="J87" s="414">
        <v>7</v>
      </c>
      <c r="K87" s="414">
        <v>3</v>
      </c>
      <c r="L87" s="414">
        <f t="shared" si="36"/>
        <v>1</v>
      </c>
      <c r="M87" s="414">
        <v>6</v>
      </c>
      <c r="N87" s="414">
        <v>2</v>
      </c>
      <c r="O87" s="415">
        <f t="shared" si="37"/>
        <v>2</v>
      </c>
      <c r="P87" s="414"/>
      <c r="Q87" s="414"/>
      <c r="R87" s="414">
        <f t="shared" si="38"/>
        <v>6</v>
      </c>
    </row>
    <row r="88" spans="1:21" s="400" customFormat="1" x14ac:dyDescent="0.2">
      <c r="A88" s="409" t="s">
        <v>396</v>
      </c>
      <c r="B88" s="413">
        <v>7</v>
      </c>
      <c r="C88" s="413">
        <v>5</v>
      </c>
      <c r="D88" s="414">
        <v>6</v>
      </c>
      <c r="E88" s="414">
        <v>1</v>
      </c>
      <c r="F88" s="414">
        <f t="shared" si="34"/>
        <v>2</v>
      </c>
      <c r="G88" s="414">
        <v>6</v>
      </c>
      <c r="H88" s="414">
        <v>3</v>
      </c>
      <c r="I88" s="415">
        <f t="shared" si="35"/>
        <v>2</v>
      </c>
      <c r="J88" s="414">
        <v>9</v>
      </c>
      <c r="K88" s="414">
        <v>3</v>
      </c>
      <c r="L88" s="414">
        <f t="shared" si="36"/>
        <v>0</v>
      </c>
      <c r="M88" s="414">
        <v>6</v>
      </c>
      <c r="N88" s="414">
        <v>1</v>
      </c>
      <c r="O88" s="415">
        <f t="shared" si="37"/>
        <v>3</v>
      </c>
      <c r="P88" s="414"/>
      <c r="Q88" s="414"/>
      <c r="R88" s="414">
        <f t="shared" si="38"/>
        <v>7</v>
      </c>
    </row>
    <row r="89" spans="1:21" s="400" customFormat="1" x14ac:dyDescent="0.2">
      <c r="A89" s="409" t="s">
        <v>397</v>
      </c>
      <c r="B89" s="413">
        <v>3</v>
      </c>
      <c r="C89" s="413">
        <v>5</v>
      </c>
      <c r="D89" s="414">
        <v>6</v>
      </c>
      <c r="E89" s="414">
        <v>1</v>
      </c>
      <c r="F89" s="414">
        <f t="shared" si="34"/>
        <v>3</v>
      </c>
      <c r="G89" s="414">
        <v>8</v>
      </c>
      <c r="H89" s="414">
        <v>2</v>
      </c>
      <c r="I89" s="415">
        <f t="shared" si="35"/>
        <v>0</v>
      </c>
      <c r="J89" s="414">
        <v>7</v>
      </c>
      <c r="K89" s="414">
        <v>2</v>
      </c>
      <c r="L89" s="414">
        <f t="shared" si="36"/>
        <v>2</v>
      </c>
      <c r="M89" s="414">
        <v>7</v>
      </c>
      <c r="N89" s="414">
        <v>2</v>
      </c>
      <c r="O89" s="415">
        <f t="shared" si="37"/>
        <v>2</v>
      </c>
      <c r="P89" s="414"/>
      <c r="Q89" s="414"/>
      <c r="R89" s="414">
        <f t="shared" si="38"/>
        <v>7</v>
      </c>
    </row>
    <row r="90" spans="1:21" s="400" customFormat="1" ht="13.5" thickBot="1" x14ac:dyDescent="0.25">
      <c r="A90" s="416" t="s">
        <v>398</v>
      </c>
      <c r="B90" s="417">
        <v>17</v>
      </c>
      <c r="C90" s="417">
        <v>3</v>
      </c>
      <c r="D90" s="414">
        <v>5</v>
      </c>
      <c r="E90" s="418">
        <v>2</v>
      </c>
      <c r="F90" s="414">
        <f t="shared" si="34"/>
        <v>1</v>
      </c>
      <c r="G90" s="414">
        <v>4</v>
      </c>
      <c r="H90" s="418">
        <v>2</v>
      </c>
      <c r="I90" s="415">
        <f t="shared" si="35"/>
        <v>1</v>
      </c>
      <c r="J90" s="414">
        <v>6</v>
      </c>
      <c r="K90" s="418">
        <v>3</v>
      </c>
      <c r="L90" s="414">
        <f t="shared" si="36"/>
        <v>0</v>
      </c>
      <c r="M90" s="414">
        <v>4</v>
      </c>
      <c r="N90" s="418">
        <v>2</v>
      </c>
      <c r="O90" s="415">
        <f t="shared" si="37"/>
        <v>2</v>
      </c>
      <c r="P90" s="414"/>
      <c r="Q90" s="418"/>
      <c r="R90" s="414">
        <f t="shared" si="38"/>
        <v>5</v>
      </c>
    </row>
    <row r="91" spans="1:21" s="400" customFormat="1" ht="13.5" thickBot="1" x14ac:dyDescent="0.25">
      <c r="A91" s="419" t="s">
        <v>412</v>
      </c>
      <c r="B91" s="420"/>
      <c r="C91" s="421">
        <f t="shared" ref="C91" si="39">SUM(C82:C90)</f>
        <v>36</v>
      </c>
      <c r="D91" s="421">
        <f>SUM(D82:D90)</f>
        <v>55</v>
      </c>
      <c r="E91" s="421">
        <f>SUM(E82:E90)</f>
        <v>15</v>
      </c>
      <c r="F91" s="422">
        <f>SUM(F82:F90)</f>
        <v>13</v>
      </c>
      <c r="G91" s="421">
        <f t="shared" ref="G91:R91" si="40">SUM(G82:G90)</f>
        <v>50</v>
      </c>
      <c r="H91" s="421">
        <f t="shared" si="40"/>
        <v>22</v>
      </c>
      <c r="I91" s="422">
        <f t="shared" si="40"/>
        <v>10</v>
      </c>
      <c r="J91" s="421">
        <f t="shared" si="40"/>
        <v>61</v>
      </c>
      <c r="K91" s="421">
        <f t="shared" si="40"/>
        <v>23</v>
      </c>
      <c r="L91" s="422">
        <f t="shared" si="40"/>
        <v>9</v>
      </c>
      <c r="M91" s="421">
        <f t="shared" si="40"/>
        <v>52</v>
      </c>
      <c r="N91" s="421">
        <f t="shared" si="40"/>
        <v>19</v>
      </c>
      <c r="O91" s="422">
        <f t="shared" si="40"/>
        <v>16</v>
      </c>
      <c r="P91" s="421">
        <f t="shared" si="40"/>
        <v>0</v>
      </c>
      <c r="Q91" s="421">
        <f t="shared" si="40"/>
        <v>0</v>
      </c>
      <c r="R91" s="423">
        <f t="shared" si="40"/>
        <v>54</v>
      </c>
    </row>
    <row r="92" spans="1:21" s="400" customFormat="1" x14ac:dyDescent="0.2">
      <c r="A92" s="424" t="s">
        <v>399</v>
      </c>
      <c r="B92" s="425">
        <v>4</v>
      </c>
      <c r="C92" s="425">
        <v>4</v>
      </c>
      <c r="D92" s="414">
        <v>7</v>
      </c>
      <c r="E92" s="408">
        <v>2</v>
      </c>
      <c r="F92" s="414">
        <f>IF(($C92+INT(D$80/18)+IF(((D$80-INT(D$80/18)*18)-$B92)&gt;=0,1,0)-D92+2)&lt;0, 0, $C92+INT(D$80/18)+IF(((D$80-INT(D$80/18)*18)-$B92)&gt;=0,1,0)-D92+2)</f>
        <v>1</v>
      </c>
      <c r="G92" s="414">
        <v>8</v>
      </c>
      <c r="H92" s="408">
        <v>3</v>
      </c>
      <c r="I92" s="415">
        <f>IF(($C92+INT(G$80/18)+IF(((G$80-INT(G$80/18)*18)-$B92)&gt;=0,1,0)-G92+2)&lt;0, 0, $C92+INT(G$80/18)+IF(((G$80-INT(G$80/18)*18)-$B92)&gt;=0,1,0)-G92+2)</f>
        <v>0</v>
      </c>
      <c r="J92" s="414">
        <v>3</v>
      </c>
      <c r="K92" s="408">
        <v>1</v>
      </c>
      <c r="L92" s="414">
        <f>IF(($C92+INT(J$80/18)+IF(((J$80-INT(J$80/18)*18)-$B92)&gt;=0,1,0)-J92+2)&lt;0, 0, $C92+INT(J$80/18)+IF(((J$80-INT(J$80/18)*18)-$B92)&gt;=0,1,0)-J92+2)</f>
        <v>5</v>
      </c>
      <c r="M92" s="414">
        <v>5</v>
      </c>
      <c r="N92" s="408">
        <v>2</v>
      </c>
      <c r="O92" s="415">
        <f>IF(($C92+INT(M$80/18)+IF(((M$80-INT(M$80/18)*18)-$B92)&gt;=0,1,0)-M92+2)&lt;0, 0, $C92+INT(M$80/18)+IF(((M$80-INT(M$80/18)*18)-$B92)&gt;=0,1,0)-M92+2)</f>
        <v>3</v>
      </c>
      <c r="P92" s="414"/>
      <c r="Q92" s="408"/>
      <c r="R92" s="414">
        <f>IF(($C92+INT(P$80/18)+IF(((P$80-INT(P$80/18)*18)-$B92)&gt;=0,1,0)-P92+2)&lt;0, 0, $C92+INT(P$80/18)+IF(((P$80-INT(P$80/18)*18)-$B92)&gt;=0,1,0)-P92+2)</f>
        <v>6</v>
      </c>
    </row>
    <row r="93" spans="1:21" s="400" customFormat="1" x14ac:dyDescent="0.2">
      <c r="A93" s="409" t="s">
        <v>400</v>
      </c>
      <c r="B93" s="413">
        <v>14</v>
      </c>
      <c r="C93" s="413">
        <v>4</v>
      </c>
      <c r="D93" s="414">
        <v>5</v>
      </c>
      <c r="E93" s="414">
        <v>2</v>
      </c>
      <c r="F93" s="414">
        <f t="shared" ref="F93:F100" si="41">IF(($C93+INT(D$80/18)+IF(((D$80-INT(D$80/18)*18)-$B93)&gt;=0,1,0)-D93+2)&lt;0, 0, $C93+INT(D$80/18)+IF(((D$80-INT(D$80/18)*18)-$B93)&gt;=0,1,0)-D93+2)</f>
        <v>2</v>
      </c>
      <c r="G93" s="414">
        <v>6</v>
      </c>
      <c r="H93" s="414">
        <v>3</v>
      </c>
      <c r="I93" s="415">
        <f t="shared" ref="I93:I100" si="42">IF(($C93+INT(G$80/18)+IF(((G$80-INT(G$80/18)*18)-$B93)&gt;=0,1,0)-G93+2)&lt;0, 0, $C93+INT(G$80/18)+IF(((G$80-INT(G$80/18)*18)-$B93)&gt;=0,1,0)-G93+2)</f>
        <v>0</v>
      </c>
      <c r="J93" s="414">
        <v>6</v>
      </c>
      <c r="K93" s="414">
        <v>2</v>
      </c>
      <c r="L93" s="414">
        <f t="shared" ref="L93:L100" si="43">IF(($C93+INT(J$80/18)+IF(((J$80-INT(J$80/18)*18)-$B93)&gt;=0,1,0)-J93+2)&lt;0, 0, $C93+INT(J$80/18)+IF(((J$80-INT(J$80/18)*18)-$B93)&gt;=0,1,0)-J93+2)</f>
        <v>1</v>
      </c>
      <c r="M93" s="414">
        <v>5</v>
      </c>
      <c r="N93" s="414">
        <v>2</v>
      </c>
      <c r="O93" s="415">
        <f t="shared" ref="O93:O100" si="44">IF(($C93+INT(M$80/18)+IF(((M$80-INT(M$80/18)*18)-$B93)&gt;=0,1,0)-M93+2)&lt;0, 0, $C93+INT(M$80/18)+IF(((M$80-INT(M$80/18)*18)-$B93)&gt;=0,1,0)-M93+2)</f>
        <v>2</v>
      </c>
      <c r="P93" s="414"/>
      <c r="Q93" s="414"/>
      <c r="R93" s="414">
        <f t="shared" ref="R93:R100" si="45">IF(($C93+INT(P$80/18)+IF(((P$80-INT(P$80/18)*18)-$B93)&gt;=0,1,0)-P93+2)&lt;0, 0, $C93+INT(P$80/18)+IF(((P$80-INT(P$80/18)*18)-$B93)&gt;=0,1,0)-P93+2)</f>
        <v>6</v>
      </c>
    </row>
    <row r="94" spans="1:21" s="400" customFormat="1" x14ac:dyDescent="0.2">
      <c r="A94" s="409" t="s">
        <v>401</v>
      </c>
      <c r="B94" s="413">
        <v>10</v>
      </c>
      <c r="C94" s="413">
        <v>3</v>
      </c>
      <c r="D94" s="414">
        <v>3</v>
      </c>
      <c r="E94" s="414">
        <v>2</v>
      </c>
      <c r="F94" s="414">
        <f t="shared" si="41"/>
        <v>3</v>
      </c>
      <c r="G94" s="414">
        <v>4</v>
      </c>
      <c r="H94" s="414">
        <v>2</v>
      </c>
      <c r="I94" s="415">
        <f t="shared" si="42"/>
        <v>2</v>
      </c>
      <c r="J94" s="414">
        <v>6</v>
      </c>
      <c r="K94" s="414">
        <v>3</v>
      </c>
      <c r="L94" s="414">
        <f t="shared" si="43"/>
        <v>1</v>
      </c>
      <c r="M94" s="414">
        <v>5</v>
      </c>
      <c r="N94" s="414">
        <v>3</v>
      </c>
      <c r="O94" s="415">
        <f t="shared" si="44"/>
        <v>2</v>
      </c>
      <c r="P94" s="414"/>
      <c r="Q94" s="414"/>
      <c r="R94" s="414">
        <f t="shared" si="45"/>
        <v>5</v>
      </c>
    </row>
    <row r="95" spans="1:21" s="400" customFormat="1" x14ac:dyDescent="0.2">
      <c r="A95" s="409" t="s">
        <v>402</v>
      </c>
      <c r="B95" s="413">
        <v>6</v>
      </c>
      <c r="C95" s="413">
        <v>5</v>
      </c>
      <c r="D95" s="414">
        <v>6</v>
      </c>
      <c r="E95" s="414">
        <v>2</v>
      </c>
      <c r="F95" s="414">
        <f t="shared" si="41"/>
        <v>3</v>
      </c>
      <c r="G95" s="414">
        <v>6</v>
      </c>
      <c r="H95" s="414">
        <v>3</v>
      </c>
      <c r="I95" s="415">
        <f t="shared" si="42"/>
        <v>2</v>
      </c>
      <c r="J95" s="414">
        <v>8</v>
      </c>
      <c r="K95" s="414">
        <v>4</v>
      </c>
      <c r="L95" s="414">
        <f t="shared" si="43"/>
        <v>1</v>
      </c>
      <c r="M95" s="414">
        <v>8</v>
      </c>
      <c r="N95" s="414">
        <v>2</v>
      </c>
      <c r="O95" s="415">
        <f t="shared" si="44"/>
        <v>1</v>
      </c>
      <c r="P95" s="414"/>
      <c r="Q95" s="414"/>
      <c r="R95" s="414">
        <f t="shared" si="45"/>
        <v>7</v>
      </c>
    </row>
    <row r="96" spans="1:21" s="400" customFormat="1" x14ac:dyDescent="0.2">
      <c r="A96" s="409" t="s">
        <v>403</v>
      </c>
      <c r="B96" s="413">
        <v>12</v>
      </c>
      <c r="C96" s="413">
        <v>3</v>
      </c>
      <c r="D96" s="414">
        <v>10</v>
      </c>
      <c r="E96" s="414">
        <v>2</v>
      </c>
      <c r="F96" s="414">
        <f t="shared" si="41"/>
        <v>0</v>
      </c>
      <c r="G96" s="414">
        <v>2</v>
      </c>
      <c r="H96" s="414">
        <v>1</v>
      </c>
      <c r="I96" s="415">
        <f t="shared" si="42"/>
        <v>3</v>
      </c>
      <c r="J96" s="414">
        <v>6</v>
      </c>
      <c r="K96" s="414">
        <v>3</v>
      </c>
      <c r="L96" s="414">
        <f t="shared" si="43"/>
        <v>1</v>
      </c>
      <c r="M96" s="414">
        <v>4</v>
      </c>
      <c r="N96" s="414">
        <v>2</v>
      </c>
      <c r="O96" s="415">
        <f t="shared" si="44"/>
        <v>2</v>
      </c>
      <c r="P96" s="414"/>
      <c r="Q96" s="414"/>
      <c r="R96" s="414">
        <f t="shared" si="45"/>
        <v>5</v>
      </c>
      <c r="T96" s="473" t="s">
        <v>1324</v>
      </c>
      <c r="U96" s="473"/>
    </row>
    <row r="97" spans="1:18" s="400" customFormat="1" x14ac:dyDescent="0.2">
      <c r="A97" s="409" t="s">
        <v>404</v>
      </c>
      <c r="B97" s="413">
        <v>18</v>
      </c>
      <c r="C97" s="413">
        <v>3</v>
      </c>
      <c r="D97" s="414">
        <v>8</v>
      </c>
      <c r="E97" s="414">
        <v>2</v>
      </c>
      <c r="F97" s="414">
        <f t="shared" si="41"/>
        <v>0</v>
      </c>
      <c r="G97" s="414">
        <v>3</v>
      </c>
      <c r="H97" s="414">
        <v>2</v>
      </c>
      <c r="I97" s="415">
        <f t="shared" si="42"/>
        <v>2</v>
      </c>
      <c r="J97" s="414">
        <v>5</v>
      </c>
      <c r="K97" s="414">
        <v>3</v>
      </c>
      <c r="L97" s="414">
        <f t="shared" si="43"/>
        <v>1</v>
      </c>
      <c r="M97" s="414">
        <v>10</v>
      </c>
      <c r="N97" s="414">
        <v>3</v>
      </c>
      <c r="O97" s="415">
        <f t="shared" si="44"/>
        <v>0</v>
      </c>
      <c r="P97" s="414"/>
      <c r="Q97" s="414"/>
      <c r="R97" s="414">
        <f t="shared" si="45"/>
        <v>5</v>
      </c>
    </row>
    <row r="98" spans="1:18" s="400" customFormat="1" x14ac:dyDescent="0.2">
      <c r="A98" s="409" t="s">
        <v>405</v>
      </c>
      <c r="B98" s="413">
        <v>16</v>
      </c>
      <c r="C98" s="413">
        <v>5</v>
      </c>
      <c r="D98" s="414">
        <v>7</v>
      </c>
      <c r="E98" s="414">
        <v>2</v>
      </c>
      <c r="F98" s="414">
        <f t="shared" si="41"/>
        <v>1</v>
      </c>
      <c r="G98" s="414">
        <v>10</v>
      </c>
      <c r="H98" s="414">
        <v>3</v>
      </c>
      <c r="I98" s="415">
        <f t="shared" si="42"/>
        <v>0</v>
      </c>
      <c r="J98" s="414">
        <v>6</v>
      </c>
      <c r="K98" s="414">
        <v>2</v>
      </c>
      <c r="L98" s="414">
        <f t="shared" si="43"/>
        <v>2</v>
      </c>
      <c r="M98" s="414">
        <v>6</v>
      </c>
      <c r="N98" s="414">
        <v>1</v>
      </c>
      <c r="O98" s="415">
        <f t="shared" si="44"/>
        <v>2</v>
      </c>
      <c r="P98" s="414"/>
      <c r="Q98" s="414"/>
      <c r="R98" s="414">
        <f t="shared" si="45"/>
        <v>7</v>
      </c>
    </row>
    <row r="99" spans="1:18" s="400" customFormat="1" x14ac:dyDescent="0.2">
      <c r="A99" s="409" t="s">
        <v>406</v>
      </c>
      <c r="B99" s="413">
        <v>8</v>
      </c>
      <c r="C99" s="413">
        <v>4</v>
      </c>
      <c r="D99" s="414">
        <v>5</v>
      </c>
      <c r="E99" s="414">
        <v>3</v>
      </c>
      <c r="F99" s="414">
        <f t="shared" si="41"/>
        <v>2</v>
      </c>
      <c r="G99" s="414">
        <v>6</v>
      </c>
      <c r="H99" s="414">
        <v>3</v>
      </c>
      <c r="I99" s="415">
        <f t="shared" si="42"/>
        <v>1</v>
      </c>
      <c r="J99" s="414">
        <v>8</v>
      </c>
      <c r="K99" s="414">
        <v>3</v>
      </c>
      <c r="L99" s="414">
        <f t="shared" si="43"/>
        <v>0</v>
      </c>
      <c r="M99" s="414">
        <v>5</v>
      </c>
      <c r="N99" s="414">
        <v>0</v>
      </c>
      <c r="O99" s="415">
        <f t="shared" si="44"/>
        <v>3</v>
      </c>
      <c r="P99" s="414"/>
      <c r="Q99" s="414"/>
      <c r="R99" s="414">
        <f t="shared" si="45"/>
        <v>6</v>
      </c>
    </row>
    <row r="100" spans="1:18" s="400" customFormat="1" ht="13.5" thickBot="1" x14ac:dyDescent="0.25">
      <c r="A100" s="426" t="s">
        <v>407</v>
      </c>
      <c r="B100" s="427">
        <v>2</v>
      </c>
      <c r="C100" s="427">
        <v>4</v>
      </c>
      <c r="D100" s="414">
        <v>10</v>
      </c>
      <c r="E100" s="428">
        <v>3</v>
      </c>
      <c r="F100" s="414">
        <f t="shared" si="41"/>
        <v>0</v>
      </c>
      <c r="G100" s="414">
        <v>6</v>
      </c>
      <c r="H100" s="428">
        <v>2</v>
      </c>
      <c r="I100" s="415">
        <f t="shared" si="42"/>
        <v>1</v>
      </c>
      <c r="J100" s="414">
        <v>9</v>
      </c>
      <c r="K100" s="428">
        <v>3</v>
      </c>
      <c r="L100" s="414">
        <f t="shared" si="43"/>
        <v>0</v>
      </c>
      <c r="M100" s="414">
        <v>7</v>
      </c>
      <c r="N100" s="428">
        <v>3</v>
      </c>
      <c r="O100" s="415">
        <f t="shared" si="44"/>
        <v>1</v>
      </c>
      <c r="P100" s="414"/>
      <c r="Q100" s="428"/>
      <c r="R100" s="414">
        <f t="shared" si="45"/>
        <v>6</v>
      </c>
    </row>
    <row r="101" spans="1:18" s="400" customFormat="1" ht="13.5" thickBot="1" x14ac:dyDescent="0.25">
      <c r="A101" s="419" t="s">
        <v>413</v>
      </c>
      <c r="B101" s="421"/>
      <c r="C101" s="421">
        <f t="shared" ref="C101" si="46">SUM(C92:C100)</f>
        <v>35</v>
      </c>
      <c r="D101" s="421">
        <f>SUM(D92:D100)</f>
        <v>61</v>
      </c>
      <c r="E101" s="421">
        <f>SUM(E92:E100)</f>
        <v>20</v>
      </c>
      <c r="F101" s="421">
        <f>SUM(F92:F100)</f>
        <v>12</v>
      </c>
      <c r="G101" s="421">
        <f t="shared" ref="G101:R101" si="47">SUM(G92:G100)</f>
        <v>51</v>
      </c>
      <c r="H101" s="421">
        <f t="shared" si="47"/>
        <v>22</v>
      </c>
      <c r="I101" s="421">
        <f t="shared" si="47"/>
        <v>11</v>
      </c>
      <c r="J101" s="421">
        <f t="shared" si="47"/>
        <v>57</v>
      </c>
      <c r="K101" s="421">
        <f t="shared" si="47"/>
        <v>24</v>
      </c>
      <c r="L101" s="421">
        <f t="shared" si="47"/>
        <v>12</v>
      </c>
      <c r="M101" s="421">
        <f t="shared" si="47"/>
        <v>55</v>
      </c>
      <c r="N101" s="421">
        <f t="shared" si="47"/>
        <v>18</v>
      </c>
      <c r="O101" s="421">
        <f t="shared" si="47"/>
        <v>16</v>
      </c>
      <c r="P101" s="421">
        <f t="shared" si="47"/>
        <v>0</v>
      </c>
      <c r="Q101" s="421">
        <f t="shared" si="47"/>
        <v>0</v>
      </c>
      <c r="R101" s="429">
        <f t="shared" si="47"/>
        <v>53</v>
      </c>
    </row>
    <row r="102" spans="1:18" s="400" customFormat="1" ht="13.5" thickBot="1" x14ac:dyDescent="0.25">
      <c r="A102" s="430" t="s">
        <v>414</v>
      </c>
      <c r="B102" s="431"/>
      <c r="C102" s="431">
        <f t="shared" ref="C102:R102" si="48">C101+C91</f>
        <v>71</v>
      </c>
      <c r="D102" s="431">
        <f t="shared" si="48"/>
        <v>116</v>
      </c>
      <c r="E102" s="431">
        <f t="shared" si="48"/>
        <v>35</v>
      </c>
      <c r="F102" s="431">
        <f t="shared" si="48"/>
        <v>25</v>
      </c>
      <c r="G102" s="431">
        <f t="shared" si="48"/>
        <v>101</v>
      </c>
      <c r="H102" s="431">
        <f t="shared" si="48"/>
        <v>44</v>
      </c>
      <c r="I102" s="431">
        <f t="shared" si="48"/>
        <v>21</v>
      </c>
      <c r="J102" s="431">
        <f t="shared" si="48"/>
        <v>118</v>
      </c>
      <c r="K102" s="431">
        <f t="shared" si="48"/>
        <v>47</v>
      </c>
      <c r="L102" s="431">
        <f t="shared" si="48"/>
        <v>21</v>
      </c>
      <c r="M102" s="431">
        <f t="shared" si="48"/>
        <v>107</v>
      </c>
      <c r="N102" s="431">
        <f t="shared" si="48"/>
        <v>37</v>
      </c>
      <c r="O102" s="431">
        <f t="shared" si="48"/>
        <v>32</v>
      </c>
      <c r="P102" s="431">
        <f t="shared" si="48"/>
        <v>0</v>
      </c>
      <c r="Q102" s="431">
        <f t="shared" si="48"/>
        <v>0</v>
      </c>
      <c r="R102" s="432">
        <f t="shared" si="48"/>
        <v>107</v>
      </c>
    </row>
    <row r="103" spans="1:18" s="400" customFormat="1" ht="13.5" thickBot="1" x14ac:dyDescent="0.25"/>
    <row r="104" spans="1:18" ht="13.5" thickBot="1" x14ac:dyDescent="0.25">
      <c r="A104" s="192" t="s">
        <v>1300</v>
      </c>
      <c r="B104" s="190"/>
      <c r="C104" s="190"/>
      <c r="D104" s="190"/>
      <c r="E104" s="190"/>
      <c r="F104" s="190"/>
      <c r="G104" s="190"/>
      <c r="H104" s="190"/>
      <c r="I104" s="190"/>
      <c r="J104" s="190"/>
      <c r="K104" s="190"/>
      <c r="L104" s="190"/>
      <c r="M104" s="190"/>
      <c r="N104" s="190"/>
      <c r="O104" s="190"/>
      <c r="P104" s="190"/>
      <c r="Q104" s="190"/>
      <c r="R104" s="193"/>
    </row>
    <row r="105" spans="1:18" x14ac:dyDescent="0.2">
      <c r="A105" s="40"/>
      <c r="B105" s="41"/>
      <c r="C105" s="41"/>
      <c r="D105" s="474" t="s">
        <v>475</v>
      </c>
      <c r="E105" s="475"/>
      <c r="F105" s="476"/>
      <c r="G105" s="477" t="s">
        <v>469</v>
      </c>
      <c r="H105" s="478"/>
      <c r="I105" s="479"/>
      <c r="J105" s="474" t="s">
        <v>352</v>
      </c>
      <c r="K105" s="475"/>
      <c r="L105" s="476"/>
      <c r="M105" s="477" t="s">
        <v>340</v>
      </c>
      <c r="N105" s="478"/>
      <c r="O105" s="479"/>
      <c r="P105" s="474" t="s">
        <v>472</v>
      </c>
      <c r="Q105" s="475"/>
      <c r="R105" s="502"/>
    </row>
    <row r="106" spans="1:18" x14ac:dyDescent="0.2">
      <c r="A106" s="57"/>
      <c r="B106" s="69"/>
      <c r="C106" s="69" t="s">
        <v>538</v>
      </c>
      <c r="D106" s="480">
        <v>22</v>
      </c>
      <c r="E106" s="481"/>
      <c r="F106" s="482"/>
      <c r="G106" s="483">
        <v>10</v>
      </c>
      <c r="H106" s="484"/>
      <c r="I106" s="485"/>
      <c r="J106" s="480">
        <v>29</v>
      </c>
      <c r="K106" s="481"/>
      <c r="L106" s="482"/>
      <c r="M106" s="483">
        <v>28</v>
      </c>
      <c r="N106" s="484"/>
      <c r="O106" s="485"/>
      <c r="P106" s="480"/>
      <c r="Q106" s="481"/>
      <c r="R106" s="537"/>
    </row>
    <row r="107" spans="1:18" x14ac:dyDescent="0.2">
      <c r="A107" s="42"/>
      <c r="B107" s="34" t="s">
        <v>355</v>
      </c>
      <c r="C107" s="34" t="s">
        <v>408</v>
      </c>
      <c r="D107" s="35" t="s">
        <v>409</v>
      </c>
      <c r="E107" s="35" t="s">
        <v>410</v>
      </c>
      <c r="F107" s="35" t="s">
        <v>363</v>
      </c>
      <c r="G107" s="36" t="s">
        <v>409</v>
      </c>
      <c r="H107" s="36" t="s">
        <v>410</v>
      </c>
      <c r="I107" s="36" t="s">
        <v>363</v>
      </c>
      <c r="J107" s="35" t="s">
        <v>409</v>
      </c>
      <c r="K107" s="35" t="s">
        <v>410</v>
      </c>
      <c r="L107" s="35" t="s">
        <v>363</v>
      </c>
      <c r="M107" s="36" t="s">
        <v>409</v>
      </c>
      <c r="N107" s="36" t="s">
        <v>410</v>
      </c>
      <c r="O107" s="36" t="s">
        <v>363</v>
      </c>
      <c r="P107" s="35" t="s">
        <v>409</v>
      </c>
      <c r="Q107" s="35" t="s">
        <v>410</v>
      </c>
      <c r="R107" s="43" t="s">
        <v>363</v>
      </c>
    </row>
    <row r="108" spans="1:18" x14ac:dyDescent="0.2">
      <c r="A108" s="42" t="s">
        <v>390</v>
      </c>
      <c r="B108" s="50">
        <v>5</v>
      </c>
      <c r="C108" s="50">
        <v>4</v>
      </c>
      <c r="D108" s="37">
        <v>5</v>
      </c>
      <c r="E108" s="37">
        <v>2</v>
      </c>
      <c r="F108" s="37">
        <f>IF(($C108+INT(D$106/18)+IF(((D$106-INT(D$106/18)*18)-$B108)&gt;=0,1,0)-D108+2)&lt;0, 0, $C108+INT(D$106/18)+IF(((D$106-INT(D$106/18)*18)-$B108)&gt;=0,1,0)-D108+2)</f>
        <v>2</v>
      </c>
      <c r="G108" s="38">
        <v>4</v>
      </c>
      <c r="H108" s="38">
        <v>0</v>
      </c>
      <c r="I108" s="38">
        <f>IF(($C108+INT(G$106/18)+IF(((G$106-INT(G$106/18)*18)-$B108)&gt;=0,1,0)-G108+2)&lt;0, 0, $C108+INT(G$106/18)+IF(((G$106-INT(G$106/18)*18)-$B108)&gt;=0,1,0)-G108+2)</f>
        <v>3</v>
      </c>
      <c r="J108" s="37">
        <v>6</v>
      </c>
      <c r="K108" s="37">
        <v>1</v>
      </c>
      <c r="L108" s="37">
        <f>IF(($C108+INT(J$106/18)+IF(((J$106-INT(J$106/18)*18)-$B108)&gt;=0,1,0)-J108+2)&lt;0, 0, $C108+INT(J$106/18)+IF(((J$106-INT(J$106/18)*18)-$B108)&gt;=0,1,0)-J108+2)</f>
        <v>2</v>
      </c>
      <c r="M108" s="38">
        <v>5</v>
      </c>
      <c r="N108" s="38">
        <v>2</v>
      </c>
      <c r="O108" s="38">
        <f>IF(($C108+INT(M$106/18)+IF(((M$106-INT(M$106/18)*18)-$B108)&gt;=0,1,0)-M108+2)&lt;0, 0, $C108+INT(M$106/18)+IF(((M$106-INT(M$106/18)*18)-$B108)&gt;=0,1,0)-M108+2)</f>
        <v>3</v>
      </c>
      <c r="P108" s="37"/>
      <c r="Q108" s="37"/>
      <c r="R108" s="37">
        <f>IF(($C108+INT(P$106/18)+IF(((P$106-INT(P$106/18)*18)-$B108)&gt;=0,1,0)-P108+2)&lt;0, 0, $C108+INT(P$106/18)+IF(((P$106-INT(P$106/18)*18)-$B108)&gt;=0,1,0)-P108+2)</f>
        <v>6</v>
      </c>
    </row>
    <row r="109" spans="1:18" x14ac:dyDescent="0.2">
      <c r="A109" s="42" t="s">
        <v>391</v>
      </c>
      <c r="B109" s="50">
        <v>13</v>
      </c>
      <c r="C109" s="50">
        <v>3</v>
      </c>
      <c r="D109" s="37">
        <v>5</v>
      </c>
      <c r="E109" s="37">
        <v>3</v>
      </c>
      <c r="F109" s="37">
        <f t="shared" ref="F109:F116" si="49">IF(($C109+INT(D$106/18)+IF(((D$106-INT(D$106/18)*18)-$B109)&gt;=0,1,0)-D109+2)&lt;0, 0, $C109+INT(D$106/18)+IF(((D$106-INT(D$106/18)*18)-$B109)&gt;=0,1,0)-D109+2)</f>
        <v>1</v>
      </c>
      <c r="G109" s="38">
        <v>3</v>
      </c>
      <c r="H109" s="38">
        <v>2</v>
      </c>
      <c r="I109" s="38">
        <f t="shared" ref="I109:I116" si="50">IF(($C109+INT(G$106/18)+IF(((G$106-INT(G$106/18)*18)-$B109)&gt;=0,1,0)-G109+2)&lt;0, 0, $C109+INT(G$106/18)+IF(((G$106-INT(G$106/18)*18)-$B109)&gt;=0,1,0)-G109+2)</f>
        <v>2</v>
      </c>
      <c r="J109" s="37">
        <v>6</v>
      </c>
      <c r="K109" s="37">
        <v>2</v>
      </c>
      <c r="L109" s="37">
        <f t="shared" ref="L109:L116" si="51">IF(($C109+INT(J$106/18)+IF(((J$106-INT(J$106/18)*18)-$B109)&gt;=0,1,0)-J109+2)&lt;0, 0, $C109+INT(J$106/18)+IF(((J$106-INT(J$106/18)*18)-$B109)&gt;=0,1,0)-J109+2)</f>
        <v>0</v>
      </c>
      <c r="M109" s="38">
        <v>5</v>
      </c>
      <c r="N109" s="38">
        <v>2</v>
      </c>
      <c r="O109" s="38">
        <f t="shared" ref="O109:O116" si="52">IF(($C109+INT(M$106/18)+IF(((M$106-INT(M$106/18)*18)-$B109)&gt;=0,1,0)-M109+2)&lt;0, 0, $C109+INT(M$106/18)+IF(((M$106-INT(M$106/18)*18)-$B109)&gt;=0,1,0)-M109+2)</f>
        <v>1</v>
      </c>
      <c r="P109" s="37"/>
      <c r="Q109" s="37"/>
      <c r="R109" s="37">
        <f t="shared" ref="R109:R116" si="53">IF(($C109+INT(P$106/18)+IF(((P$106-INT(P$106/18)*18)-$B109)&gt;=0,1,0)-P109+2)&lt;0, 0, $C109+INT(P$106/18)+IF(((P$106-INT(P$106/18)*18)-$B109)&gt;=0,1,0)-P109+2)</f>
        <v>5</v>
      </c>
    </row>
    <row r="110" spans="1:18" x14ac:dyDescent="0.2">
      <c r="A110" s="42" t="s">
        <v>392</v>
      </c>
      <c r="B110" s="50">
        <v>15</v>
      </c>
      <c r="C110" s="50">
        <v>4</v>
      </c>
      <c r="D110" s="37">
        <v>5</v>
      </c>
      <c r="E110" s="37">
        <v>2</v>
      </c>
      <c r="F110" s="37">
        <f t="shared" si="49"/>
        <v>2</v>
      </c>
      <c r="G110" s="38">
        <v>6</v>
      </c>
      <c r="H110" s="38">
        <v>3</v>
      </c>
      <c r="I110" s="38">
        <f t="shared" si="50"/>
        <v>0</v>
      </c>
      <c r="J110" s="37">
        <v>10</v>
      </c>
      <c r="K110" s="37">
        <v>3</v>
      </c>
      <c r="L110" s="37">
        <f t="shared" si="51"/>
        <v>0</v>
      </c>
      <c r="M110" s="38">
        <v>5</v>
      </c>
      <c r="N110" s="38">
        <v>2</v>
      </c>
      <c r="O110" s="38">
        <f t="shared" si="52"/>
        <v>2</v>
      </c>
      <c r="P110" s="37"/>
      <c r="Q110" s="37"/>
      <c r="R110" s="37">
        <f t="shared" si="53"/>
        <v>6</v>
      </c>
    </row>
    <row r="111" spans="1:18" x14ac:dyDescent="0.2">
      <c r="A111" s="42" t="s">
        <v>393</v>
      </c>
      <c r="B111" s="50">
        <v>7</v>
      </c>
      <c r="C111" s="50">
        <v>3</v>
      </c>
      <c r="D111" s="37">
        <v>4</v>
      </c>
      <c r="E111" s="37">
        <v>2</v>
      </c>
      <c r="F111" s="37">
        <f t="shared" si="49"/>
        <v>2</v>
      </c>
      <c r="G111" s="38">
        <v>5</v>
      </c>
      <c r="H111" s="38">
        <v>2</v>
      </c>
      <c r="I111" s="38">
        <f t="shared" si="50"/>
        <v>1</v>
      </c>
      <c r="J111" s="37">
        <v>4</v>
      </c>
      <c r="K111" s="37">
        <v>3</v>
      </c>
      <c r="L111" s="37">
        <f t="shared" si="51"/>
        <v>3</v>
      </c>
      <c r="M111" s="38">
        <v>5</v>
      </c>
      <c r="N111" s="38">
        <v>2</v>
      </c>
      <c r="O111" s="38">
        <f t="shared" si="52"/>
        <v>2</v>
      </c>
      <c r="P111" s="37"/>
      <c r="Q111" s="37"/>
      <c r="R111" s="37">
        <f t="shared" si="53"/>
        <v>5</v>
      </c>
    </row>
    <row r="112" spans="1:18" x14ac:dyDescent="0.2">
      <c r="A112" s="42" t="s">
        <v>394</v>
      </c>
      <c r="B112" s="50">
        <v>3</v>
      </c>
      <c r="C112" s="50">
        <v>5</v>
      </c>
      <c r="D112" s="37">
        <v>6</v>
      </c>
      <c r="E112" s="37">
        <v>2</v>
      </c>
      <c r="F112" s="37">
        <f t="shared" si="49"/>
        <v>3</v>
      </c>
      <c r="G112" s="38">
        <v>6</v>
      </c>
      <c r="H112" s="38">
        <v>2</v>
      </c>
      <c r="I112" s="38">
        <f t="shared" si="50"/>
        <v>2</v>
      </c>
      <c r="J112" s="37">
        <v>7</v>
      </c>
      <c r="K112" s="37">
        <v>3</v>
      </c>
      <c r="L112" s="37">
        <f t="shared" si="51"/>
        <v>2</v>
      </c>
      <c r="M112" s="38">
        <v>8</v>
      </c>
      <c r="N112" s="38">
        <v>2</v>
      </c>
      <c r="O112" s="38">
        <f t="shared" si="52"/>
        <v>1</v>
      </c>
      <c r="P112" s="37"/>
      <c r="Q112" s="37"/>
      <c r="R112" s="37">
        <f t="shared" si="53"/>
        <v>7</v>
      </c>
    </row>
    <row r="113" spans="1:20" x14ac:dyDescent="0.2">
      <c r="A113" s="42" t="s">
        <v>395</v>
      </c>
      <c r="B113" s="50">
        <v>17</v>
      </c>
      <c r="C113" s="50">
        <v>4</v>
      </c>
      <c r="D113" s="37">
        <v>10</v>
      </c>
      <c r="E113" s="37">
        <v>3</v>
      </c>
      <c r="F113" s="37">
        <f t="shared" si="49"/>
        <v>0</v>
      </c>
      <c r="G113" s="38">
        <v>3</v>
      </c>
      <c r="H113" s="38">
        <v>1</v>
      </c>
      <c r="I113" s="38">
        <f t="shared" si="50"/>
        <v>3</v>
      </c>
      <c r="J113" s="37">
        <v>5</v>
      </c>
      <c r="K113" s="37">
        <v>2</v>
      </c>
      <c r="L113" s="37">
        <f t="shared" si="51"/>
        <v>2</v>
      </c>
      <c r="M113" s="38">
        <v>6</v>
      </c>
      <c r="N113" s="38">
        <v>2</v>
      </c>
      <c r="O113" s="38">
        <f t="shared" si="52"/>
        <v>1</v>
      </c>
      <c r="P113" s="37"/>
      <c r="Q113" s="37"/>
      <c r="R113" s="37">
        <f t="shared" si="53"/>
        <v>6</v>
      </c>
    </row>
    <row r="114" spans="1:20" x14ac:dyDescent="0.2">
      <c r="A114" s="42" t="s">
        <v>396</v>
      </c>
      <c r="B114" s="50">
        <v>1</v>
      </c>
      <c r="C114" s="50">
        <v>4</v>
      </c>
      <c r="D114" s="37">
        <v>8</v>
      </c>
      <c r="E114" s="37">
        <v>2</v>
      </c>
      <c r="F114" s="37">
        <f t="shared" si="49"/>
        <v>0</v>
      </c>
      <c r="G114" s="38">
        <v>6</v>
      </c>
      <c r="H114" s="38">
        <v>2</v>
      </c>
      <c r="I114" s="38">
        <f t="shared" si="50"/>
        <v>1</v>
      </c>
      <c r="J114" s="37">
        <v>5</v>
      </c>
      <c r="K114" s="37">
        <v>2</v>
      </c>
      <c r="L114" s="37">
        <f t="shared" si="51"/>
        <v>3</v>
      </c>
      <c r="M114" s="38">
        <v>5</v>
      </c>
      <c r="N114" s="38">
        <v>2</v>
      </c>
      <c r="O114" s="38">
        <f t="shared" si="52"/>
        <v>3</v>
      </c>
      <c r="P114" s="37"/>
      <c r="Q114" s="37"/>
      <c r="R114" s="37">
        <f t="shared" si="53"/>
        <v>6</v>
      </c>
    </row>
    <row r="115" spans="1:20" x14ac:dyDescent="0.2">
      <c r="A115" s="42" t="s">
        <v>397</v>
      </c>
      <c r="B115" s="50">
        <v>9</v>
      </c>
      <c r="C115" s="50">
        <v>3</v>
      </c>
      <c r="D115" s="37">
        <v>4</v>
      </c>
      <c r="E115" s="37">
        <v>2</v>
      </c>
      <c r="F115" s="37">
        <f t="shared" si="49"/>
        <v>2</v>
      </c>
      <c r="G115" s="38">
        <v>4</v>
      </c>
      <c r="H115" s="38">
        <v>3</v>
      </c>
      <c r="I115" s="38">
        <f t="shared" si="50"/>
        <v>2</v>
      </c>
      <c r="J115" s="37">
        <v>4</v>
      </c>
      <c r="K115" s="37">
        <v>2</v>
      </c>
      <c r="L115" s="37">
        <f t="shared" si="51"/>
        <v>3</v>
      </c>
      <c r="M115" s="38">
        <v>5</v>
      </c>
      <c r="N115" s="38">
        <v>2</v>
      </c>
      <c r="O115" s="38">
        <f t="shared" si="52"/>
        <v>2</v>
      </c>
      <c r="P115" s="37"/>
      <c r="Q115" s="37"/>
      <c r="R115" s="37">
        <f t="shared" si="53"/>
        <v>5</v>
      </c>
      <c r="T115" s="231"/>
    </row>
    <row r="116" spans="1:20" ht="13.5" thickBot="1" x14ac:dyDescent="0.25">
      <c r="A116" s="52" t="s">
        <v>398</v>
      </c>
      <c r="B116" s="53">
        <v>11</v>
      </c>
      <c r="C116" s="53">
        <v>4</v>
      </c>
      <c r="D116" s="37">
        <v>10</v>
      </c>
      <c r="E116" s="54">
        <v>3</v>
      </c>
      <c r="F116" s="37">
        <f t="shared" si="49"/>
        <v>0</v>
      </c>
      <c r="G116" s="38">
        <v>6</v>
      </c>
      <c r="H116" s="38">
        <v>2</v>
      </c>
      <c r="I116" s="38">
        <f t="shared" si="50"/>
        <v>0</v>
      </c>
      <c r="J116" s="37">
        <v>5</v>
      </c>
      <c r="K116" s="54">
        <v>2</v>
      </c>
      <c r="L116" s="37">
        <f t="shared" si="51"/>
        <v>3</v>
      </c>
      <c r="M116" s="38">
        <v>7</v>
      </c>
      <c r="N116" s="55">
        <v>1</v>
      </c>
      <c r="O116" s="38">
        <f t="shared" si="52"/>
        <v>0</v>
      </c>
      <c r="P116" s="37"/>
      <c r="Q116" s="54"/>
      <c r="R116" s="37">
        <f t="shared" si="53"/>
        <v>6</v>
      </c>
    </row>
    <row r="117" spans="1:20" ht="13.5" thickBot="1" x14ac:dyDescent="0.25">
      <c r="A117" s="61" t="s">
        <v>412</v>
      </c>
      <c r="B117" s="62"/>
      <c r="C117" s="74">
        <f>SUM(C108:C116)</f>
        <v>34</v>
      </c>
      <c r="D117" s="63">
        <f t="shared" ref="D117:R117" si="54">SUM(D108:D116)</f>
        <v>57</v>
      </c>
      <c r="E117" s="63">
        <f t="shared" si="54"/>
        <v>21</v>
      </c>
      <c r="F117" s="63">
        <f t="shared" si="54"/>
        <v>12</v>
      </c>
      <c r="G117" s="64">
        <f t="shared" si="54"/>
        <v>43</v>
      </c>
      <c r="H117" s="64">
        <f t="shared" si="54"/>
        <v>17</v>
      </c>
      <c r="I117" s="89">
        <f t="shared" si="54"/>
        <v>14</v>
      </c>
      <c r="J117" s="63">
        <f t="shared" si="54"/>
        <v>52</v>
      </c>
      <c r="K117" s="63">
        <f t="shared" si="54"/>
        <v>20</v>
      </c>
      <c r="L117" s="88">
        <f t="shared" si="54"/>
        <v>18</v>
      </c>
      <c r="M117" s="64">
        <f t="shared" si="54"/>
        <v>51</v>
      </c>
      <c r="N117" s="64">
        <f t="shared" si="54"/>
        <v>17</v>
      </c>
      <c r="O117" s="89">
        <f t="shared" si="54"/>
        <v>15</v>
      </c>
      <c r="P117" s="63">
        <f t="shared" si="54"/>
        <v>0</v>
      </c>
      <c r="Q117" s="63">
        <f t="shared" si="54"/>
        <v>0</v>
      </c>
      <c r="R117" s="88">
        <f t="shared" si="54"/>
        <v>52</v>
      </c>
    </row>
    <row r="118" spans="1:20" x14ac:dyDescent="0.2">
      <c r="A118" s="57" t="s">
        <v>399</v>
      </c>
      <c r="B118" s="58">
        <v>12</v>
      </c>
      <c r="C118" s="58">
        <v>5</v>
      </c>
      <c r="D118" s="37">
        <v>7</v>
      </c>
      <c r="E118" s="39">
        <v>1</v>
      </c>
      <c r="F118" s="37">
        <f>IF(($C118+INT(D$106/18)+IF(((D$106-INT(D$106/18)*18)-$B118)&gt;=0,1,0)-D118+2)&lt;0, 0, $C118+INT(D$106/18)+IF(((D$106-INT(D$106/18)*18)-$B118)&gt;=0,1,0)-D118+2)</f>
        <v>1</v>
      </c>
      <c r="G118" s="38">
        <v>6</v>
      </c>
      <c r="H118" s="38">
        <v>2</v>
      </c>
      <c r="I118" s="38">
        <f>IF(($C118+INT(G$106/18)+IF(((G$106-INT(G$106/18)*18)-$B118)&gt;=0,1,0)-G118+2)&lt;0, 0, $C118+INT(G$106/18)+IF(((G$106-INT(G$106/18)*18)-$B118)&gt;=0,1,0)-G118+2)</f>
        <v>1</v>
      </c>
      <c r="J118" s="37">
        <v>10</v>
      </c>
      <c r="K118" s="39">
        <v>3</v>
      </c>
      <c r="L118" s="37">
        <f>IF(($C118+INT(J$106/18)+IF(((J$106-INT(J$106/18)*18)-$B118)&gt;=0,1,0)-J118+2)&lt;0, 0, $C118+INT(J$106/18)+IF(((J$106-INT(J$106/18)*18)-$B118)&gt;=0,1,0)-J118+2)</f>
        <v>0</v>
      </c>
      <c r="M118" s="38">
        <v>8</v>
      </c>
      <c r="N118" s="59">
        <v>3</v>
      </c>
      <c r="O118" s="38">
        <f>IF(($C118+INT(M$106/18)+IF(((M$106-INT(M$106/18)*18)-$B118)&gt;=0,1,0)-M118+2)&lt;0, 0, $C118+INT(M$106/18)+IF(((M$106-INT(M$106/18)*18)-$B118)&gt;=0,1,0)-M118+2)</f>
        <v>0</v>
      </c>
      <c r="P118" s="37"/>
      <c r="Q118" s="39"/>
      <c r="R118" s="37">
        <f>IF(($C118+INT(P$106/18)+IF(((P$106-INT(P$106/18)*18)-$B118)&gt;=0,1,0)-P118+2)&lt;0, 0, $C118+INT(P$106/18)+IF(((P$106-INT(P$106/18)*18)-$B118)&gt;=0,1,0)-P118+2)</f>
        <v>7</v>
      </c>
    </row>
    <row r="119" spans="1:20" x14ac:dyDescent="0.2">
      <c r="A119" s="42" t="s">
        <v>400</v>
      </c>
      <c r="B119" s="50">
        <v>2</v>
      </c>
      <c r="C119" s="50">
        <v>4</v>
      </c>
      <c r="D119" s="37">
        <v>4</v>
      </c>
      <c r="E119" s="37">
        <v>2</v>
      </c>
      <c r="F119" s="37">
        <f t="shared" ref="F119:F126" si="55">IF(($C119+INT(D$106/18)+IF(((D$106-INT(D$106/18)*18)-$B119)&gt;=0,1,0)-D119+2)&lt;0, 0, $C119+INT(D$106/18)+IF(((D$106-INT(D$106/18)*18)-$B119)&gt;=0,1,0)-D119+2)</f>
        <v>4</v>
      </c>
      <c r="G119" s="38">
        <v>5</v>
      </c>
      <c r="H119" s="38">
        <v>2</v>
      </c>
      <c r="I119" s="38">
        <f t="shared" ref="I119:I126" si="56">IF(($C119+INT(G$106/18)+IF(((G$106-INT(G$106/18)*18)-$B119)&gt;=0,1,0)-G119+2)&lt;0, 0, $C119+INT(G$106/18)+IF(((G$106-INT(G$106/18)*18)-$B119)&gt;=0,1,0)-G119+2)</f>
        <v>2</v>
      </c>
      <c r="J119" s="37">
        <v>5</v>
      </c>
      <c r="K119" s="37">
        <v>2</v>
      </c>
      <c r="L119" s="37">
        <f t="shared" ref="L119:L126" si="57">IF(($C119+INT(J$106/18)+IF(((J$106-INT(J$106/18)*18)-$B119)&gt;=0,1,0)-J119+2)&lt;0, 0, $C119+INT(J$106/18)+IF(((J$106-INT(J$106/18)*18)-$B119)&gt;=0,1,0)-J119+2)</f>
        <v>3</v>
      </c>
      <c r="M119" s="38">
        <v>7</v>
      </c>
      <c r="N119" s="38">
        <v>2</v>
      </c>
      <c r="O119" s="38">
        <f t="shared" ref="O119:O126" si="58">IF(($C119+INT(M$106/18)+IF(((M$106-INT(M$106/18)*18)-$B119)&gt;=0,1,0)-M119+2)&lt;0, 0, $C119+INT(M$106/18)+IF(((M$106-INT(M$106/18)*18)-$B119)&gt;=0,1,0)-M119+2)</f>
        <v>1</v>
      </c>
      <c r="P119" s="37"/>
      <c r="Q119" s="37"/>
      <c r="R119" s="37">
        <f t="shared" ref="R119:R126" si="59">IF(($C119+INT(P$106/18)+IF(((P$106-INT(P$106/18)*18)-$B119)&gt;=0,1,0)-P119+2)&lt;0, 0, $C119+INT(P$106/18)+IF(((P$106-INT(P$106/18)*18)-$B119)&gt;=0,1,0)-P119+2)</f>
        <v>6</v>
      </c>
    </row>
    <row r="120" spans="1:20" x14ac:dyDescent="0.2">
      <c r="A120" s="42" t="s">
        <v>401</v>
      </c>
      <c r="B120" s="50">
        <v>4</v>
      </c>
      <c r="C120" s="50">
        <v>4</v>
      </c>
      <c r="D120" s="37">
        <v>10</v>
      </c>
      <c r="E120" s="37">
        <v>3</v>
      </c>
      <c r="F120" s="37">
        <f t="shared" si="55"/>
        <v>0</v>
      </c>
      <c r="G120" s="38">
        <v>4</v>
      </c>
      <c r="H120" s="38">
        <v>2</v>
      </c>
      <c r="I120" s="38">
        <f t="shared" si="56"/>
        <v>3</v>
      </c>
      <c r="J120" s="37">
        <v>7</v>
      </c>
      <c r="K120" s="37">
        <v>2</v>
      </c>
      <c r="L120" s="37">
        <f t="shared" si="57"/>
        <v>1</v>
      </c>
      <c r="M120" s="38">
        <v>5</v>
      </c>
      <c r="N120" s="38">
        <v>2</v>
      </c>
      <c r="O120" s="38">
        <f t="shared" si="58"/>
        <v>3</v>
      </c>
      <c r="P120" s="37"/>
      <c r="Q120" s="37"/>
      <c r="R120" s="37">
        <f t="shared" si="59"/>
        <v>6</v>
      </c>
    </row>
    <row r="121" spans="1:20" x14ac:dyDescent="0.2">
      <c r="A121" s="42" t="s">
        <v>402</v>
      </c>
      <c r="B121" s="50">
        <v>10</v>
      </c>
      <c r="C121" s="50">
        <v>3</v>
      </c>
      <c r="D121" s="37">
        <v>4</v>
      </c>
      <c r="E121" s="37">
        <v>3</v>
      </c>
      <c r="F121" s="37">
        <f t="shared" si="55"/>
        <v>2</v>
      </c>
      <c r="G121" s="38">
        <v>4</v>
      </c>
      <c r="H121" s="38">
        <v>2</v>
      </c>
      <c r="I121" s="38">
        <f t="shared" si="56"/>
        <v>2</v>
      </c>
      <c r="J121" s="37">
        <v>4</v>
      </c>
      <c r="K121" s="37">
        <v>2</v>
      </c>
      <c r="L121" s="37">
        <f t="shared" si="57"/>
        <v>3</v>
      </c>
      <c r="M121" s="38">
        <v>4</v>
      </c>
      <c r="N121" s="38">
        <v>3</v>
      </c>
      <c r="O121" s="38">
        <f t="shared" si="58"/>
        <v>3</v>
      </c>
      <c r="P121" s="37"/>
      <c r="Q121" s="37"/>
      <c r="R121" s="37">
        <f t="shared" si="59"/>
        <v>5</v>
      </c>
      <c r="T121" t="s">
        <v>1338</v>
      </c>
    </row>
    <row r="122" spans="1:20" x14ac:dyDescent="0.2">
      <c r="A122" s="42" t="s">
        <v>403</v>
      </c>
      <c r="B122" s="50">
        <v>8</v>
      </c>
      <c r="C122" s="50">
        <v>4</v>
      </c>
      <c r="D122" s="37">
        <v>6</v>
      </c>
      <c r="E122" s="37">
        <v>2</v>
      </c>
      <c r="F122" s="37">
        <f t="shared" si="55"/>
        <v>1</v>
      </c>
      <c r="G122" s="38">
        <v>5</v>
      </c>
      <c r="H122" s="38">
        <v>2</v>
      </c>
      <c r="I122" s="38">
        <f t="shared" si="56"/>
        <v>2</v>
      </c>
      <c r="J122" s="37">
        <v>7</v>
      </c>
      <c r="K122" s="37">
        <v>2</v>
      </c>
      <c r="L122" s="37">
        <f t="shared" si="57"/>
        <v>1</v>
      </c>
      <c r="M122" s="38">
        <v>5</v>
      </c>
      <c r="N122" s="38">
        <v>1</v>
      </c>
      <c r="O122" s="38">
        <f t="shared" si="58"/>
        <v>3</v>
      </c>
      <c r="P122" s="37"/>
      <c r="Q122" s="37"/>
      <c r="R122" s="37">
        <f t="shared" si="59"/>
        <v>6</v>
      </c>
    </row>
    <row r="123" spans="1:20" x14ac:dyDescent="0.2">
      <c r="A123" s="42" t="s">
        <v>404</v>
      </c>
      <c r="B123" s="50">
        <v>14</v>
      </c>
      <c r="C123" s="50">
        <v>4</v>
      </c>
      <c r="D123" s="37">
        <v>6</v>
      </c>
      <c r="E123" s="37">
        <v>0</v>
      </c>
      <c r="F123" s="37">
        <f t="shared" si="55"/>
        <v>1</v>
      </c>
      <c r="G123" s="38">
        <v>4</v>
      </c>
      <c r="H123" s="38">
        <v>2</v>
      </c>
      <c r="I123" s="38">
        <f t="shared" si="56"/>
        <v>2</v>
      </c>
      <c r="J123" s="37">
        <v>5</v>
      </c>
      <c r="K123" s="37">
        <v>2</v>
      </c>
      <c r="L123" s="37">
        <f t="shared" si="57"/>
        <v>2</v>
      </c>
      <c r="M123" s="38">
        <v>5</v>
      </c>
      <c r="N123" s="38">
        <v>3</v>
      </c>
      <c r="O123" s="38">
        <f t="shared" si="58"/>
        <v>2</v>
      </c>
      <c r="P123" s="37"/>
      <c r="Q123" s="37"/>
      <c r="R123" s="37">
        <f t="shared" si="59"/>
        <v>6</v>
      </c>
    </row>
    <row r="124" spans="1:20" x14ac:dyDescent="0.2">
      <c r="A124" s="42" t="s">
        <v>405</v>
      </c>
      <c r="B124" s="50">
        <v>6</v>
      </c>
      <c r="C124" s="50">
        <v>3</v>
      </c>
      <c r="D124" s="37">
        <v>4</v>
      </c>
      <c r="E124" s="37">
        <v>2</v>
      </c>
      <c r="F124" s="37">
        <f t="shared" si="55"/>
        <v>2</v>
      </c>
      <c r="G124" s="38">
        <v>5</v>
      </c>
      <c r="H124" s="38">
        <v>2</v>
      </c>
      <c r="I124" s="38">
        <f t="shared" si="56"/>
        <v>1</v>
      </c>
      <c r="J124" s="37">
        <v>4</v>
      </c>
      <c r="K124" s="37">
        <v>2</v>
      </c>
      <c r="L124" s="37">
        <f t="shared" si="57"/>
        <v>3</v>
      </c>
      <c r="M124" s="38">
        <v>6</v>
      </c>
      <c r="N124" s="38">
        <v>2</v>
      </c>
      <c r="O124" s="38">
        <f t="shared" si="58"/>
        <v>1</v>
      </c>
      <c r="P124" s="37"/>
      <c r="Q124" s="37"/>
      <c r="R124" s="37">
        <f t="shared" si="59"/>
        <v>5</v>
      </c>
      <c r="T124" t="s">
        <v>1337</v>
      </c>
    </row>
    <row r="125" spans="1:20" x14ac:dyDescent="0.2">
      <c r="A125" s="42" t="s">
        <v>406</v>
      </c>
      <c r="B125" s="50">
        <v>18</v>
      </c>
      <c r="C125" s="50">
        <v>4</v>
      </c>
      <c r="D125" s="37">
        <v>5</v>
      </c>
      <c r="E125" s="37">
        <v>2</v>
      </c>
      <c r="F125" s="37">
        <f t="shared" si="55"/>
        <v>2</v>
      </c>
      <c r="G125" s="38">
        <v>3</v>
      </c>
      <c r="H125" s="38">
        <v>1</v>
      </c>
      <c r="I125" s="38">
        <f t="shared" si="56"/>
        <v>3</v>
      </c>
      <c r="J125" s="37">
        <v>5</v>
      </c>
      <c r="K125" s="37">
        <v>2</v>
      </c>
      <c r="L125" s="37">
        <f t="shared" si="57"/>
        <v>2</v>
      </c>
      <c r="M125" s="38">
        <v>6</v>
      </c>
      <c r="N125" s="38">
        <v>2</v>
      </c>
      <c r="O125" s="38">
        <f t="shared" si="58"/>
        <v>1</v>
      </c>
      <c r="P125" s="37"/>
      <c r="Q125" s="37"/>
      <c r="R125" s="37">
        <f t="shared" si="59"/>
        <v>6</v>
      </c>
    </row>
    <row r="126" spans="1:20" ht="13.5" thickBot="1" x14ac:dyDescent="0.25">
      <c r="A126" s="45" t="s">
        <v>407</v>
      </c>
      <c r="B126" s="51">
        <v>16</v>
      </c>
      <c r="C126" s="51">
        <v>4</v>
      </c>
      <c r="D126" s="37">
        <v>4</v>
      </c>
      <c r="E126" s="46">
        <v>1</v>
      </c>
      <c r="F126" s="37">
        <f t="shared" si="55"/>
        <v>3</v>
      </c>
      <c r="G126" s="38">
        <v>4</v>
      </c>
      <c r="H126" s="55">
        <v>2</v>
      </c>
      <c r="I126" s="38">
        <f t="shared" si="56"/>
        <v>2</v>
      </c>
      <c r="J126" s="37">
        <v>5</v>
      </c>
      <c r="K126" s="46">
        <v>2</v>
      </c>
      <c r="L126" s="37">
        <f t="shared" si="57"/>
        <v>2</v>
      </c>
      <c r="M126" s="38">
        <v>6</v>
      </c>
      <c r="N126" s="47">
        <v>2</v>
      </c>
      <c r="O126" s="38">
        <f t="shared" si="58"/>
        <v>1</v>
      </c>
      <c r="P126" s="37"/>
      <c r="Q126" s="46"/>
      <c r="R126" s="37">
        <f t="shared" si="59"/>
        <v>6</v>
      </c>
    </row>
    <row r="127" spans="1:20" ht="13.5" thickBot="1" x14ac:dyDescent="0.25">
      <c r="A127" s="66" t="s">
        <v>413</v>
      </c>
      <c r="B127" s="63"/>
      <c r="C127" s="63">
        <f>SUM(C118:C126)</f>
        <v>35</v>
      </c>
      <c r="D127" s="63">
        <f>SUM(D118:D126)</f>
        <v>50</v>
      </c>
      <c r="E127" s="63">
        <f>SUM(E118:E126)</f>
        <v>16</v>
      </c>
      <c r="F127" s="63">
        <f>SUM(F118:F126)</f>
        <v>16</v>
      </c>
      <c r="G127" s="64">
        <f t="shared" ref="G127:R127" si="60">SUM(G118:G126)</f>
        <v>40</v>
      </c>
      <c r="H127" s="64">
        <f t="shared" si="60"/>
        <v>17</v>
      </c>
      <c r="I127" s="64">
        <f t="shared" si="60"/>
        <v>18</v>
      </c>
      <c r="J127" s="63">
        <f t="shared" si="60"/>
        <v>52</v>
      </c>
      <c r="K127" s="63">
        <f t="shared" si="60"/>
        <v>19</v>
      </c>
      <c r="L127" s="63">
        <f t="shared" si="60"/>
        <v>17</v>
      </c>
      <c r="M127" s="64">
        <f t="shared" si="60"/>
        <v>52</v>
      </c>
      <c r="N127" s="64">
        <f t="shared" si="60"/>
        <v>20</v>
      </c>
      <c r="O127" s="64">
        <f t="shared" si="60"/>
        <v>15</v>
      </c>
      <c r="P127" s="63">
        <f t="shared" si="60"/>
        <v>0</v>
      </c>
      <c r="Q127" s="63">
        <f t="shared" si="60"/>
        <v>0</v>
      </c>
      <c r="R127" s="65">
        <f t="shared" si="60"/>
        <v>53</v>
      </c>
    </row>
    <row r="128" spans="1:20" ht="13.5" thickBot="1" x14ac:dyDescent="0.25">
      <c r="A128" s="70" t="s">
        <v>414</v>
      </c>
      <c r="B128" s="71"/>
      <c r="C128" s="71">
        <f>C127+C117</f>
        <v>69</v>
      </c>
      <c r="D128" s="71">
        <f>D127+D117</f>
        <v>107</v>
      </c>
      <c r="E128" s="71">
        <f>E127+E117</f>
        <v>37</v>
      </c>
      <c r="F128" s="71">
        <f>F127+F117</f>
        <v>28</v>
      </c>
      <c r="G128" s="72">
        <f t="shared" ref="G128:R128" si="61">G127+G117</f>
        <v>83</v>
      </c>
      <c r="H128" s="72">
        <f t="shared" si="61"/>
        <v>34</v>
      </c>
      <c r="I128" s="72">
        <f t="shared" si="61"/>
        <v>32</v>
      </c>
      <c r="J128" s="71">
        <f t="shared" si="61"/>
        <v>104</v>
      </c>
      <c r="K128" s="71">
        <f t="shared" si="61"/>
        <v>39</v>
      </c>
      <c r="L128" s="71">
        <f t="shared" si="61"/>
        <v>35</v>
      </c>
      <c r="M128" s="72">
        <f t="shared" si="61"/>
        <v>103</v>
      </c>
      <c r="N128" s="72">
        <f t="shared" si="61"/>
        <v>37</v>
      </c>
      <c r="O128" s="72">
        <f t="shared" si="61"/>
        <v>30</v>
      </c>
      <c r="P128" s="71">
        <f t="shared" si="61"/>
        <v>0</v>
      </c>
      <c r="Q128" s="71">
        <f t="shared" si="61"/>
        <v>0</v>
      </c>
      <c r="R128" s="73">
        <f t="shared" si="61"/>
        <v>105</v>
      </c>
    </row>
    <row r="130" spans="1:18" ht="13.5" thickBot="1" x14ac:dyDescent="0.25"/>
    <row r="131" spans="1:18" ht="13.5" thickBot="1" x14ac:dyDescent="0.25">
      <c r="A131" s="192" t="s">
        <v>1299</v>
      </c>
      <c r="B131" s="190"/>
      <c r="C131" s="190"/>
      <c r="D131" s="190"/>
      <c r="E131" s="190"/>
      <c r="F131" s="190"/>
      <c r="G131" s="190"/>
      <c r="H131" s="190"/>
      <c r="I131" s="190"/>
      <c r="J131" s="190"/>
      <c r="K131" s="190"/>
      <c r="L131" s="190"/>
      <c r="M131" s="190"/>
      <c r="N131" s="190"/>
      <c r="O131" s="190"/>
      <c r="P131" s="190"/>
      <c r="Q131" s="190"/>
      <c r="R131" s="193"/>
    </row>
    <row r="132" spans="1:18" x14ac:dyDescent="0.2">
      <c r="A132" s="40"/>
      <c r="B132" s="41"/>
      <c r="C132" s="41"/>
      <c r="D132" s="474" t="s">
        <v>475</v>
      </c>
      <c r="E132" s="475"/>
      <c r="F132" s="476"/>
      <c r="G132" s="477" t="s">
        <v>469</v>
      </c>
      <c r="H132" s="478"/>
      <c r="I132" s="479"/>
      <c r="J132" s="474" t="s">
        <v>352</v>
      </c>
      <c r="K132" s="475"/>
      <c r="L132" s="476"/>
      <c r="M132" s="477" t="s">
        <v>340</v>
      </c>
      <c r="N132" s="478"/>
      <c r="O132" s="479"/>
      <c r="P132" s="474" t="s">
        <v>472</v>
      </c>
      <c r="Q132" s="475"/>
      <c r="R132" s="502"/>
    </row>
    <row r="133" spans="1:18" x14ac:dyDescent="0.2">
      <c r="A133" s="57"/>
      <c r="B133" s="69"/>
      <c r="C133" s="69" t="s">
        <v>538</v>
      </c>
      <c r="D133" s="480">
        <v>22</v>
      </c>
      <c r="E133" s="481"/>
      <c r="F133" s="482"/>
      <c r="G133" s="483">
        <v>10</v>
      </c>
      <c r="H133" s="484"/>
      <c r="I133" s="485"/>
      <c r="J133" s="480">
        <v>29</v>
      </c>
      <c r="K133" s="481"/>
      <c r="L133" s="482"/>
      <c r="M133" s="483">
        <v>28</v>
      </c>
      <c r="N133" s="484"/>
      <c r="O133" s="485"/>
      <c r="P133" s="480"/>
      <c r="Q133" s="481"/>
      <c r="R133" s="537"/>
    </row>
    <row r="134" spans="1:18" x14ac:dyDescent="0.2">
      <c r="A134" s="42"/>
      <c r="B134" s="34" t="s">
        <v>355</v>
      </c>
      <c r="C134" s="34" t="s">
        <v>408</v>
      </c>
      <c r="D134" s="35" t="s">
        <v>409</v>
      </c>
      <c r="E134" s="35" t="s">
        <v>410</v>
      </c>
      <c r="F134" s="35" t="s">
        <v>363</v>
      </c>
      <c r="G134" s="36" t="s">
        <v>409</v>
      </c>
      <c r="H134" s="36" t="s">
        <v>410</v>
      </c>
      <c r="I134" s="36" t="s">
        <v>363</v>
      </c>
      <c r="J134" s="35" t="s">
        <v>409</v>
      </c>
      <c r="K134" s="35" t="s">
        <v>410</v>
      </c>
      <c r="L134" s="35" t="s">
        <v>363</v>
      </c>
      <c r="M134" s="36" t="s">
        <v>409</v>
      </c>
      <c r="N134" s="36" t="s">
        <v>410</v>
      </c>
      <c r="O134" s="36" t="s">
        <v>363</v>
      </c>
      <c r="P134" s="35" t="s">
        <v>409</v>
      </c>
      <c r="Q134" s="35" t="s">
        <v>410</v>
      </c>
      <c r="R134" s="43" t="s">
        <v>363</v>
      </c>
    </row>
    <row r="135" spans="1:18" x14ac:dyDescent="0.2">
      <c r="A135" s="42" t="s">
        <v>390</v>
      </c>
      <c r="B135" s="50">
        <v>5</v>
      </c>
      <c r="C135" s="50">
        <v>4</v>
      </c>
      <c r="D135" s="37">
        <v>6</v>
      </c>
      <c r="E135" s="37">
        <v>2</v>
      </c>
      <c r="F135" s="37">
        <f>IF(($C135+INT(D$133/18)+IF(((D$133-INT(D$133/18)*18)-$B135)&gt;=0,1,0)-D135+2)&lt;0, 0, $C135+INT(D$133/18)+IF(((D$133-INT(D$133/18)*18)-$B135)&gt;=0,1,0)-D135+2)</f>
        <v>1</v>
      </c>
      <c r="G135" s="38">
        <v>4</v>
      </c>
      <c r="H135" s="38">
        <v>2</v>
      </c>
      <c r="I135" s="38">
        <f>IF(($C135+INT(G$133/18)+IF(((G$133-INT(G$133/18)*18)-$B135)&gt;=0,1,0)-G135+2)&lt;0, 0, $C135+INT(G$133/18)+IF(((G$133-INT(G$133/18)*18)-$B135)&gt;=0,1,0)-G135+2)</f>
        <v>3</v>
      </c>
      <c r="J135" s="37">
        <v>7</v>
      </c>
      <c r="K135" s="37">
        <v>2</v>
      </c>
      <c r="L135" s="37">
        <f>IF(($C135+INT(J$133/18)+IF(((J$133-INT(J$133/18)*18)-$B135)&gt;=0,1,0)-J135+2)&lt;0, 0, $C135+INT(J$133/18)+IF(((J$133-INT(J$133/18)*18)-$B135)&gt;=0,1,0)-J135+2)</f>
        <v>1</v>
      </c>
      <c r="M135" s="38">
        <v>6</v>
      </c>
      <c r="N135" s="38">
        <v>3</v>
      </c>
      <c r="O135" s="38">
        <f>IF(($C135+INT(M$133/18)+IF(((M$133-INT(M$133/18)*18)-$B135)&gt;=0,1,0)-M135+2)&lt;0, 0, $C135+INT(M$133/18)+IF(((M$133-INT(M$133/18)*18)-$B135)&gt;=0,1,0)-M135+2)</f>
        <v>2</v>
      </c>
      <c r="P135" s="37"/>
      <c r="Q135" s="37"/>
      <c r="R135" s="37">
        <f>IF(($C135+INT(P$133/18)+IF(((P$133-INT(P$133/18)*18)-$B135)&gt;=0,1,0)-P135+2)&lt;0, 0, $C135+INT(P$133/18)+IF(((P$133-INT(P$133/18)*18)-$B135)&gt;=0,1,0)-P135+2)</f>
        <v>6</v>
      </c>
    </row>
    <row r="136" spans="1:18" x14ac:dyDescent="0.2">
      <c r="A136" s="42" t="s">
        <v>391</v>
      </c>
      <c r="B136" s="50">
        <v>13</v>
      </c>
      <c r="C136" s="50">
        <v>3</v>
      </c>
      <c r="D136" s="37">
        <v>10</v>
      </c>
      <c r="E136" s="37">
        <v>3</v>
      </c>
      <c r="F136" s="37">
        <f t="shared" ref="F136:F143" si="62">IF(($C136+INT(D$133/18)+IF(((D$133-INT(D$133/18)*18)-$B136)&gt;=0,1,0)-D136+2)&lt;0, 0, $C136+INT(D$133/18)+IF(((D$133-INT(D$133/18)*18)-$B136)&gt;=0,1,0)-D136+2)</f>
        <v>0</v>
      </c>
      <c r="G136" s="38">
        <v>3</v>
      </c>
      <c r="H136" s="38">
        <v>2</v>
      </c>
      <c r="I136" s="38">
        <f t="shared" ref="I136:I143" si="63">IF(($C136+INT(G$133/18)+IF(((G$133-INT(G$133/18)*18)-$B136)&gt;=0,1,0)-G136+2)&lt;0, 0, $C136+INT(G$133/18)+IF(((G$133-INT(G$133/18)*18)-$B136)&gt;=0,1,0)-G136+2)</f>
        <v>2</v>
      </c>
      <c r="J136" s="37">
        <v>4</v>
      </c>
      <c r="K136" s="37">
        <v>1</v>
      </c>
      <c r="L136" s="37">
        <f t="shared" ref="L136:L143" si="64">IF(($C136+INT(J$133/18)+IF(((J$133-INT(J$133/18)*18)-$B136)&gt;=0,1,0)-J136+2)&lt;0, 0, $C136+INT(J$133/18)+IF(((J$133-INT(J$133/18)*18)-$B136)&gt;=0,1,0)-J136+2)</f>
        <v>2</v>
      </c>
      <c r="M136" s="38">
        <v>10</v>
      </c>
      <c r="N136" s="38">
        <v>3</v>
      </c>
      <c r="O136" s="38">
        <f t="shared" ref="O136:O143" si="65">IF(($C136+INT(M$133/18)+IF(((M$133-INT(M$133/18)*18)-$B136)&gt;=0,1,0)-M136+2)&lt;0, 0, $C136+INT(M$133/18)+IF(((M$133-INT(M$133/18)*18)-$B136)&gt;=0,1,0)-M136+2)</f>
        <v>0</v>
      </c>
      <c r="P136" s="37"/>
      <c r="Q136" s="37"/>
      <c r="R136" s="37">
        <f t="shared" ref="R136:R143" si="66">IF(($C136+INT(P$133/18)+IF(((P$133-INT(P$133/18)*18)-$B136)&gt;=0,1,0)-P136+2)&lt;0, 0, $C136+INT(P$133/18)+IF(((P$133-INT(P$133/18)*18)-$B136)&gt;=0,1,0)-P136+2)</f>
        <v>5</v>
      </c>
    </row>
    <row r="137" spans="1:18" x14ac:dyDescent="0.2">
      <c r="A137" s="42" t="s">
        <v>392</v>
      </c>
      <c r="B137" s="50">
        <v>15</v>
      </c>
      <c r="C137" s="50">
        <v>4</v>
      </c>
      <c r="D137" s="37">
        <v>6</v>
      </c>
      <c r="E137" s="37">
        <v>3</v>
      </c>
      <c r="F137" s="37">
        <f t="shared" si="62"/>
        <v>1</v>
      </c>
      <c r="G137" s="38">
        <v>6</v>
      </c>
      <c r="H137" s="38">
        <v>2</v>
      </c>
      <c r="I137" s="38">
        <f t="shared" si="63"/>
        <v>0</v>
      </c>
      <c r="J137" s="37">
        <v>5</v>
      </c>
      <c r="K137" s="37">
        <v>2</v>
      </c>
      <c r="L137" s="37">
        <f t="shared" si="64"/>
        <v>2</v>
      </c>
      <c r="M137" s="38">
        <v>8</v>
      </c>
      <c r="N137" s="38">
        <v>2</v>
      </c>
      <c r="O137" s="38">
        <f t="shared" si="65"/>
        <v>0</v>
      </c>
      <c r="P137" s="37"/>
      <c r="Q137" s="37"/>
      <c r="R137" s="37">
        <f t="shared" si="66"/>
        <v>6</v>
      </c>
    </row>
    <row r="138" spans="1:18" x14ac:dyDescent="0.2">
      <c r="A138" s="42" t="s">
        <v>393</v>
      </c>
      <c r="B138" s="50">
        <v>7</v>
      </c>
      <c r="C138" s="50">
        <v>3</v>
      </c>
      <c r="D138" s="37">
        <v>3</v>
      </c>
      <c r="E138" s="37">
        <v>1</v>
      </c>
      <c r="F138" s="37">
        <f t="shared" si="62"/>
        <v>3</v>
      </c>
      <c r="G138" s="38">
        <v>3</v>
      </c>
      <c r="H138" s="38">
        <v>2</v>
      </c>
      <c r="I138" s="38">
        <f t="shared" si="63"/>
        <v>3</v>
      </c>
      <c r="J138" s="37">
        <v>5</v>
      </c>
      <c r="K138" s="37">
        <v>2</v>
      </c>
      <c r="L138" s="37">
        <f t="shared" si="64"/>
        <v>2</v>
      </c>
      <c r="M138" s="38">
        <v>5</v>
      </c>
      <c r="N138" s="38">
        <v>3</v>
      </c>
      <c r="O138" s="38">
        <f t="shared" si="65"/>
        <v>2</v>
      </c>
      <c r="P138" s="37"/>
      <c r="Q138" s="37"/>
      <c r="R138" s="37">
        <f t="shared" si="66"/>
        <v>5</v>
      </c>
    </row>
    <row r="139" spans="1:18" x14ac:dyDescent="0.2">
      <c r="A139" s="42" t="s">
        <v>394</v>
      </c>
      <c r="B139" s="50">
        <v>3</v>
      </c>
      <c r="C139" s="50">
        <v>5</v>
      </c>
      <c r="D139" s="37">
        <v>6</v>
      </c>
      <c r="E139" s="37">
        <v>1</v>
      </c>
      <c r="F139" s="37">
        <f t="shared" si="62"/>
        <v>3</v>
      </c>
      <c r="G139" s="38">
        <v>10</v>
      </c>
      <c r="H139" s="38">
        <v>3</v>
      </c>
      <c r="I139" s="38">
        <f t="shared" si="63"/>
        <v>0</v>
      </c>
      <c r="J139" s="37">
        <v>8</v>
      </c>
      <c r="K139" s="37">
        <v>2</v>
      </c>
      <c r="L139" s="37">
        <f t="shared" si="64"/>
        <v>1</v>
      </c>
      <c r="M139" s="38">
        <v>10</v>
      </c>
      <c r="N139" s="38">
        <v>3</v>
      </c>
      <c r="O139" s="38">
        <f t="shared" si="65"/>
        <v>0</v>
      </c>
      <c r="P139" s="37"/>
      <c r="Q139" s="37"/>
      <c r="R139" s="37">
        <f t="shared" si="66"/>
        <v>7</v>
      </c>
    </row>
    <row r="140" spans="1:18" x14ac:dyDescent="0.2">
      <c r="A140" s="42" t="s">
        <v>395</v>
      </c>
      <c r="B140" s="50">
        <v>17</v>
      </c>
      <c r="C140" s="50">
        <v>4</v>
      </c>
      <c r="D140" s="37">
        <v>4</v>
      </c>
      <c r="E140" s="37">
        <v>1</v>
      </c>
      <c r="F140" s="37">
        <f t="shared" si="62"/>
        <v>3</v>
      </c>
      <c r="G140" s="38">
        <v>4</v>
      </c>
      <c r="H140" s="38">
        <v>2</v>
      </c>
      <c r="I140" s="38">
        <f t="shared" si="63"/>
        <v>2</v>
      </c>
      <c r="J140" s="37">
        <v>4</v>
      </c>
      <c r="K140" s="37">
        <v>1</v>
      </c>
      <c r="L140" s="37">
        <f t="shared" si="64"/>
        <v>3</v>
      </c>
      <c r="M140" s="38">
        <v>10</v>
      </c>
      <c r="N140" s="38">
        <v>3</v>
      </c>
      <c r="O140" s="38">
        <f t="shared" si="65"/>
        <v>0</v>
      </c>
      <c r="P140" s="37"/>
      <c r="Q140" s="37"/>
      <c r="R140" s="37">
        <f t="shared" si="66"/>
        <v>6</v>
      </c>
    </row>
    <row r="141" spans="1:18" x14ac:dyDescent="0.2">
      <c r="A141" s="42" t="s">
        <v>396</v>
      </c>
      <c r="B141" s="50">
        <v>1</v>
      </c>
      <c r="C141" s="50">
        <v>4</v>
      </c>
      <c r="D141" s="37">
        <v>5</v>
      </c>
      <c r="E141" s="37">
        <v>3</v>
      </c>
      <c r="F141" s="37">
        <f t="shared" si="62"/>
        <v>3</v>
      </c>
      <c r="G141" s="38">
        <v>7</v>
      </c>
      <c r="H141" s="38">
        <v>3</v>
      </c>
      <c r="I141" s="38">
        <f t="shared" si="63"/>
        <v>0</v>
      </c>
      <c r="J141" s="37">
        <v>5</v>
      </c>
      <c r="K141" s="37">
        <v>2</v>
      </c>
      <c r="L141" s="37">
        <f t="shared" si="64"/>
        <v>3</v>
      </c>
      <c r="M141" s="38">
        <v>10</v>
      </c>
      <c r="N141" s="38">
        <v>3</v>
      </c>
      <c r="O141" s="38">
        <f t="shared" si="65"/>
        <v>0</v>
      </c>
      <c r="P141" s="37"/>
      <c r="Q141" s="37"/>
      <c r="R141" s="37">
        <f t="shared" si="66"/>
        <v>6</v>
      </c>
    </row>
    <row r="142" spans="1:18" x14ac:dyDescent="0.2">
      <c r="A142" s="42" t="s">
        <v>397</v>
      </c>
      <c r="B142" s="50">
        <v>9</v>
      </c>
      <c r="C142" s="50">
        <v>3</v>
      </c>
      <c r="D142" s="37">
        <v>5</v>
      </c>
      <c r="E142" s="37">
        <v>3</v>
      </c>
      <c r="F142" s="37">
        <f t="shared" si="62"/>
        <v>1</v>
      </c>
      <c r="G142" s="38">
        <v>3</v>
      </c>
      <c r="H142" s="38">
        <v>1</v>
      </c>
      <c r="I142" s="38">
        <f t="shared" si="63"/>
        <v>3</v>
      </c>
      <c r="J142" s="37">
        <v>6</v>
      </c>
      <c r="K142" s="37">
        <v>2</v>
      </c>
      <c r="L142" s="37">
        <f t="shared" si="64"/>
        <v>1</v>
      </c>
      <c r="M142" s="38">
        <v>4</v>
      </c>
      <c r="N142" s="38">
        <v>2</v>
      </c>
      <c r="O142" s="38">
        <f t="shared" si="65"/>
        <v>3</v>
      </c>
      <c r="P142" s="37"/>
      <c r="Q142" s="37"/>
      <c r="R142" s="37">
        <f t="shared" si="66"/>
        <v>5</v>
      </c>
    </row>
    <row r="143" spans="1:18" ht="13.5" thickBot="1" x14ac:dyDescent="0.25">
      <c r="A143" s="52" t="s">
        <v>398</v>
      </c>
      <c r="B143" s="53">
        <v>11</v>
      </c>
      <c r="C143" s="53">
        <v>4</v>
      </c>
      <c r="D143" s="37">
        <v>8</v>
      </c>
      <c r="E143" s="54">
        <v>2</v>
      </c>
      <c r="F143" s="37">
        <f t="shared" si="62"/>
        <v>0</v>
      </c>
      <c r="G143" s="38">
        <v>5</v>
      </c>
      <c r="H143" s="55">
        <v>2</v>
      </c>
      <c r="I143" s="38">
        <f t="shared" si="63"/>
        <v>1</v>
      </c>
      <c r="J143" s="37">
        <v>4</v>
      </c>
      <c r="K143" s="54">
        <v>1</v>
      </c>
      <c r="L143" s="37">
        <f t="shared" si="64"/>
        <v>4</v>
      </c>
      <c r="M143" s="38">
        <v>6</v>
      </c>
      <c r="N143" s="55">
        <v>2</v>
      </c>
      <c r="O143" s="38">
        <f t="shared" si="65"/>
        <v>1</v>
      </c>
      <c r="P143" s="37"/>
      <c r="Q143" s="54"/>
      <c r="R143" s="37">
        <f t="shared" si="66"/>
        <v>6</v>
      </c>
    </row>
    <row r="144" spans="1:18" ht="13.5" thickBot="1" x14ac:dyDescent="0.25">
      <c r="A144" s="61" t="s">
        <v>412</v>
      </c>
      <c r="B144" s="62"/>
      <c r="C144" s="74">
        <f>SUM(C135:C143)</f>
        <v>34</v>
      </c>
      <c r="D144" s="63">
        <f t="shared" ref="D144:R144" si="67">SUM(D135:D143)</f>
        <v>53</v>
      </c>
      <c r="E144" s="63">
        <f t="shared" si="67"/>
        <v>19</v>
      </c>
      <c r="F144" s="63">
        <f t="shared" si="67"/>
        <v>15</v>
      </c>
      <c r="G144" s="64">
        <f t="shared" si="67"/>
        <v>45</v>
      </c>
      <c r="H144" s="64">
        <f t="shared" si="67"/>
        <v>19</v>
      </c>
      <c r="I144" s="89">
        <f t="shared" si="67"/>
        <v>14</v>
      </c>
      <c r="J144" s="63">
        <f t="shared" si="67"/>
        <v>48</v>
      </c>
      <c r="K144" s="63">
        <f t="shared" si="67"/>
        <v>15</v>
      </c>
      <c r="L144" s="88">
        <f t="shared" si="67"/>
        <v>19</v>
      </c>
      <c r="M144" s="64">
        <f t="shared" si="67"/>
        <v>69</v>
      </c>
      <c r="N144" s="64">
        <f t="shared" si="67"/>
        <v>24</v>
      </c>
      <c r="O144" s="89">
        <f t="shared" si="67"/>
        <v>8</v>
      </c>
      <c r="P144" s="63">
        <f t="shared" si="67"/>
        <v>0</v>
      </c>
      <c r="Q144" s="63">
        <f t="shared" si="67"/>
        <v>0</v>
      </c>
      <c r="R144" s="88">
        <f t="shared" si="67"/>
        <v>52</v>
      </c>
    </row>
    <row r="145" spans="1:20" x14ac:dyDescent="0.2">
      <c r="A145" s="57" t="s">
        <v>399</v>
      </c>
      <c r="B145" s="58">
        <v>12</v>
      </c>
      <c r="C145" s="58">
        <v>5</v>
      </c>
      <c r="D145" s="37">
        <v>9</v>
      </c>
      <c r="E145" s="39">
        <v>2</v>
      </c>
      <c r="F145" s="37">
        <f>IF(($C145+INT(D$133/18)+IF(((D$133-INT(D$133/18)*18)-$B145)&gt;=0,1,0)-D145+2)&lt;0, 0, $C145+INT(D$133/18)+IF(((D$133-INT(D$133/18)*18)-$B145)&gt;=0,1,0)-D145+2)</f>
        <v>0</v>
      </c>
      <c r="G145" s="38">
        <v>5</v>
      </c>
      <c r="H145" s="59">
        <v>1</v>
      </c>
      <c r="I145" s="38">
        <f>IF(($C145+INT(G$133/18)+IF(((G$133-INT(G$133/18)*18)-$B145)&gt;=0,1,0)-G145+2)&lt;0, 0, $C145+INT(G$133/18)+IF(((G$133-INT(G$133/18)*18)-$B145)&gt;=0,1,0)-G145+2)</f>
        <v>2</v>
      </c>
      <c r="J145" s="37">
        <v>7</v>
      </c>
      <c r="K145" s="39">
        <v>2</v>
      </c>
      <c r="L145" s="37">
        <f>IF(($C145+INT(J$133/18)+IF(((J$133-INT(J$133/18)*18)-$B145)&gt;=0,1,0)-J145+2)&lt;0, 0, $C145+INT(J$133/18)+IF(((J$133-INT(J$133/18)*18)-$B145)&gt;=0,1,0)-J145+2)</f>
        <v>1</v>
      </c>
      <c r="M145" s="38">
        <v>10</v>
      </c>
      <c r="N145" s="59">
        <v>3</v>
      </c>
      <c r="O145" s="38">
        <f>IF(($C145+INT(M$133/18)+IF(((M$133-INT(M$133/18)*18)-$B145)&gt;=0,1,0)-M145+2)&lt;0, 0, $C145+INT(M$133/18)+IF(((M$133-INT(M$133/18)*18)-$B145)&gt;=0,1,0)-M145+2)</f>
        <v>0</v>
      </c>
      <c r="P145" s="37"/>
      <c r="Q145" s="39"/>
      <c r="R145" s="37">
        <f>IF(($C145+INT(P$133/18)+IF(((P$133-INT(P$133/18)*18)-$B145)&gt;=0,1,0)-P145+2)&lt;0, 0, $C145+INT(P$133/18)+IF(((P$133-INT(P$133/18)*18)-$B145)&gt;=0,1,0)-P145+2)</f>
        <v>7</v>
      </c>
    </row>
    <row r="146" spans="1:20" x14ac:dyDescent="0.2">
      <c r="A146" s="42" t="s">
        <v>400</v>
      </c>
      <c r="B146" s="50">
        <v>2</v>
      </c>
      <c r="C146" s="50">
        <v>4</v>
      </c>
      <c r="D146" s="37">
        <v>5</v>
      </c>
      <c r="E146" s="37">
        <v>2</v>
      </c>
      <c r="F146" s="37">
        <f t="shared" ref="F146:F153" si="68">IF(($C146+INT(D$133/18)+IF(((D$133-INT(D$133/18)*18)-$B146)&gt;=0,1,0)-D146+2)&lt;0, 0, $C146+INT(D$133/18)+IF(((D$133-INT(D$133/18)*18)-$B146)&gt;=0,1,0)-D146+2)</f>
        <v>3</v>
      </c>
      <c r="G146" s="38">
        <v>6</v>
      </c>
      <c r="H146" s="38">
        <v>3</v>
      </c>
      <c r="I146" s="38">
        <f t="shared" ref="I146:I153" si="69">IF(($C146+INT(G$133/18)+IF(((G$133-INT(G$133/18)*18)-$B146)&gt;=0,1,0)-G146+2)&lt;0, 0, $C146+INT(G$133/18)+IF(((G$133-INT(G$133/18)*18)-$B146)&gt;=0,1,0)-G146+2)</f>
        <v>1</v>
      </c>
      <c r="J146" s="37">
        <v>6</v>
      </c>
      <c r="K146" s="37">
        <v>3</v>
      </c>
      <c r="L146" s="37">
        <f t="shared" ref="L146:L153" si="70">IF(($C146+INT(J$133/18)+IF(((J$133-INT(J$133/18)*18)-$B146)&gt;=0,1,0)-J146+2)&lt;0, 0, $C146+INT(J$133/18)+IF(((J$133-INT(J$133/18)*18)-$B146)&gt;=0,1,0)-J146+2)</f>
        <v>2</v>
      </c>
      <c r="M146" s="38">
        <v>8</v>
      </c>
      <c r="N146" s="38">
        <v>2</v>
      </c>
      <c r="O146" s="38">
        <f t="shared" ref="O146:O153" si="71">IF(($C146+INT(M$133/18)+IF(((M$133-INT(M$133/18)*18)-$B146)&gt;=0,1,0)-M146+2)&lt;0, 0, $C146+INT(M$133/18)+IF(((M$133-INT(M$133/18)*18)-$B146)&gt;=0,1,0)-M146+2)</f>
        <v>0</v>
      </c>
      <c r="P146" s="37"/>
      <c r="Q146" s="37"/>
      <c r="R146" s="37">
        <f t="shared" ref="R146:R153" si="72">IF(($C146+INT(P$133/18)+IF(((P$133-INT(P$133/18)*18)-$B146)&gt;=0,1,0)-P146+2)&lt;0, 0, $C146+INT(P$133/18)+IF(((P$133-INT(P$133/18)*18)-$B146)&gt;=0,1,0)-P146+2)</f>
        <v>6</v>
      </c>
    </row>
    <row r="147" spans="1:20" x14ac:dyDescent="0.2">
      <c r="A147" s="42" t="s">
        <v>401</v>
      </c>
      <c r="B147" s="50">
        <v>4</v>
      </c>
      <c r="C147" s="50">
        <v>4</v>
      </c>
      <c r="D147" s="37">
        <v>8</v>
      </c>
      <c r="E147" s="37">
        <v>2</v>
      </c>
      <c r="F147" s="37">
        <f t="shared" si="68"/>
        <v>0</v>
      </c>
      <c r="G147" s="38">
        <v>4</v>
      </c>
      <c r="H147" s="38">
        <v>2</v>
      </c>
      <c r="I147" s="38">
        <f t="shared" si="69"/>
        <v>3</v>
      </c>
      <c r="J147" s="37">
        <v>10</v>
      </c>
      <c r="K147" s="37">
        <v>3</v>
      </c>
      <c r="L147" s="37">
        <f t="shared" si="70"/>
        <v>0</v>
      </c>
      <c r="M147" s="38">
        <v>6</v>
      </c>
      <c r="N147" s="38">
        <v>2</v>
      </c>
      <c r="O147" s="38">
        <f t="shared" si="71"/>
        <v>2</v>
      </c>
      <c r="P147" s="37"/>
      <c r="Q147" s="37"/>
      <c r="R147" s="37">
        <f t="shared" si="72"/>
        <v>6</v>
      </c>
    </row>
    <row r="148" spans="1:20" x14ac:dyDescent="0.2">
      <c r="A148" s="42" t="s">
        <v>402</v>
      </c>
      <c r="B148" s="50">
        <v>10</v>
      </c>
      <c r="C148" s="50">
        <v>3</v>
      </c>
      <c r="D148" s="37">
        <v>4</v>
      </c>
      <c r="E148" s="37">
        <v>2</v>
      </c>
      <c r="F148" s="37">
        <f t="shared" si="68"/>
        <v>2</v>
      </c>
      <c r="G148" s="38">
        <v>4</v>
      </c>
      <c r="H148" s="38">
        <v>2</v>
      </c>
      <c r="I148" s="38">
        <f t="shared" si="69"/>
        <v>2</v>
      </c>
      <c r="J148" s="37">
        <v>4</v>
      </c>
      <c r="K148" s="37">
        <v>1</v>
      </c>
      <c r="L148" s="37">
        <f t="shared" si="70"/>
        <v>3</v>
      </c>
      <c r="M148" s="38">
        <v>6</v>
      </c>
      <c r="N148" s="38">
        <v>3</v>
      </c>
      <c r="O148" s="38">
        <f t="shared" si="71"/>
        <v>1</v>
      </c>
      <c r="P148" s="37"/>
      <c r="Q148" s="37"/>
      <c r="R148" s="37">
        <f t="shared" si="72"/>
        <v>5</v>
      </c>
    </row>
    <row r="149" spans="1:20" x14ac:dyDescent="0.2">
      <c r="A149" s="42" t="s">
        <v>403</v>
      </c>
      <c r="B149" s="50">
        <v>8</v>
      </c>
      <c r="C149" s="50">
        <v>4</v>
      </c>
      <c r="D149" s="37">
        <v>5</v>
      </c>
      <c r="E149" s="37">
        <v>2</v>
      </c>
      <c r="F149" s="37">
        <f t="shared" si="68"/>
        <v>2</v>
      </c>
      <c r="G149" s="38">
        <v>5</v>
      </c>
      <c r="H149" s="38">
        <v>2</v>
      </c>
      <c r="I149" s="38">
        <f t="shared" si="69"/>
        <v>2</v>
      </c>
      <c r="J149" s="37">
        <v>6</v>
      </c>
      <c r="K149" s="37">
        <v>2</v>
      </c>
      <c r="L149" s="37">
        <f t="shared" si="70"/>
        <v>2</v>
      </c>
      <c r="M149" s="38">
        <v>10</v>
      </c>
      <c r="N149" s="38">
        <v>3</v>
      </c>
      <c r="O149" s="38">
        <f t="shared" si="71"/>
        <v>0</v>
      </c>
      <c r="P149" s="37"/>
      <c r="Q149" s="37"/>
      <c r="R149" s="37">
        <f t="shared" si="72"/>
        <v>6</v>
      </c>
    </row>
    <row r="150" spans="1:20" x14ac:dyDescent="0.2">
      <c r="A150" s="42" t="s">
        <v>404</v>
      </c>
      <c r="B150" s="50">
        <v>14</v>
      </c>
      <c r="C150" s="50">
        <v>4</v>
      </c>
      <c r="D150" s="37">
        <v>5</v>
      </c>
      <c r="E150" s="37">
        <v>2</v>
      </c>
      <c r="F150" s="37">
        <f t="shared" si="68"/>
        <v>2</v>
      </c>
      <c r="G150" s="38">
        <v>4</v>
      </c>
      <c r="H150" s="38">
        <v>1</v>
      </c>
      <c r="I150" s="38">
        <f t="shared" si="69"/>
        <v>2</v>
      </c>
      <c r="J150" s="37">
        <v>7</v>
      </c>
      <c r="K150" s="37">
        <v>2</v>
      </c>
      <c r="L150" s="37">
        <f t="shared" si="70"/>
        <v>0</v>
      </c>
      <c r="M150" s="38">
        <v>10</v>
      </c>
      <c r="N150" s="38">
        <v>3</v>
      </c>
      <c r="O150" s="38">
        <f t="shared" si="71"/>
        <v>0</v>
      </c>
      <c r="P150" s="37"/>
      <c r="Q150" s="37"/>
      <c r="R150" s="37">
        <f t="shared" si="72"/>
        <v>6</v>
      </c>
    </row>
    <row r="151" spans="1:20" x14ac:dyDescent="0.2">
      <c r="A151" s="42" t="s">
        <v>405</v>
      </c>
      <c r="B151" s="50">
        <v>6</v>
      </c>
      <c r="C151" s="50">
        <v>3</v>
      </c>
      <c r="D151" s="37">
        <v>6</v>
      </c>
      <c r="E151" s="37">
        <v>1</v>
      </c>
      <c r="F151" s="37">
        <f t="shared" si="68"/>
        <v>0</v>
      </c>
      <c r="G151" s="38">
        <v>6</v>
      </c>
      <c r="H151" s="38">
        <v>2</v>
      </c>
      <c r="I151" s="38">
        <f t="shared" si="69"/>
        <v>0</v>
      </c>
      <c r="J151" s="37">
        <v>4</v>
      </c>
      <c r="K151" s="37">
        <v>1</v>
      </c>
      <c r="L151" s="37">
        <f t="shared" si="70"/>
        <v>3</v>
      </c>
      <c r="M151" s="38">
        <v>3</v>
      </c>
      <c r="N151" s="38">
        <v>1</v>
      </c>
      <c r="O151" s="38">
        <f t="shared" si="71"/>
        <v>4</v>
      </c>
      <c r="P151" s="37"/>
      <c r="Q151" s="37"/>
      <c r="R151" s="37">
        <f t="shared" si="72"/>
        <v>5</v>
      </c>
    </row>
    <row r="152" spans="1:20" x14ac:dyDescent="0.2">
      <c r="A152" s="42" t="s">
        <v>406</v>
      </c>
      <c r="B152" s="50">
        <v>18</v>
      </c>
      <c r="C152" s="50">
        <v>4</v>
      </c>
      <c r="D152" s="37">
        <v>5</v>
      </c>
      <c r="E152" s="37">
        <v>1</v>
      </c>
      <c r="F152" s="37">
        <f t="shared" si="68"/>
        <v>2</v>
      </c>
      <c r="G152" s="38">
        <v>4</v>
      </c>
      <c r="H152" s="38">
        <v>2</v>
      </c>
      <c r="I152" s="38">
        <f t="shared" si="69"/>
        <v>2</v>
      </c>
      <c r="J152" s="37">
        <v>10</v>
      </c>
      <c r="K152" s="37">
        <v>3</v>
      </c>
      <c r="L152" s="37">
        <f t="shared" si="70"/>
        <v>0</v>
      </c>
      <c r="M152" s="38">
        <v>4</v>
      </c>
      <c r="N152" s="38">
        <v>1</v>
      </c>
      <c r="O152" s="38">
        <f t="shared" si="71"/>
        <v>3</v>
      </c>
      <c r="P152" s="37"/>
      <c r="Q152" s="37"/>
      <c r="R152" s="37">
        <f t="shared" si="72"/>
        <v>6</v>
      </c>
    </row>
    <row r="153" spans="1:20" ht="13.5" thickBot="1" x14ac:dyDescent="0.25">
      <c r="A153" s="45" t="s">
        <v>407</v>
      </c>
      <c r="B153" s="51">
        <v>16</v>
      </c>
      <c r="C153" s="51">
        <v>4</v>
      </c>
      <c r="D153" s="37">
        <v>6</v>
      </c>
      <c r="E153" s="46">
        <v>2</v>
      </c>
      <c r="F153" s="37">
        <f t="shared" si="68"/>
        <v>1</v>
      </c>
      <c r="G153" s="38">
        <v>5</v>
      </c>
      <c r="H153" s="47">
        <v>2</v>
      </c>
      <c r="I153" s="38">
        <f t="shared" si="69"/>
        <v>1</v>
      </c>
      <c r="J153" s="37">
        <v>5</v>
      </c>
      <c r="K153" s="46">
        <v>2</v>
      </c>
      <c r="L153" s="37">
        <f t="shared" si="70"/>
        <v>2</v>
      </c>
      <c r="M153" s="38">
        <v>10</v>
      </c>
      <c r="N153" s="47">
        <v>3</v>
      </c>
      <c r="O153" s="38">
        <f t="shared" si="71"/>
        <v>0</v>
      </c>
      <c r="P153" s="37"/>
      <c r="Q153" s="46"/>
      <c r="R153" s="37">
        <f t="shared" si="72"/>
        <v>6</v>
      </c>
      <c r="T153" t="s">
        <v>1339</v>
      </c>
    </row>
    <row r="154" spans="1:20" ht="13.5" thickBot="1" x14ac:dyDescent="0.25">
      <c r="A154" s="66" t="s">
        <v>413</v>
      </c>
      <c r="B154" s="63"/>
      <c r="C154" s="63">
        <f>SUM(C145:C153)</f>
        <v>35</v>
      </c>
      <c r="D154" s="63">
        <f>SUM(D145:D153)</f>
        <v>53</v>
      </c>
      <c r="E154" s="63">
        <f>SUM(E145:E153)</f>
        <v>16</v>
      </c>
      <c r="F154" s="63">
        <f>SUM(F145:F153)</f>
        <v>12</v>
      </c>
      <c r="G154" s="64">
        <f t="shared" ref="G154:R154" si="73">SUM(G145:G153)</f>
        <v>43</v>
      </c>
      <c r="H154" s="64">
        <f t="shared" si="73"/>
        <v>17</v>
      </c>
      <c r="I154" s="64">
        <f t="shared" si="73"/>
        <v>15</v>
      </c>
      <c r="J154" s="63">
        <f t="shared" si="73"/>
        <v>59</v>
      </c>
      <c r="K154" s="63">
        <f t="shared" si="73"/>
        <v>19</v>
      </c>
      <c r="L154" s="63">
        <f t="shared" si="73"/>
        <v>13</v>
      </c>
      <c r="M154" s="64">
        <f t="shared" si="73"/>
        <v>67</v>
      </c>
      <c r="N154" s="64">
        <f t="shared" si="73"/>
        <v>21</v>
      </c>
      <c r="O154" s="64">
        <f t="shared" si="73"/>
        <v>10</v>
      </c>
      <c r="P154" s="63">
        <f t="shared" si="73"/>
        <v>0</v>
      </c>
      <c r="Q154" s="63">
        <f t="shared" si="73"/>
        <v>0</v>
      </c>
      <c r="R154" s="65">
        <f t="shared" si="73"/>
        <v>53</v>
      </c>
    </row>
    <row r="155" spans="1:20" ht="13.5" thickBot="1" x14ac:dyDescent="0.25">
      <c r="A155" s="70" t="s">
        <v>414</v>
      </c>
      <c r="B155" s="71"/>
      <c r="C155" s="71">
        <f>C154+C144</f>
        <v>69</v>
      </c>
      <c r="D155" s="71">
        <f>D154+D144</f>
        <v>106</v>
      </c>
      <c r="E155" s="71">
        <f>E154+E144</f>
        <v>35</v>
      </c>
      <c r="F155" s="71">
        <f>F154+F144</f>
        <v>27</v>
      </c>
      <c r="G155" s="72">
        <f t="shared" ref="G155:R155" si="74">G154+G144</f>
        <v>88</v>
      </c>
      <c r="H155" s="72">
        <f t="shared" si="74"/>
        <v>36</v>
      </c>
      <c r="I155" s="72">
        <f t="shared" si="74"/>
        <v>29</v>
      </c>
      <c r="J155" s="71">
        <f t="shared" si="74"/>
        <v>107</v>
      </c>
      <c r="K155" s="71">
        <f t="shared" si="74"/>
        <v>34</v>
      </c>
      <c r="L155" s="71">
        <f t="shared" si="74"/>
        <v>32</v>
      </c>
      <c r="M155" s="72">
        <f t="shared" si="74"/>
        <v>136</v>
      </c>
      <c r="N155" s="72">
        <f t="shared" si="74"/>
        <v>45</v>
      </c>
      <c r="O155" s="72">
        <f t="shared" si="74"/>
        <v>18</v>
      </c>
      <c r="P155" s="71">
        <f t="shared" si="74"/>
        <v>0</v>
      </c>
      <c r="Q155" s="71">
        <f t="shared" si="74"/>
        <v>0</v>
      </c>
      <c r="R155" s="73">
        <f t="shared" si="74"/>
        <v>105</v>
      </c>
    </row>
    <row r="157" spans="1:20" ht="13.5" thickBot="1" x14ac:dyDescent="0.25"/>
    <row r="158" spans="1:20" ht="13.5" thickBot="1" x14ac:dyDescent="0.25">
      <c r="A158" s="192" t="s">
        <v>1298</v>
      </c>
      <c r="B158" s="190"/>
      <c r="C158" s="190"/>
      <c r="D158" s="190"/>
      <c r="E158" s="190"/>
      <c r="F158" s="190"/>
      <c r="G158" s="190"/>
      <c r="H158" s="190"/>
      <c r="I158" s="190"/>
      <c r="J158" s="190"/>
      <c r="K158" s="190"/>
      <c r="L158" s="190"/>
      <c r="M158" s="190"/>
      <c r="N158" s="190"/>
      <c r="O158" s="190"/>
      <c r="P158" s="190"/>
      <c r="Q158" s="190"/>
      <c r="R158" s="193"/>
    </row>
    <row r="159" spans="1:20" ht="13.5" thickBot="1" x14ac:dyDescent="0.25">
      <c r="A159" s="40"/>
      <c r="B159" s="41"/>
      <c r="C159" s="41"/>
      <c r="D159" s="474" t="s">
        <v>475</v>
      </c>
      <c r="E159" s="475"/>
      <c r="F159" s="476"/>
      <c r="G159" s="477" t="s">
        <v>469</v>
      </c>
      <c r="H159" s="478"/>
      <c r="I159" s="479"/>
      <c r="J159" s="474" t="s">
        <v>352</v>
      </c>
      <c r="K159" s="475"/>
      <c r="L159" s="476"/>
      <c r="M159" s="477" t="s">
        <v>340</v>
      </c>
      <c r="N159" s="478"/>
      <c r="O159" s="479"/>
      <c r="P159" s="474" t="s">
        <v>472</v>
      </c>
      <c r="Q159" s="475"/>
      <c r="R159" s="502"/>
    </row>
    <row r="160" spans="1:20" x14ac:dyDescent="0.2">
      <c r="A160" s="57"/>
      <c r="B160" s="69"/>
      <c r="C160" s="69" t="s">
        <v>538</v>
      </c>
      <c r="D160" s="480">
        <v>24</v>
      </c>
      <c r="E160" s="481"/>
      <c r="F160" s="537"/>
      <c r="G160" s="477">
        <v>11</v>
      </c>
      <c r="H160" s="478"/>
      <c r="I160" s="479"/>
      <c r="J160" s="480">
        <v>30</v>
      </c>
      <c r="K160" s="481"/>
      <c r="L160" s="537"/>
      <c r="M160" s="477">
        <v>28</v>
      </c>
      <c r="N160" s="478"/>
      <c r="O160" s="479"/>
      <c r="P160" s="480"/>
      <c r="Q160" s="481"/>
      <c r="R160" s="537"/>
    </row>
    <row r="161" spans="1:18" x14ac:dyDescent="0.2">
      <c r="A161" s="42"/>
      <c r="B161" s="34" t="s">
        <v>355</v>
      </c>
      <c r="C161" s="34" t="s">
        <v>408</v>
      </c>
      <c r="D161" s="35" t="s">
        <v>409</v>
      </c>
      <c r="E161" s="35" t="s">
        <v>410</v>
      </c>
      <c r="F161" s="35" t="s">
        <v>363</v>
      </c>
      <c r="G161" s="36" t="s">
        <v>409</v>
      </c>
      <c r="H161" s="36" t="s">
        <v>410</v>
      </c>
      <c r="I161" s="36" t="s">
        <v>363</v>
      </c>
      <c r="J161" s="35" t="s">
        <v>409</v>
      </c>
      <c r="K161" s="35" t="s">
        <v>410</v>
      </c>
      <c r="L161" s="35" t="s">
        <v>363</v>
      </c>
      <c r="M161" s="36" t="s">
        <v>409</v>
      </c>
      <c r="N161" s="36" t="s">
        <v>410</v>
      </c>
      <c r="O161" s="36" t="s">
        <v>363</v>
      </c>
      <c r="P161" s="35" t="s">
        <v>409</v>
      </c>
      <c r="Q161" s="35" t="s">
        <v>410</v>
      </c>
      <c r="R161" s="43" t="s">
        <v>363</v>
      </c>
    </row>
    <row r="162" spans="1:18" x14ac:dyDescent="0.2">
      <c r="A162" s="42" t="s">
        <v>390</v>
      </c>
      <c r="B162" s="50">
        <v>5</v>
      </c>
      <c r="C162" s="50">
        <v>4</v>
      </c>
      <c r="D162" s="37">
        <v>6</v>
      </c>
      <c r="E162" s="37">
        <v>2</v>
      </c>
      <c r="F162" s="37">
        <f>IF(($C162+INT(D$160/18)+IF(((D$160-INT(D$160/18)*18)-$B162)&gt;=0,1,0)-D162+2)&lt;0, 0, $C162+INT(D$160/18)+IF(((D$160-INT(D$160/18)*18)-$B162)&gt;=0,1,0)-D162+2)</f>
        <v>2</v>
      </c>
      <c r="G162" s="38">
        <v>6</v>
      </c>
      <c r="H162" s="38">
        <v>2</v>
      </c>
      <c r="I162" s="78">
        <f>IF(($C162+INT(G$160/18)+IF(((G$160-INT(G$160/18)*18)-$B162)&gt;=0,1,0)-G162+2)&lt;0, 0, $C162+INT(G$160/18)+IF(((G$160-INT(G$160/18)*18)-$B162)&gt;=0,1,0)-G162+2)</f>
        <v>1</v>
      </c>
      <c r="J162" s="37">
        <v>10</v>
      </c>
      <c r="K162" s="37">
        <v>3</v>
      </c>
      <c r="L162" s="37">
        <f>IF(($C162+INT(J$160/18)+IF(((J$160-INT(J$160/18)*18)-$B162)&gt;=0,1,0)-J162+2)&lt;0, 0, $C162+INT(J$160/18)+IF(((J$160-INT(J$160/18)*18)-$B162)&gt;=0,1,0)-J162+2)</f>
        <v>0</v>
      </c>
      <c r="M162" s="38">
        <v>6</v>
      </c>
      <c r="N162" s="38">
        <v>2</v>
      </c>
      <c r="O162" s="78">
        <f>IF(($C162+INT(M$160/18)+IF(((M$160-INT(M$160/18)*18)-$B162)&gt;=0,1,0)-M162+2)&lt;0, 0, $C162+INT(M$160/18)+IF(((M$160-INT(M$160/18)*18)-$B162)&gt;=0,1,0)-M162+2)</f>
        <v>2</v>
      </c>
      <c r="P162" s="37"/>
      <c r="Q162" s="37"/>
      <c r="R162" s="37">
        <f>IF(($C162+INT(P$160/18)+IF(((P$160-INT(P$160/18)*18)-$B162)&gt;=0,1,0)-P162+2)&lt;0, 0, $C162+INT(P$160/18)+IF(((P$160-INT(P$160/18)*18)-$B162)&gt;=0,1,0)-P162+2)</f>
        <v>6</v>
      </c>
    </row>
    <row r="163" spans="1:18" x14ac:dyDescent="0.2">
      <c r="A163" s="42" t="s">
        <v>391</v>
      </c>
      <c r="B163" s="50">
        <v>15</v>
      </c>
      <c r="C163" s="50">
        <v>4</v>
      </c>
      <c r="D163" s="37">
        <v>6</v>
      </c>
      <c r="E163" s="37">
        <v>3</v>
      </c>
      <c r="F163" s="37">
        <f t="shared" ref="F163:F170" si="75">IF(($C163+INT(D$160/18)+IF(((D$160-INT(D$160/18)*18)-$B163)&gt;=0,1,0)-D163+2)&lt;0, 0, $C163+INT(D$160/18)+IF(((D$160-INT(D$160/18)*18)-$B163)&gt;=0,1,0)-D163+2)</f>
        <v>1</v>
      </c>
      <c r="G163" s="38">
        <v>4</v>
      </c>
      <c r="H163" s="38">
        <v>2</v>
      </c>
      <c r="I163" s="78">
        <f t="shared" ref="I163:I170" si="76">IF(($C163+INT(G$160/18)+IF(((G$160-INT(G$160/18)*18)-$B163)&gt;=0,1,0)-G163+2)&lt;0, 0, $C163+INT(G$160/18)+IF(((G$160-INT(G$160/18)*18)-$B163)&gt;=0,1,0)-G163+2)</f>
        <v>2</v>
      </c>
      <c r="J163" s="37">
        <v>7</v>
      </c>
      <c r="K163" s="37">
        <v>2</v>
      </c>
      <c r="L163" s="37">
        <f t="shared" ref="L163:L170" si="77">IF(($C163+INT(J$160/18)+IF(((J$160-INT(J$160/18)*18)-$B163)&gt;=0,1,0)-J163+2)&lt;0, 0, $C163+INT(J$160/18)+IF(((J$160-INT(J$160/18)*18)-$B163)&gt;=0,1,0)-J163+2)</f>
        <v>0</v>
      </c>
      <c r="M163" s="38">
        <v>7</v>
      </c>
      <c r="N163" s="38">
        <v>2</v>
      </c>
      <c r="O163" s="78">
        <f t="shared" ref="O163:O170" si="78">IF(($C163+INT(M$160/18)+IF(((M$160-INT(M$160/18)*18)-$B163)&gt;=0,1,0)-M163+2)&lt;0, 0, $C163+INT(M$160/18)+IF(((M$160-INT(M$160/18)*18)-$B163)&gt;=0,1,0)-M163+2)</f>
        <v>0</v>
      </c>
      <c r="P163" s="37"/>
      <c r="Q163" s="37"/>
      <c r="R163" s="37">
        <f t="shared" ref="R163:R170" si="79">IF(($C163+INT(P$160/18)+IF(((P$160-INT(P$160/18)*18)-$B163)&gt;=0,1,0)-P163+2)&lt;0, 0, $C163+INT(P$160/18)+IF(((P$160-INT(P$160/18)*18)-$B163)&gt;=0,1,0)-P163+2)</f>
        <v>6</v>
      </c>
    </row>
    <row r="164" spans="1:18" x14ac:dyDescent="0.2">
      <c r="A164" s="42" t="s">
        <v>392</v>
      </c>
      <c r="B164" s="50">
        <v>11</v>
      </c>
      <c r="C164" s="50">
        <v>3</v>
      </c>
      <c r="D164" s="37">
        <v>4</v>
      </c>
      <c r="E164" s="37">
        <v>3</v>
      </c>
      <c r="F164" s="37">
        <f t="shared" si="75"/>
        <v>2</v>
      </c>
      <c r="G164" s="38">
        <v>5</v>
      </c>
      <c r="H164" s="38">
        <v>1</v>
      </c>
      <c r="I164" s="78">
        <f t="shared" si="76"/>
        <v>1</v>
      </c>
      <c r="J164" s="37">
        <v>4</v>
      </c>
      <c r="K164" s="37">
        <v>1</v>
      </c>
      <c r="L164" s="37">
        <f t="shared" si="77"/>
        <v>3</v>
      </c>
      <c r="M164" s="38">
        <v>5</v>
      </c>
      <c r="N164" s="38">
        <v>3</v>
      </c>
      <c r="O164" s="78">
        <f t="shared" si="78"/>
        <v>1</v>
      </c>
      <c r="P164" s="37"/>
      <c r="Q164" s="37"/>
      <c r="R164" s="37">
        <f t="shared" si="79"/>
        <v>5</v>
      </c>
    </row>
    <row r="165" spans="1:18" x14ac:dyDescent="0.2">
      <c r="A165" s="42" t="s">
        <v>393</v>
      </c>
      <c r="B165" s="50">
        <v>13</v>
      </c>
      <c r="C165" s="50">
        <v>4</v>
      </c>
      <c r="D165" s="37">
        <v>6</v>
      </c>
      <c r="E165" s="37">
        <v>1</v>
      </c>
      <c r="F165" s="37">
        <f t="shared" si="75"/>
        <v>1</v>
      </c>
      <c r="G165" s="38">
        <v>5</v>
      </c>
      <c r="H165" s="38">
        <v>3</v>
      </c>
      <c r="I165" s="78">
        <f t="shared" si="76"/>
        <v>1</v>
      </c>
      <c r="J165" s="37">
        <v>8</v>
      </c>
      <c r="K165" s="37">
        <v>2</v>
      </c>
      <c r="L165" s="37">
        <f t="shared" si="77"/>
        <v>0</v>
      </c>
      <c r="M165" s="38">
        <v>6</v>
      </c>
      <c r="N165" s="38">
        <v>2</v>
      </c>
      <c r="O165" s="78">
        <f t="shared" si="78"/>
        <v>1</v>
      </c>
      <c r="P165" s="37"/>
      <c r="Q165" s="37"/>
      <c r="R165" s="37">
        <f t="shared" si="79"/>
        <v>6</v>
      </c>
    </row>
    <row r="166" spans="1:18" x14ac:dyDescent="0.2">
      <c r="A166" s="42" t="s">
        <v>394</v>
      </c>
      <c r="B166" s="50">
        <v>1</v>
      </c>
      <c r="C166" s="50">
        <v>4</v>
      </c>
      <c r="D166" s="37">
        <v>7</v>
      </c>
      <c r="E166" s="37">
        <v>3</v>
      </c>
      <c r="F166" s="37">
        <f t="shared" si="75"/>
        <v>1</v>
      </c>
      <c r="G166" s="38">
        <v>6</v>
      </c>
      <c r="H166" s="38">
        <v>3</v>
      </c>
      <c r="I166" s="78">
        <f t="shared" si="76"/>
        <v>1</v>
      </c>
      <c r="J166" s="37">
        <v>6</v>
      </c>
      <c r="K166" s="37">
        <v>2</v>
      </c>
      <c r="L166" s="37">
        <f t="shared" si="77"/>
        <v>2</v>
      </c>
      <c r="M166" s="38">
        <v>6</v>
      </c>
      <c r="N166" s="38">
        <v>2</v>
      </c>
      <c r="O166" s="78">
        <f t="shared" si="78"/>
        <v>2</v>
      </c>
      <c r="P166" s="37"/>
      <c r="Q166" s="37"/>
      <c r="R166" s="37">
        <f t="shared" si="79"/>
        <v>6</v>
      </c>
    </row>
    <row r="167" spans="1:18" x14ac:dyDescent="0.2">
      <c r="A167" s="42" t="s">
        <v>395</v>
      </c>
      <c r="B167" s="50">
        <v>9</v>
      </c>
      <c r="C167" s="50">
        <v>4</v>
      </c>
      <c r="D167" s="37">
        <v>5</v>
      </c>
      <c r="E167" s="37">
        <v>2</v>
      </c>
      <c r="F167" s="37">
        <f t="shared" si="75"/>
        <v>2</v>
      </c>
      <c r="G167" s="38">
        <v>6</v>
      </c>
      <c r="H167" s="38">
        <v>3</v>
      </c>
      <c r="I167" s="78">
        <f t="shared" si="76"/>
        <v>1</v>
      </c>
      <c r="J167" s="37">
        <v>5</v>
      </c>
      <c r="K167" s="37">
        <v>2</v>
      </c>
      <c r="L167" s="37">
        <f t="shared" si="77"/>
        <v>3</v>
      </c>
      <c r="M167" s="38">
        <v>10</v>
      </c>
      <c r="N167" s="38">
        <v>3</v>
      </c>
      <c r="O167" s="78">
        <f t="shared" si="78"/>
        <v>0</v>
      </c>
      <c r="P167" s="37"/>
      <c r="Q167" s="37"/>
      <c r="R167" s="37">
        <f t="shared" si="79"/>
        <v>6</v>
      </c>
    </row>
    <row r="168" spans="1:18" x14ac:dyDescent="0.2">
      <c r="A168" s="42" t="s">
        <v>396</v>
      </c>
      <c r="B168" s="50">
        <v>7</v>
      </c>
      <c r="C168" s="50">
        <v>5</v>
      </c>
      <c r="D168" s="37">
        <v>7</v>
      </c>
      <c r="E168" s="37">
        <v>1</v>
      </c>
      <c r="F168" s="37">
        <f t="shared" si="75"/>
        <v>1</v>
      </c>
      <c r="G168" s="38">
        <v>6</v>
      </c>
      <c r="H168" s="38">
        <v>2</v>
      </c>
      <c r="I168" s="78">
        <f t="shared" si="76"/>
        <v>2</v>
      </c>
      <c r="J168" s="37">
        <v>8</v>
      </c>
      <c r="K168" s="37">
        <v>2</v>
      </c>
      <c r="L168" s="37">
        <f t="shared" si="77"/>
        <v>1</v>
      </c>
      <c r="M168" s="38">
        <v>6</v>
      </c>
      <c r="N168" s="38">
        <v>2</v>
      </c>
      <c r="O168" s="78">
        <f t="shared" si="78"/>
        <v>3</v>
      </c>
      <c r="P168" s="37"/>
      <c r="Q168" s="37"/>
      <c r="R168" s="37">
        <f t="shared" si="79"/>
        <v>7</v>
      </c>
    </row>
    <row r="169" spans="1:18" x14ac:dyDescent="0.2">
      <c r="A169" s="42" t="s">
        <v>397</v>
      </c>
      <c r="B169" s="50">
        <v>3</v>
      </c>
      <c r="C169" s="50">
        <v>5</v>
      </c>
      <c r="D169" s="37">
        <v>7</v>
      </c>
      <c r="E169" s="37">
        <v>2</v>
      </c>
      <c r="F169" s="37">
        <f t="shared" si="75"/>
        <v>2</v>
      </c>
      <c r="G169" s="38">
        <v>6</v>
      </c>
      <c r="H169" s="38">
        <v>2</v>
      </c>
      <c r="I169" s="78">
        <f t="shared" si="76"/>
        <v>2</v>
      </c>
      <c r="J169" s="37">
        <v>9</v>
      </c>
      <c r="K169" s="37">
        <v>2</v>
      </c>
      <c r="L169" s="37">
        <f t="shared" si="77"/>
        <v>0</v>
      </c>
      <c r="M169" s="38">
        <v>10</v>
      </c>
      <c r="N169" s="38">
        <v>2</v>
      </c>
      <c r="O169" s="78">
        <f t="shared" si="78"/>
        <v>0</v>
      </c>
      <c r="P169" s="37"/>
      <c r="Q169" s="37"/>
      <c r="R169" s="37">
        <f t="shared" si="79"/>
        <v>7</v>
      </c>
    </row>
    <row r="170" spans="1:18" ht="13.5" thickBot="1" x14ac:dyDescent="0.25">
      <c r="A170" s="52" t="s">
        <v>398</v>
      </c>
      <c r="B170" s="53">
        <v>17</v>
      </c>
      <c r="C170" s="53">
        <v>3</v>
      </c>
      <c r="D170" s="37">
        <v>5</v>
      </c>
      <c r="E170" s="54">
        <v>2</v>
      </c>
      <c r="F170" s="37">
        <f t="shared" si="75"/>
        <v>1</v>
      </c>
      <c r="G170" s="38">
        <v>4</v>
      </c>
      <c r="H170" s="55">
        <v>2</v>
      </c>
      <c r="I170" s="78">
        <f t="shared" si="76"/>
        <v>1</v>
      </c>
      <c r="J170" s="37">
        <v>3</v>
      </c>
      <c r="K170" s="54">
        <v>2</v>
      </c>
      <c r="L170" s="37">
        <f t="shared" si="77"/>
        <v>3</v>
      </c>
      <c r="M170" s="38">
        <v>5</v>
      </c>
      <c r="N170" s="55">
        <v>2</v>
      </c>
      <c r="O170" s="78">
        <f t="shared" si="78"/>
        <v>1</v>
      </c>
      <c r="P170" s="37"/>
      <c r="Q170" s="54"/>
      <c r="R170" s="37">
        <f t="shared" si="79"/>
        <v>5</v>
      </c>
    </row>
    <row r="171" spans="1:18" ht="13.5" thickBot="1" x14ac:dyDescent="0.25">
      <c r="A171" s="61" t="s">
        <v>412</v>
      </c>
      <c r="B171" s="62"/>
      <c r="C171" s="74">
        <f t="shared" ref="C171" si="80">SUM(C162:C170)</f>
        <v>36</v>
      </c>
      <c r="D171" s="63">
        <f>SUM(D162:D170)</f>
        <v>53</v>
      </c>
      <c r="E171" s="63">
        <f>SUM(E162:E170)</f>
        <v>19</v>
      </c>
      <c r="F171" s="88">
        <f>SUM(F162:F170)</f>
        <v>13</v>
      </c>
      <c r="G171" s="64">
        <f t="shared" ref="G171:R171" si="81">SUM(G162:G170)</f>
        <v>48</v>
      </c>
      <c r="H171" s="64">
        <f t="shared" si="81"/>
        <v>20</v>
      </c>
      <c r="I171" s="89">
        <f t="shared" si="81"/>
        <v>12</v>
      </c>
      <c r="J171" s="63">
        <f t="shared" si="81"/>
        <v>60</v>
      </c>
      <c r="K171" s="63">
        <f t="shared" si="81"/>
        <v>18</v>
      </c>
      <c r="L171" s="88">
        <f t="shared" si="81"/>
        <v>12</v>
      </c>
      <c r="M171" s="64">
        <f t="shared" si="81"/>
        <v>61</v>
      </c>
      <c r="N171" s="64">
        <f t="shared" si="81"/>
        <v>20</v>
      </c>
      <c r="O171" s="89">
        <f t="shared" si="81"/>
        <v>10</v>
      </c>
      <c r="P171" s="63">
        <f t="shared" si="81"/>
        <v>0</v>
      </c>
      <c r="Q171" s="63">
        <f>SUM(Q162:Q170)</f>
        <v>0</v>
      </c>
      <c r="R171" s="194">
        <f t="shared" si="81"/>
        <v>54</v>
      </c>
    </row>
    <row r="172" spans="1:18" x14ac:dyDescent="0.2">
      <c r="A172" s="382" t="s">
        <v>399</v>
      </c>
      <c r="B172" s="58">
        <v>4</v>
      </c>
      <c r="C172" s="58">
        <v>4</v>
      </c>
      <c r="D172" s="37">
        <v>7</v>
      </c>
      <c r="E172" s="39">
        <v>3</v>
      </c>
      <c r="F172" s="37">
        <f>IF(($C172+INT(D$160/18)+IF(((D$160-INT(D$160/18)*18)-$B172)&gt;=0,1,0)-D172+2)&lt;0, 0, $C172+INT(D$160/18)+IF(((D$160-INT(D$160/18)*18)-$B172)&gt;=0,1,0)-D172+2)</f>
        <v>1</v>
      </c>
      <c r="G172" s="38">
        <v>4</v>
      </c>
      <c r="H172" s="59">
        <v>2</v>
      </c>
      <c r="I172" s="78">
        <f>IF(($C172+INT(G$160/18)+IF(((G$160-INT(G$160/18)*18)-$B172)&gt;=0,1,0)-G172+2)&lt;0, 0, $C172+INT(G$160/18)+IF(((G$160-INT(G$160/18)*18)-$B172)&gt;=0,1,0)-G172+2)</f>
        <v>3</v>
      </c>
      <c r="J172" s="37">
        <v>7</v>
      </c>
      <c r="K172" s="39">
        <v>2</v>
      </c>
      <c r="L172" s="37">
        <f>IF(($C172+INT(J$160/18)+IF(((J$160-INT(J$160/18)*18)-$B172)&gt;=0,1,0)-J172+2)&lt;0, 0, $C172+INT(J$160/18)+IF(((J$160-INT(J$160/18)*18)-$B172)&gt;=0,1,0)-J172+2)</f>
        <v>1</v>
      </c>
      <c r="M172" s="38">
        <v>6</v>
      </c>
      <c r="N172" s="59">
        <v>2</v>
      </c>
      <c r="O172" s="78">
        <f>IF(($C172+INT(M$160/18)+IF(((M$160-INT(M$160/18)*18)-$B172)&gt;=0,1,0)-M172+2)&lt;0, 0, $C172+INT(M$160/18)+IF(((M$160-INT(M$160/18)*18)-$B172)&gt;=0,1,0)-M172+2)</f>
        <v>2</v>
      </c>
      <c r="P172" s="37"/>
      <c r="Q172" s="39"/>
      <c r="R172" s="37">
        <f>IF(($C172+INT(P$160/18)+IF(((P$160-INT(P$160/18)*18)-$B172)&gt;=0,1,0)-P172+2)&lt;0, 0, $C172+INT(P$160/18)+IF(((P$160-INT(P$160/18)*18)-$B172)&gt;=0,1,0)-P172+2)</f>
        <v>6</v>
      </c>
    </row>
    <row r="173" spans="1:18" x14ac:dyDescent="0.2">
      <c r="A173" s="42" t="s">
        <v>400</v>
      </c>
      <c r="B173" s="50">
        <v>14</v>
      </c>
      <c r="C173" s="50">
        <v>4</v>
      </c>
      <c r="D173" s="37">
        <v>7</v>
      </c>
      <c r="E173" s="37">
        <v>3</v>
      </c>
      <c r="F173" s="37">
        <f t="shared" ref="F173:F180" si="82">IF(($C173+INT(D$160/18)+IF(((D$160-INT(D$160/18)*18)-$B173)&gt;=0,1,0)-D173+2)&lt;0, 0, $C173+INT(D$160/18)+IF(((D$160-INT(D$160/18)*18)-$B173)&gt;=0,1,0)-D173+2)</f>
        <v>0</v>
      </c>
      <c r="G173" s="38">
        <v>10</v>
      </c>
      <c r="H173" s="38">
        <v>3</v>
      </c>
      <c r="I173" s="78">
        <f t="shared" ref="I173:I180" si="83">IF(($C173+INT(G$160/18)+IF(((G$160-INT(G$160/18)*18)-$B173)&gt;=0,1,0)-G173+2)&lt;0, 0, $C173+INT(G$160/18)+IF(((G$160-INT(G$160/18)*18)-$B173)&gt;=0,1,0)-G173+2)</f>
        <v>0</v>
      </c>
      <c r="J173" s="37">
        <v>8</v>
      </c>
      <c r="K173" s="37">
        <v>3</v>
      </c>
      <c r="L173" s="37">
        <f t="shared" ref="L173:L180" si="84">IF(($C173+INT(J$160/18)+IF(((J$160-INT(J$160/18)*18)-$B173)&gt;=0,1,0)-J173+2)&lt;0, 0, $C173+INT(J$160/18)+IF(((J$160-INT(J$160/18)*18)-$B173)&gt;=0,1,0)-J173+2)</f>
        <v>0</v>
      </c>
      <c r="M173" s="38">
        <v>6</v>
      </c>
      <c r="N173" s="38">
        <v>2</v>
      </c>
      <c r="O173" s="78">
        <f t="shared" ref="O173:O180" si="85">IF(($C173+INT(M$160/18)+IF(((M$160-INT(M$160/18)*18)-$B173)&gt;=0,1,0)-M173+2)&lt;0, 0, $C173+INT(M$160/18)+IF(((M$160-INT(M$160/18)*18)-$B173)&gt;=0,1,0)-M173+2)</f>
        <v>1</v>
      </c>
      <c r="P173" s="37"/>
      <c r="Q173" s="37"/>
      <c r="R173" s="37">
        <f t="shared" ref="R173:R180" si="86">IF(($C173+INT(P$160/18)+IF(((P$160-INT(P$160/18)*18)-$B173)&gt;=0,1,0)-P173+2)&lt;0, 0, $C173+INT(P$160/18)+IF(((P$160-INT(P$160/18)*18)-$B173)&gt;=0,1,0)-P173+2)</f>
        <v>6</v>
      </c>
    </row>
    <row r="174" spans="1:18" x14ac:dyDescent="0.2">
      <c r="A174" s="42" t="s">
        <v>401</v>
      </c>
      <c r="B174" s="50">
        <v>10</v>
      </c>
      <c r="C174" s="50">
        <v>3</v>
      </c>
      <c r="D174" s="37">
        <v>4</v>
      </c>
      <c r="E174" s="37">
        <v>2</v>
      </c>
      <c r="F174" s="37">
        <f t="shared" si="82"/>
        <v>2</v>
      </c>
      <c r="G174" s="38">
        <v>3</v>
      </c>
      <c r="H174" s="38">
        <v>2</v>
      </c>
      <c r="I174" s="78">
        <f t="shared" si="83"/>
        <v>3</v>
      </c>
      <c r="J174" s="37">
        <v>6</v>
      </c>
      <c r="K174" s="37">
        <v>2</v>
      </c>
      <c r="L174" s="37">
        <f t="shared" si="84"/>
        <v>1</v>
      </c>
      <c r="M174" s="38">
        <v>5</v>
      </c>
      <c r="N174" s="38">
        <v>2</v>
      </c>
      <c r="O174" s="78">
        <f t="shared" si="85"/>
        <v>2</v>
      </c>
      <c r="P174" s="37"/>
      <c r="Q174" s="37"/>
      <c r="R174" s="37">
        <f t="shared" si="86"/>
        <v>5</v>
      </c>
    </row>
    <row r="175" spans="1:18" x14ac:dyDescent="0.2">
      <c r="A175" s="42" t="s">
        <v>402</v>
      </c>
      <c r="B175" s="50">
        <v>6</v>
      </c>
      <c r="C175" s="50">
        <v>5</v>
      </c>
      <c r="D175" s="37">
        <v>6</v>
      </c>
      <c r="E175" s="37">
        <v>2</v>
      </c>
      <c r="F175" s="37">
        <f t="shared" si="82"/>
        <v>3</v>
      </c>
      <c r="G175" s="38">
        <v>6</v>
      </c>
      <c r="H175" s="38">
        <v>3</v>
      </c>
      <c r="I175" s="78">
        <f t="shared" si="83"/>
        <v>2</v>
      </c>
      <c r="J175" s="37">
        <v>6</v>
      </c>
      <c r="K175" s="37">
        <v>2</v>
      </c>
      <c r="L175" s="37">
        <f t="shared" si="84"/>
        <v>3</v>
      </c>
      <c r="M175" s="38">
        <v>7</v>
      </c>
      <c r="N175" s="38">
        <v>2</v>
      </c>
      <c r="O175" s="78">
        <f t="shared" si="85"/>
        <v>2</v>
      </c>
      <c r="P175" s="37"/>
      <c r="Q175" s="37"/>
      <c r="R175" s="37">
        <f t="shared" si="86"/>
        <v>7</v>
      </c>
    </row>
    <row r="176" spans="1:18" x14ac:dyDescent="0.2">
      <c r="A176" s="42" t="s">
        <v>403</v>
      </c>
      <c r="B176" s="50">
        <v>12</v>
      </c>
      <c r="C176" s="50">
        <v>3</v>
      </c>
      <c r="D176" s="37">
        <v>4</v>
      </c>
      <c r="E176" s="37">
        <v>2</v>
      </c>
      <c r="F176" s="37">
        <f t="shared" si="82"/>
        <v>2</v>
      </c>
      <c r="G176" s="38">
        <v>3</v>
      </c>
      <c r="H176" s="38">
        <v>2</v>
      </c>
      <c r="I176" s="78">
        <f t="shared" si="83"/>
        <v>2</v>
      </c>
      <c r="J176" s="37">
        <v>2</v>
      </c>
      <c r="K176" s="37">
        <v>1</v>
      </c>
      <c r="L176" s="37">
        <f t="shared" si="84"/>
        <v>5</v>
      </c>
      <c r="M176" s="38">
        <v>5</v>
      </c>
      <c r="N176" s="38">
        <v>2</v>
      </c>
      <c r="O176" s="78">
        <f t="shared" si="85"/>
        <v>1</v>
      </c>
      <c r="P176" s="37"/>
      <c r="Q176" s="37"/>
      <c r="R176" s="37">
        <f t="shared" si="86"/>
        <v>5</v>
      </c>
    </row>
    <row r="177" spans="1:18" x14ac:dyDescent="0.2">
      <c r="A177" s="42" t="s">
        <v>404</v>
      </c>
      <c r="B177" s="50">
        <v>18</v>
      </c>
      <c r="C177" s="50">
        <v>3</v>
      </c>
      <c r="D177" s="37">
        <v>5</v>
      </c>
      <c r="E177" s="37">
        <v>3</v>
      </c>
      <c r="F177" s="37">
        <f t="shared" si="82"/>
        <v>1</v>
      </c>
      <c r="G177" s="38">
        <v>4</v>
      </c>
      <c r="H177" s="38">
        <v>2</v>
      </c>
      <c r="I177" s="78">
        <f t="shared" si="83"/>
        <v>1</v>
      </c>
      <c r="J177" s="37">
        <v>10</v>
      </c>
      <c r="K177" s="37">
        <v>3</v>
      </c>
      <c r="L177" s="37">
        <f t="shared" si="84"/>
        <v>0</v>
      </c>
      <c r="M177" s="38">
        <v>4</v>
      </c>
      <c r="N177" s="38">
        <v>2</v>
      </c>
      <c r="O177" s="78">
        <f t="shared" si="85"/>
        <v>2</v>
      </c>
      <c r="P177" s="37"/>
      <c r="Q177" s="37"/>
      <c r="R177" s="37">
        <f t="shared" si="86"/>
        <v>5</v>
      </c>
    </row>
    <row r="178" spans="1:18" x14ac:dyDescent="0.2">
      <c r="A178" s="42" t="s">
        <v>405</v>
      </c>
      <c r="B178" s="50">
        <v>16</v>
      </c>
      <c r="C178" s="50">
        <v>5</v>
      </c>
      <c r="D178" s="37">
        <v>5</v>
      </c>
      <c r="E178" s="37">
        <v>1</v>
      </c>
      <c r="F178" s="37">
        <f t="shared" si="82"/>
        <v>3</v>
      </c>
      <c r="G178" s="38">
        <v>6</v>
      </c>
      <c r="H178" s="38">
        <v>3</v>
      </c>
      <c r="I178" s="78">
        <f t="shared" si="83"/>
        <v>1</v>
      </c>
      <c r="J178" s="37">
        <v>7</v>
      </c>
      <c r="K178" s="37">
        <v>2</v>
      </c>
      <c r="L178" s="37">
        <f t="shared" si="84"/>
        <v>1</v>
      </c>
      <c r="M178" s="38">
        <v>8</v>
      </c>
      <c r="N178" s="38">
        <v>1</v>
      </c>
      <c r="O178" s="78">
        <f t="shared" si="85"/>
        <v>0</v>
      </c>
      <c r="P178" s="37"/>
      <c r="Q178" s="37"/>
      <c r="R178" s="37">
        <f t="shared" si="86"/>
        <v>7</v>
      </c>
    </row>
    <row r="179" spans="1:18" x14ac:dyDescent="0.2">
      <c r="A179" s="42" t="s">
        <v>406</v>
      </c>
      <c r="B179" s="50">
        <v>8</v>
      </c>
      <c r="C179" s="50">
        <v>4</v>
      </c>
      <c r="D179" s="37">
        <v>5</v>
      </c>
      <c r="E179" s="37">
        <v>2</v>
      </c>
      <c r="F179" s="37">
        <f t="shared" si="82"/>
        <v>2</v>
      </c>
      <c r="G179" s="38">
        <v>5</v>
      </c>
      <c r="H179" s="38">
        <v>2</v>
      </c>
      <c r="I179" s="78">
        <f t="shared" si="83"/>
        <v>2</v>
      </c>
      <c r="J179" s="37">
        <v>8</v>
      </c>
      <c r="K179" s="37">
        <v>1</v>
      </c>
      <c r="L179" s="37">
        <f t="shared" si="84"/>
        <v>0</v>
      </c>
      <c r="M179" s="38">
        <v>10</v>
      </c>
      <c r="N179" s="38">
        <v>3</v>
      </c>
      <c r="O179" s="78">
        <f t="shared" si="85"/>
        <v>0</v>
      </c>
      <c r="P179" s="37"/>
      <c r="Q179" s="37"/>
      <c r="R179" s="37">
        <f t="shared" si="86"/>
        <v>6</v>
      </c>
    </row>
    <row r="180" spans="1:18" ht="13.5" thickBot="1" x14ac:dyDescent="0.25">
      <c r="A180" s="45" t="s">
        <v>407</v>
      </c>
      <c r="B180" s="51">
        <v>2</v>
      </c>
      <c r="C180" s="51">
        <v>4</v>
      </c>
      <c r="D180" s="37">
        <v>8</v>
      </c>
      <c r="E180" s="46">
        <v>2</v>
      </c>
      <c r="F180" s="37">
        <f t="shared" si="82"/>
        <v>0</v>
      </c>
      <c r="G180" s="38">
        <v>7</v>
      </c>
      <c r="H180" s="47">
        <v>2</v>
      </c>
      <c r="I180" s="78">
        <f t="shared" si="83"/>
        <v>0</v>
      </c>
      <c r="J180" s="37">
        <v>10</v>
      </c>
      <c r="K180" s="46">
        <v>3</v>
      </c>
      <c r="L180" s="37">
        <f t="shared" si="84"/>
        <v>0</v>
      </c>
      <c r="M180" s="38">
        <v>10</v>
      </c>
      <c r="N180" s="47">
        <v>3</v>
      </c>
      <c r="O180" s="78">
        <f t="shared" si="85"/>
        <v>0</v>
      </c>
      <c r="P180" s="37"/>
      <c r="Q180" s="46"/>
      <c r="R180" s="37">
        <f t="shared" si="86"/>
        <v>6</v>
      </c>
    </row>
    <row r="181" spans="1:18" ht="13.5" thickBot="1" x14ac:dyDescent="0.25">
      <c r="A181" s="66" t="s">
        <v>413</v>
      </c>
      <c r="B181" s="63"/>
      <c r="C181" s="63">
        <f t="shared" ref="C181" si="87">SUM(C172:C180)</f>
        <v>35</v>
      </c>
      <c r="D181" s="63">
        <f>SUM(D172:D180)</f>
        <v>51</v>
      </c>
      <c r="E181" s="63">
        <f>SUM(E172:E180)</f>
        <v>20</v>
      </c>
      <c r="F181" s="63">
        <f>SUM(F172:F180)</f>
        <v>14</v>
      </c>
      <c r="G181" s="64">
        <f t="shared" ref="G181:L181" si="88">SUM(G172:G180)</f>
        <v>48</v>
      </c>
      <c r="H181" s="64">
        <f t="shared" si="88"/>
        <v>21</v>
      </c>
      <c r="I181" s="64">
        <f t="shared" si="88"/>
        <v>14</v>
      </c>
      <c r="J181" s="63">
        <f t="shared" si="88"/>
        <v>64</v>
      </c>
      <c r="K181" s="63">
        <f t="shared" si="88"/>
        <v>19</v>
      </c>
      <c r="L181" s="63">
        <f t="shared" si="88"/>
        <v>11</v>
      </c>
      <c r="M181" s="64">
        <f>SUM(M172:M180)</f>
        <v>61</v>
      </c>
      <c r="N181" s="64">
        <f t="shared" ref="N181:R181" si="89">SUM(N172:N180)</f>
        <v>19</v>
      </c>
      <c r="O181" s="64">
        <f t="shared" si="89"/>
        <v>10</v>
      </c>
      <c r="P181" s="63">
        <f t="shared" si="89"/>
        <v>0</v>
      </c>
      <c r="Q181" s="63">
        <f t="shared" si="89"/>
        <v>0</v>
      </c>
      <c r="R181" s="65">
        <f t="shared" si="89"/>
        <v>53</v>
      </c>
    </row>
    <row r="182" spans="1:18" ht="13.5" thickBot="1" x14ac:dyDescent="0.25">
      <c r="A182" s="70" t="s">
        <v>414</v>
      </c>
      <c r="B182" s="71"/>
      <c r="C182" s="71">
        <f t="shared" ref="C182" si="90">C181+C171</f>
        <v>71</v>
      </c>
      <c r="D182" s="71">
        <f>D181+D171</f>
        <v>104</v>
      </c>
      <c r="E182" s="71">
        <f>E181+E171</f>
        <v>39</v>
      </c>
      <c r="F182" s="71">
        <f>F181+F171</f>
        <v>27</v>
      </c>
      <c r="G182" s="72">
        <f t="shared" ref="G182:R182" si="91">G181+G171</f>
        <v>96</v>
      </c>
      <c r="H182" s="72">
        <f t="shared" si="91"/>
        <v>41</v>
      </c>
      <c r="I182" s="72">
        <f t="shared" si="91"/>
        <v>26</v>
      </c>
      <c r="J182" s="71">
        <f t="shared" si="91"/>
        <v>124</v>
      </c>
      <c r="K182" s="71">
        <f t="shared" si="91"/>
        <v>37</v>
      </c>
      <c r="L182" s="71">
        <f t="shared" si="91"/>
        <v>23</v>
      </c>
      <c r="M182" s="72">
        <f t="shared" si="91"/>
        <v>122</v>
      </c>
      <c r="N182" s="72">
        <f t="shared" si="91"/>
        <v>39</v>
      </c>
      <c r="O182" s="72">
        <f t="shared" si="91"/>
        <v>20</v>
      </c>
      <c r="P182" s="71">
        <f t="shared" si="91"/>
        <v>0</v>
      </c>
      <c r="Q182" s="71">
        <f t="shared" si="91"/>
        <v>0</v>
      </c>
      <c r="R182" s="73">
        <f t="shared" si="91"/>
        <v>107</v>
      </c>
    </row>
    <row r="184" spans="1:18" ht="13.5" thickBot="1" x14ac:dyDescent="0.25"/>
    <row r="185" spans="1:18" ht="13.5" thickBot="1" x14ac:dyDescent="0.25">
      <c r="A185" s="192" t="s">
        <v>1304</v>
      </c>
      <c r="B185" s="190"/>
      <c r="C185" s="190"/>
      <c r="D185" s="190"/>
      <c r="E185" s="190"/>
      <c r="F185" s="190"/>
      <c r="G185" s="190"/>
      <c r="H185" s="190"/>
      <c r="I185" s="190"/>
      <c r="J185" s="190"/>
      <c r="K185" s="190"/>
      <c r="L185" s="190"/>
      <c r="M185" s="190"/>
      <c r="N185" s="190"/>
      <c r="O185" s="190"/>
    </row>
    <row r="186" spans="1:18" x14ac:dyDescent="0.2">
      <c r="A186" s="40"/>
      <c r="B186" s="41"/>
      <c r="C186" s="41"/>
      <c r="D186" s="474" t="s">
        <v>475</v>
      </c>
      <c r="E186" s="475"/>
      <c r="F186" s="476"/>
      <c r="G186" s="477" t="s">
        <v>469</v>
      </c>
      <c r="H186" s="478"/>
      <c r="I186" s="479"/>
      <c r="J186" s="474" t="s">
        <v>352</v>
      </c>
      <c r="K186" s="475"/>
      <c r="L186" s="476"/>
      <c r="M186" s="477" t="s">
        <v>340</v>
      </c>
      <c r="N186" s="478"/>
      <c r="O186" s="479"/>
    </row>
    <row r="187" spans="1:18" x14ac:dyDescent="0.2">
      <c r="A187" s="57"/>
      <c r="B187" s="69"/>
      <c r="C187" s="69" t="s">
        <v>538</v>
      </c>
      <c r="D187" s="480">
        <v>24</v>
      </c>
      <c r="E187" s="481"/>
      <c r="F187" s="482"/>
      <c r="G187" s="483">
        <v>11</v>
      </c>
      <c r="H187" s="484"/>
      <c r="I187" s="485"/>
      <c r="J187" s="480">
        <v>27</v>
      </c>
      <c r="K187" s="481"/>
      <c r="L187" s="482"/>
      <c r="M187" s="483">
        <v>28</v>
      </c>
      <c r="N187" s="484"/>
      <c r="O187" s="485"/>
    </row>
    <row r="188" spans="1:18" x14ac:dyDescent="0.2">
      <c r="A188" s="42"/>
      <c r="B188" s="34" t="s">
        <v>355</v>
      </c>
      <c r="C188" s="34" t="s">
        <v>408</v>
      </c>
      <c r="D188" s="35" t="s">
        <v>409</v>
      </c>
      <c r="E188" s="35" t="s">
        <v>410</v>
      </c>
      <c r="F188" s="35" t="s">
        <v>363</v>
      </c>
      <c r="G188" s="36" t="s">
        <v>409</v>
      </c>
      <c r="H188" s="36" t="s">
        <v>410</v>
      </c>
      <c r="I188" s="36" t="s">
        <v>363</v>
      </c>
      <c r="J188" s="35" t="s">
        <v>409</v>
      </c>
      <c r="K188" s="35" t="s">
        <v>410</v>
      </c>
      <c r="L188" s="35" t="s">
        <v>363</v>
      </c>
      <c r="M188" s="36" t="s">
        <v>409</v>
      </c>
      <c r="N188" s="36" t="s">
        <v>410</v>
      </c>
      <c r="O188" s="36" t="s">
        <v>363</v>
      </c>
    </row>
    <row r="189" spans="1:18" x14ac:dyDescent="0.2">
      <c r="A189" s="42" t="s">
        <v>390</v>
      </c>
      <c r="B189" s="50">
        <v>15</v>
      </c>
      <c r="C189" s="50">
        <v>3</v>
      </c>
      <c r="D189" s="37">
        <v>5</v>
      </c>
      <c r="E189" s="37">
        <v>2</v>
      </c>
      <c r="F189" s="37">
        <f>IF(($C189+INT(D$160/18)+IF(((D$160-INT(D$160/18)*18)-$B189)&gt;=0,1,0)-D189+2)&lt;0, 0, $C189+INT(D$160/18)+IF(((D$160-INT(D$160/18)*18)-$B189)&gt;=0,1,0)-D189+2)</f>
        <v>1</v>
      </c>
      <c r="G189" s="38">
        <v>5</v>
      </c>
      <c r="H189" s="38"/>
      <c r="I189" s="78">
        <f>IF(($C189+INT(G$160/18)+IF(((G$160-INT(G$160/18)*18)-$B189)&gt;=0,1,0)-G189+2)&lt;0, 0, $C189+INT(G$160/18)+IF(((G$160-INT(G$160/18)*18)-$B189)&gt;=0,1,0)-G189+2)</f>
        <v>0</v>
      </c>
      <c r="J189" s="37">
        <v>4</v>
      </c>
      <c r="K189" s="37"/>
      <c r="L189" s="37">
        <f>IF(($C189+INT(J$160/18)+IF(((J$160-INT(J$160/18)*18)-$B189)&gt;=0,1,0)-J189+2)&lt;0, 0, $C189+INT(J$160/18)+IF(((J$160-INT(J$160/18)*18)-$B189)&gt;=0,1,0)-J189+2)</f>
        <v>2</v>
      </c>
      <c r="M189" s="38">
        <v>4</v>
      </c>
      <c r="N189" s="38"/>
      <c r="O189" s="78">
        <f>IF(($C189+INT(M$160/18)+IF(((M$160-INT(M$160/18)*18)-$B189)&gt;=0,1,0)-M189+2)&lt;0, 0, $C189+INT(M$160/18)+IF(((M$160-INT(M$160/18)*18)-$B189)&gt;=0,1,0)-M189+2)</f>
        <v>2</v>
      </c>
    </row>
    <row r="190" spans="1:18" x14ac:dyDescent="0.2">
      <c r="A190" s="42" t="s">
        <v>391</v>
      </c>
      <c r="B190" s="50">
        <v>1</v>
      </c>
      <c r="C190" s="50">
        <v>4</v>
      </c>
      <c r="D190" s="37">
        <v>6</v>
      </c>
      <c r="E190" s="37">
        <v>2</v>
      </c>
      <c r="F190" s="37">
        <f t="shared" ref="F190:F197" si="92">IF(($C190+INT(D$160/18)+IF(((D$160-INT(D$160/18)*18)-$B190)&gt;=0,1,0)-D190+2)&lt;0, 0, $C190+INT(D$160/18)+IF(((D$160-INT(D$160/18)*18)-$B190)&gt;=0,1,0)-D190+2)</f>
        <v>2</v>
      </c>
      <c r="G190" s="38">
        <v>5</v>
      </c>
      <c r="H190" s="38"/>
      <c r="I190" s="78">
        <f t="shared" ref="I190:I197" si="93">IF(($C190+INT(G$160/18)+IF(((G$160-INT(G$160/18)*18)-$B190)&gt;=0,1,0)-G190+2)&lt;0, 0, $C190+INT(G$160/18)+IF(((G$160-INT(G$160/18)*18)-$B190)&gt;=0,1,0)-G190+2)</f>
        <v>2</v>
      </c>
      <c r="J190" s="37">
        <v>6</v>
      </c>
      <c r="K190" s="37"/>
      <c r="L190" s="37">
        <f t="shared" ref="L190:L197" si="94">IF(($C190+INT(J$160/18)+IF(((J$160-INT(J$160/18)*18)-$B190)&gt;=0,1,0)-J190+2)&lt;0, 0, $C190+INT(J$160/18)+IF(((J$160-INT(J$160/18)*18)-$B190)&gt;=0,1,0)-J190+2)</f>
        <v>2</v>
      </c>
      <c r="M190" s="38">
        <v>10</v>
      </c>
      <c r="N190" s="38"/>
      <c r="O190" s="78">
        <f t="shared" ref="O190:O197" si="95">IF(($C190+INT(M$160/18)+IF(((M$160-INT(M$160/18)*18)-$B190)&gt;=0,1,0)-M190+2)&lt;0, 0, $C190+INT(M$160/18)+IF(((M$160-INT(M$160/18)*18)-$B190)&gt;=0,1,0)-M190+2)</f>
        <v>0</v>
      </c>
    </row>
    <row r="191" spans="1:18" x14ac:dyDescent="0.2">
      <c r="A191" s="42" t="s">
        <v>392</v>
      </c>
      <c r="B191" s="50">
        <v>7</v>
      </c>
      <c r="C191" s="50">
        <v>3</v>
      </c>
      <c r="D191" s="37">
        <v>6</v>
      </c>
      <c r="E191" s="37">
        <v>3</v>
      </c>
      <c r="F191" s="37">
        <f t="shared" si="92"/>
        <v>0</v>
      </c>
      <c r="G191" s="38">
        <v>3</v>
      </c>
      <c r="H191" s="38"/>
      <c r="I191" s="78">
        <f t="shared" si="93"/>
        <v>3</v>
      </c>
      <c r="J191" s="37">
        <v>5</v>
      </c>
      <c r="K191" s="37"/>
      <c r="L191" s="37">
        <f t="shared" si="94"/>
        <v>2</v>
      </c>
      <c r="M191" s="38">
        <v>5</v>
      </c>
      <c r="N191" s="38"/>
      <c r="O191" s="78">
        <f t="shared" si="95"/>
        <v>2</v>
      </c>
    </row>
    <row r="192" spans="1:18" x14ac:dyDescent="0.2">
      <c r="A192" s="42" t="s">
        <v>393</v>
      </c>
      <c r="B192" s="50">
        <v>3</v>
      </c>
      <c r="C192" s="50">
        <v>4</v>
      </c>
      <c r="D192" s="37">
        <v>4</v>
      </c>
      <c r="E192" s="37">
        <v>1</v>
      </c>
      <c r="F192" s="37">
        <f t="shared" si="92"/>
        <v>4</v>
      </c>
      <c r="G192" s="38">
        <v>5</v>
      </c>
      <c r="H192" s="38"/>
      <c r="I192" s="78">
        <f t="shared" si="93"/>
        <v>2</v>
      </c>
      <c r="J192" s="37">
        <v>10</v>
      </c>
      <c r="K192" s="37"/>
      <c r="L192" s="37">
        <f t="shared" si="94"/>
        <v>0</v>
      </c>
      <c r="M192" s="38">
        <v>4</v>
      </c>
      <c r="N192" s="38"/>
      <c r="O192" s="78">
        <f t="shared" si="95"/>
        <v>4</v>
      </c>
    </row>
    <row r="193" spans="1:15" x14ac:dyDescent="0.2">
      <c r="A193" s="42" t="s">
        <v>394</v>
      </c>
      <c r="B193" s="50">
        <v>11</v>
      </c>
      <c r="C193" s="50">
        <v>5</v>
      </c>
      <c r="D193" s="37">
        <v>5</v>
      </c>
      <c r="E193" s="37">
        <v>2</v>
      </c>
      <c r="F193" s="37">
        <f t="shared" si="92"/>
        <v>3</v>
      </c>
      <c r="G193" s="38">
        <v>3</v>
      </c>
      <c r="H193" s="38"/>
      <c r="I193" s="78">
        <v>3</v>
      </c>
      <c r="J193" s="37">
        <v>7</v>
      </c>
      <c r="K193" s="37"/>
      <c r="L193" s="37">
        <v>1</v>
      </c>
      <c r="M193" s="38">
        <v>7</v>
      </c>
      <c r="N193" s="38"/>
      <c r="O193" s="78">
        <f t="shared" si="95"/>
        <v>1</v>
      </c>
    </row>
    <row r="194" spans="1:15" x14ac:dyDescent="0.2">
      <c r="A194" s="42" t="s">
        <v>395</v>
      </c>
      <c r="B194" s="50">
        <v>9</v>
      </c>
      <c r="C194" s="50">
        <v>4</v>
      </c>
      <c r="D194" s="37">
        <v>4</v>
      </c>
      <c r="E194" s="37">
        <v>1</v>
      </c>
      <c r="F194" s="37">
        <f t="shared" si="92"/>
        <v>3</v>
      </c>
      <c r="G194" s="38">
        <v>4</v>
      </c>
      <c r="H194" s="38"/>
      <c r="I194" s="78">
        <f t="shared" si="93"/>
        <v>3</v>
      </c>
      <c r="J194" s="37">
        <v>3</v>
      </c>
      <c r="K194" s="37"/>
      <c r="L194" s="37">
        <f t="shared" si="94"/>
        <v>5</v>
      </c>
      <c r="M194" s="38">
        <v>6</v>
      </c>
      <c r="N194" s="38"/>
      <c r="O194" s="78">
        <f t="shared" si="95"/>
        <v>2</v>
      </c>
    </row>
    <row r="195" spans="1:15" x14ac:dyDescent="0.2">
      <c r="A195" s="42" t="s">
        <v>396</v>
      </c>
      <c r="B195" s="50">
        <v>5</v>
      </c>
      <c r="C195" s="50">
        <v>4</v>
      </c>
      <c r="D195" s="37">
        <v>5</v>
      </c>
      <c r="E195" s="37">
        <v>2</v>
      </c>
      <c r="F195" s="37">
        <f t="shared" si="92"/>
        <v>3</v>
      </c>
      <c r="G195" s="38">
        <v>5</v>
      </c>
      <c r="H195" s="38"/>
      <c r="I195" s="78">
        <f t="shared" si="93"/>
        <v>2</v>
      </c>
      <c r="J195" s="37">
        <v>8</v>
      </c>
      <c r="K195" s="37"/>
      <c r="L195" s="37">
        <f t="shared" si="94"/>
        <v>0</v>
      </c>
      <c r="M195" s="38">
        <v>6</v>
      </c>
      <c r="N195" s="38"/>
      <c r="O195" s="78">
        <v>3</v>
      </c>
    </row>
    <row r="196" spans="1:15" x14ac:dyDescent="0.2">
      <c r="A196" s="42" t="s">
        <v>397</v>
      </c>
      <c r="B196" s="50">
        <v>13</v>
      </c>
      <c r="C196" s="50">
        <v>3</v>
      </c>
      <c r="D196" s="37">
        <v>5</v>
      </c>
      <c r="E196" s="37">
        <v>3</v>
      </c>
      <c r="F196" s="37">
        <f t="shared" si="92"/>
        <v>1</v>
      </c>
      <c r="G196" s="38">
        <v>4</v>
      </c>
      <c r="H196" s="38"/>
      <c r="I196" s="78">
        <f t="shared" si="93"/>
        <v>1</v>
      </c>
      <c r="J196" s="37">
        <v>10</v>
      </c>
      <c r="K196" s="37"/>
      <c r="L196" s="37">
        <f t="shared" si="94"/>
        <v>0</v>
      </c>
      <c r="M196" s="38">
        <v>5</v>
      </c>
      <c r="N196" s="38"/>
      <c r="O196" s="78">
        <f t="shared" si="95"/>
        <v>1</v>
      </c>
    </row>
    <row r="197" spans="1:15" ht="13.5" thickBot="1" x14ac:dyDescent="0.25">
      <c r="A197" s="52" t="s">
        <v>398</v>
      </c>
      <c r="B197" s="53">
        <v>17</v>
      </c>
      <c r="C197" s="53">
        <v>4</v>
      </c>
      <c r="D197" s="37">
        <v>5</v>
      </c>
      <c r="E197" s="54">
        <v>2</v>
      </c>
      <c r="F197" s="37">
        <f t="shared" si="92"/>
        <v>2</v>
      </c>
      <c r="G197" s="38">
        <v>5</v>
      </c>
      <c r="H197" s="55"/>
      <c r="I197" s="78">
        <f t="shared" si="93"/>
        <v>1</v>
      </c>
      <c r="J197" s="37">
        <v>6</v>
      </c>
      <c r="K197" s="54"/>
      <c r="L197" s="37">
        <f t="shared" si="94"/>
        <v>1</v>
      </c>
      <c r="M197" s="38">
        <v>4</v>
      </c>
      <c r="N197" s="55"/>
      <c r="O197" s="78">
        <f t="shared" si="95"/>
        <v>3</v>
      </c>
    </row>
    <row r="198" spans="1:15" ht="13.5" thickBot="1" x14ac:dyDescent="0.25">
      <c r="A198" s="61" t="s">
        <v>412</v>
      </c>
      <c r="B198" s="62"/>
      <c r="C198" s="74">
        <f t="shared" ref="C198" si="96">SUM(C189:C197)</f>
        <v>34</v>
      </c>
      <c r="D198" s="63">
        <f>SUM(D189:D197)</f>
        <v>45</v>
      </c>
      <c r="E198" s="63">
        <f>SUM(E189:E197)</f>
        <v>18</v>
      </c>
      <c r="F198" s="88">
        <f>SUM(F189:F197)</f>
        <v>19</v>
      </c>
      <c r="G198" s="64">
        <f t="shared" ref="G198:O198" si="97">SUM(G189:G197)</f>
        <v>39</v>
      </c>
      <c r="H198" s="64">
        <f t="shared" si="97"/>
        <v>0</v>
      </c>
      <c r="I198" s="89">
        <f t="shared" si="97"/>
        <v>17</v>
      </c>
      <c r="J198" s="63">
        <f t="shared" si="97"/>
        <v>59</v>
      </c>
      <c r="K198" s="63">
        <f t="shared" si="97"/>
        <v>0</v>
      </c>
      <c r="L198" s="88">
        <f t="shared" si="97"/>
        <v>13</v>
      </c>
      <c r="M198" s="64">
        <f t="shared" si="97"/>
        <v>51</v>
      </c>
      <c r="N198" s="64">
        <f t="shared" si="97"/>
        <v>0</v>
      </c>
      <c r="O198" s="89">
        <f t="shared" si="97"/>
        <v>18</v>
      </c>
    </row>
    <row r="199" spans="1:15" x14ac:dyDescent="0.2">
      <c r="A199" s="382" t="s">
        <v>399</v>
      </c>
      <c r="B199" s="58">
        <v>16</v>
      </c>
      <c r="C199" s="58">
        <v>4</v>
      </c>
      <c r="D199" s="37">
        <v>6</v>
      </c>
      <c r="E199" s="39">
        <v>2</v>
      </c>
      <c r="F199" s="37">
        <f>IF(($C199+INT(D$160/18)+IF(((D$160-INT(D$160/18)*18)-$B199)&gt;=0,1,0)-D199+2)&lt;0, 0, $C199+INT(D$160/18)+IF(((D$160-INT(D$160/18)*18)-$B199)&gt;=0,1,0)-D199+2)</f>
        <v>1</v>
      </c>
      <c r="G199" s="38">
        <v>4</v>
      </c>
      <c r="H199" s="59"/>
      <c r="I199" s="78">
        <v>2</v>
      </c>
      <c r="J199" s="37">
        <v>6</v>
      </c>
      <c r="K199" s="39"/>
      <c r="L199" s="37">
        <f>IF(($C199+INT(J$160/18)+IF(((J$160-INT(J$160/18)*18)-$B199)&gt;=0,1,0)-J199+2)&lt;0, 0, $C199+INT(J$160/18)+IF(((J$160-INT(J$160/18)*18)-$B199)&gt;=0,1,0)-J199+2)</f>
        <v>1</v>
      </c>
      <c r="M199" s="38">
        <v>4</v>
      </c>
      <c r="N199" s="59"/>
      <c r="O199" s="78">
        <f>IF(($C199+INT(M$160/18)+IF(((M$160-INT(M$160/18)*18)-$B199)&gt;=0,1,0)-M199+2)&lt;0, 0, $C199+INT(M$160/18)+IF(((M$160-INT(M$160/18)*18)-$B199)&gt;=0,1,0)-M199+2)</f>
        <v>3</v>
      </c>
    </row>
    <row r="200" spans="1:15" x14ac:dyDescent="0.2">
      <c r="A200" s="42" t="s">
        <v>400</v>
      </c>
      <c r="B200" s="50">
        <v>18</v>
      </c>
      <c r="C200" s="50">
        <v>3</v>
      </c>
      <c r="D200" s="37">
        <v>5</v>
      </c>
      <c r="E200" s="37">
        <v>2</v>
      </c>
      <c r="F200" s="37">
        <f t="shared" ref="F200:F207" si="98">IF(($C200+INT(D$160/18)+IF(((D$160-INT(D$160/18)*18)-$B200)&gt;=0,1,0)-D200+2)&lt;0, 0, $C200+INT(D$160/18)+IF(((D$160-INT(D$160/18)*18)-$B200)&gt;=0,1,0)-D200+2)</f>
        <v>1</v>
      </c>
      <c r="G200" s="38">
        <v>10</v>
      </c>
      <c r="H200" s="38"/>
      <c r="I200" s="78">
        <v>0</v>
      </c>
      <c r="J200" s="37">
        <v>6</v>
      </c>
      <c r="K200" s="37"/>
      <c r="L200" s="37">
        <f t="shared" ref="L200:L207" si="99">IF(($C200+INT(J$160/18)+IF(((J$160-INT(J$160/18)*18)-$B200)&gt;=0,1,0)-J200+2)&lt;0, 0, $C200+INT(J$160/18)+IF(((J$160-INT(J$160/18)*18)-$B200)&gt;=0,1,0)-J200+2)</f>
        <v>0</v>
      </c>
      <c r="M200" s="38">
        <v>3</v>
      </c>
      <c r="N200" s="38"/>
      <c r="O200" s="78">
        <f t="shared" ref="O200:O207" si="100">IF(($C200+INT(M$160/18)+IF(((M$160-INT(M$160/18)*18)-$B200)&gt;=0,1,0)-M200+2)&lt;0, 0, $C200+INT(M$160/18)+IF(((M$160-INT(M$160/18)*18)-$B200)&gt;=0,1,0)-M200+2)</f>
        <v>3</v>
      </c>
    </row>
    <row r="201" spans="1:15" x14ac:dyDescent="0.2">
      <c r="A201" s="42" t="s">
        <v>401</v>
      </c>
      <c r="B201" s="50">
        <v>12</v>
      </c>
      <c r="C201" s="50">
        <v>5</v>
      </c>
      <c r="D201" s="37">
        <v>7</v>
      </c>
      <c r="E201" s="37">
        <v>3</v>
      </c>
      <c r="F201" s="37">
        <f t="shared" si="98"/>
        <v>1</v>
      </c>
      <c r="G201" s="38">
        <v>6</v>
      </c>
      <c r="H201" s="38"/>
      <c r="I201" s="78">
        <v>1</v>
      </c>
      <c r="J201" s="37">
        <v>10</v>
      </c>
      <c r="K201" s="37"/>
      <c r="L201" s="37">
        <f t="shared" si="99"/>
        <v>0</v>
      </c>
      <c r="M201" s="38">
        <v>7</v>
      </c>
      <c r="N201" s="38"/>
      <c r="O201" s="78">
        <f t="shared" si="100"/>
        <v>1</v>
      </c>
    </row>
    <row r="202" spans="1:15" x14ac:dyDescent="0.2">
      <c r="A202" s="42" t="s">
        <v>402</v>
      </c>
      <c r="B202" s="50">
        <v>6</v>
      </c>
      <c r="C202" s="50">
        <v>3</v>
      </c>
      <c r="D202" s="37">
        <v>10</v>
      </c>
      <c r="E202" s="37">
        <v>3</v>
      </c>
      <c r="F202" s="37">
        <f t="shared" si="98"/>
        <v>0</v>
      </c>
      <c r="G202" s="38">
        <v>4</v>
      </c>
      <c r="H202" s="38"/>
      <c r="I202" s="78">
        <v>1</v>
      </c>
      <c r="J202" s="37">
        <v>5</v>
      </c>
      <c r="K202" s="37"/>
      <c r="L202" s="37">
        <v>1</v>
      </c>
      <c r="M202" s="38">
        <v>5</v>
      </c>
      <c r="N202" s="38"/>
      <c r="O202" s="78">
        <v>1</v>
      </c>
    </row>
    <row r="203" spans="1:15" x14ac:dyDescent="0.2">
      <c r="A203" s="42" t="s">
        <v>403</v>
      </c>
      <c r="B203" s="50">
        <v>10</v>
      </c>
      <c r="C203" s="50">
        <v>4</v>
      </c>
      <c r="D203" s="37">
        <v>5</v>
      </c>
      <c r="E203" s="37">
        <v>2</v>
      </c>
      <c r="F203" s="37">
        <f t="shared" si="98"/>
        <v>2</v>
      </c>
      <c r="G203" s="38">
        <v>4</v>
      </c>
      <c r="H203" s="38"/>
      <c r="I203" s="78">
        <f t="shared" ref="I203:I207" si="101">IF(($C203+INT(G$160/18)+IF(((G$160-INT(G$160/18)*18)-$B203)&gt;=0,1,0)-G203+2)&lt;0, 0, $C203+INT(G$160/18)+IF(((G$160-INT(G$160/18)*18)-$B203)&gt;=0,1,0)-G203+2)</f>
        <v>3</v>
      </c>
      <c r="J203" s="37">
        <v>10</v>
      </c>
      <c r="K203" s="37"/>
      <c r="L203" s="37">
        <f t="shared" si="99"/>
        <v>0</v>
      </c>
      <c r="M203" s="38">
        <v>10</v>
      </c>
      <c r="N203" s="38"/>
      <c r="O203" s="78">
        <f t="shared" si="100"/>
        <v>0</v>
      </c>
    </row>
    <row r="204" spans="1:15" x14ac:dyDescent="0.2">
      <c r="A204" s="42" t="s">
        <v>404</v>
      </c>
      <c r="B204" s="50">
        <v>8</v>
      </c>
      <c r="C204" s="50">
        <v>4</v>
      </c>
      <c r="D204" s="37">
        <v>4</v>
      </c>
      <c r="E204" s="37">
        <v>2</v>
      </c>
      <c r="F204" s="37">
        <f t="shared" si="98"/>
        <v>3</v>
      </c>
      <c r="G204" s="38">
        <v>7</v>
      </c>
      <c r="H204" s="38"/>
      <c r="I204" s="78">
        <f t="shared" si="101"/>
        <v>0</v>
      </c>
      <c r="J204" s="37">
        <v>10</v>
      </c>
      <c r="K204" s="37"/>
      <c r="L204" s="37">
        <f t="shared" si="99"/>
        <v>0</v>
      </c>
      <c r="M204" s="38">
        <v>4</v>
      </c>
      <c r="N204" s="38"/>
      <c r="O204" s="78">
        <f t="shared" si="100"/>
        <v>4</v>
      </c>
    </row>
    <row r="205" spans="1:15" x14ac:dyDescent="0.2">
      <c r="A205" s="42" t="s">
        <v>405</v>
      </c>
      <c r="B205" s="50">
        <v>4</v>
      </c>
      <c r="C205" s="50">
        <v>5</v>
      </c>
      <c r="D205" s="37">
        <v>10</v>
      </c>
      <c r="E205" s="37">
        <v>3</v>
      </c>
      <c r="F205" s="37">
        <f t="shared" si="98"/>
        <v>0</v>
      </c>
      <c r="G205" s="38">
        <v>8</v>
      </c>
      <c r="H205" s="38"/>
      <c r="I205" s="78">
        <f t="shared" si="101"/>
        <v>0</v>
      </c>
      <c r="J205" s="37">
        <v>10</v>
      </c>
      <c r="K205" s="37"/>
      <c r="L205" s="37">
        <f t="shared" si="99"/>
        <v>0</v>
      </c>
      <c r="M205" s="38">
        <v>7</v>
      </c>
      <c r="N205" s="38"/>
      <c r="O205" s="78">
        <v>1</v>
      </c>
    </row>
    <row r="206" spans="1:15" x14ac:dyDescent="0.2">
      <c r="A206" s="42" t="s">
        <v>406</v>
      </c>
      <c r="B206" s="50">
        <v>14</v>
      </c>
      <c r="C206" s="50">
        <v>3</v>
      </c>
      <c r="D206" s="37">
        <v>6</v>
      </c>
      <c r="E206" s="37">
        <v>2</v>
      </c>
      <c r="F206" s="37">
        <f t="shared" si="98"/>
        <v>0</v>
      </c>
      <c r="G206" s="38">
        <v>3</v>
      </c>
      <c r="H206" s="38"/>
      <c r="I206" s="78">
        <f t="shared" si="101"/>
        <v>2</v>
      </c>
      <c r="J206" s="37">
        <v>3</v>
      </c>
      <c r="K206" s="37"/>
      <c r="L206" s="37">
        <f t="shared" si="99"/>
        <v>3</v>
      </c>
      <c r="M206" s="38">
        <v>5</v>
      </c>
      <c r="N206" s="38"/>
      <c r="O206" s="78">
        <f t="shared" si="100"/>
        <v>1</v>
      </c>
    </row>
    <row r="207" spans="1:15" ht="13.5" thickBot="1" x14ac:dyDescent="0.25">
      <c r="A207" s="45" t="s">
        <v>407</v>
      </c>
      <c r="B207" s="51">
        <v>2</v>
      </c>
      <c r="C207" s="51">
        <v>4</v>
      </c>
      <c r="D207" s="37">
        <v>8</v>
      </c>
      <c r="E207" s="46">
        <v>2</v>
      </c>
      <c r="F207" s="37">
        <f t="shared" si="98"/>
        <v>0</v>
      </c>
      <c r="G207" s="38">
        <v>5</v>
      </c>
      <c r="H207" s="47"/>
      <c r="I207" s="78">
        <f t="shared" si="101"/>
        <v>2</v>
      </c>
      <c r="J207" s="37">
        <v>10</v>
      </c>
      <c r="K207" s="46"/>
      <c r="L207" s="37">
        <f t="shared" si="99"/>
        <v>0</v>
      </c>
      <c r="M207" s="38">
        <v>7</v>
      </c>
      <c r="N207" s="47"/>
      <c r="O207" s="78">
        <f t="shared" si="100"/>
        <v>1</v>
      </c>
    </row>
    <row r="208" spans="1:15" ht="13.5" thickBot="1" x14ac:dyDescent="0.25">
      <c r="A208" s="66" t="s">
        <v>413</v>
      </c>
      <c r="B208" s="63"/>
      <c r="C208" s="63">
        <f t="shared" ref="C208" si="102">SUM(C199:C207)</f>
        <v>35</v>
      </c>
      <c r="D208" s="63">
        <f>SUM(D199:D207)</f>
        <v>61</v>
      </c>
      <c r="E208" s="63">
        <f>SUM(E199:E207)</f>
        <v>21</v>
      </c>
      <c r="F208" s="63">
        <f>SUM(F199:F207)</f>
        <v>8</v>
      </c>
      <c r="G208" s="64">
        <f t="shared" ref="G208:L208" si="103">SUM(G199:G207)</f>
        <v>51</v>
      </c>
      <c r="H208" s="64">
        <f t="shared" si="103"/>
        <v>0</v>
      </c>
      <c r="I208" s="64">
        <f t="shared" si="103"/>
        <v>11</v>
      </c>
      <c r="J208" s="63">
        <f t="shared" si="103"/>
        <v>70</v>
      </c>
      <c r="K208" s="63">
        <f t="shared" si="103"/>
        <v>0</v>
      </c>
      <c r="L208" s="63">
        <f t="shared" si="103"/>
        <v>5</v>
      </c>
      <c r="M208" s="64">
        <f>SUM(M199:M207)</f>
        <v>52</v>
      </c>
      <c r="N208" s="64">
        <f t="shared" ref="N208:O208" si="104">SUM(N199:N207)</f>
        <v>0</v>
      </c>
      <c r="O208" s="64">
        <f t="shared" si="104"/>
        <v>15</v>
      </c>
    </row>
    <row r="209" spans="1:15" ht="13.5" thickBot="1" x14ac:dyDescent="0.25">
      <c r="A209" s="70" t="s">
        <v>414</v>
      </c>
      <c r="B209" s="71"/>
      <c r="C209" s="71">
        <f t="shared" ref="C209" si="105">C208+C198</f>
        <v>69</v>
      </c>
      <c r="D209" s="71">
        <f>D208+D198</f>
        <v>106</v>
      </c>
      <c r="E209" s="71">
        <f>E208+E198</f>
        <v>39</v>
      </c>
      <c r="F209" s="71">
        <f>F208+F198</f>
        <v>27</v>
      </c>
      <c r="G209" s="72">
        <f t="shared" ref="G209:O209" si="106">G208+G198</f>
        <v>90</v>
      </c>
      <c r="H209" s="72">
        <f t="shared" si="106"/>
        <v>0</v>
      </c>
      <c r="I209" s="72">
        <f t="shared" si="106"/>
        <v>28</v>
      </c>
      <c r="J209" s="71">
        <f t="shared" si="106"/>
        <v>129</v>
      </c>
      <c r="K209" s="71">
        <f t="shared" si="106"/>
        <v>0</v>
      </c>
      <c r="L209" s="71">
        <f t="shared" si="106"/>
        <v>18</v>
      </c>
      <c r="M209" s="72">
        <f t="shared" si="106"/>
        <v>103</v>
      </c>
      <c r="N209" s="72">
        <f t="shared" si="106"/>
        <v>0</v>
      </c>
      <c r="O209" s="72">
        <f t="shared" si="106"/>
        <v>33</v>
      </c>
    </row>
  </sheetData>
  <mergeCells count="95">
    <mergeCell ref="D187:F187"/>
    <mergeCell ref="G187:I187"/>
    <mergeCell ref="J187:L187"/>
    <mergeCell ref="M187:O187"/>
    <mergeCell ref="D160:F160"/>
    <mergeCell ref="G160:I160"/>
    <mergeCell ref="J160:L160"/>
    <mergeCell ref="M160:O160"/>
    <mergeCell ref="P160:R160"/>
    <mergeCell ref="D186:F186"/>
    <mergeCell ref="G186:I186"/>
    <mergeCell ref="J186:L186"/>
    <mergeCell ref="M186:O186"/>
    <mergeCell ref="D133:F133"/>
    <mergeCell ref="G133:I133"/>
    <mergeCell ref="J133:L133"/>
    <mergeCell ref="M133:O133"/>
    <mergeCell ref="P133:R133"/>
    <mergeCell ref="D159:F159"/>
    <mergeCell ref="G159:I159"/>
    <mergeCell ref="J159:L159"/>
    <mergeCell ref="M159:O159"/>
    <mergeCell ref="P159:R159"/>
    <mergeCell ref="D106:F106"/>
    <mergeCell ref="G106:I106"/>
    <mergeCell ref="J106:L106"/>
    <mergeCell ref="M106:O106"/>
    <mergeCell ref="P106:R106"/>
    <mergeCell ref="D132:F132"/>
    <mergeCell ref="G132:I132"/>
    <mergeCell ref="J132:L132"/>
    <mergeCell ref="M132:O132"/>
    <mergeCell ref="P132:R132"/>
    <mergeCell ref="D80:F80"/>
    <mergeCell ref="G80:I80"/>
    <mergeCell ref="J80:L80"/>
    <mergeCell ref="M80:O80"/>
    <mergeCell ref="P80:R80"/>
    <mergeCell ref="D105:F105"/>
    <mergeCell ref="G105:I105"/>
    <mergeCell ref="J105:L105"/>
    <mergeCell ref="M105:O105"/>
    <mergeCell ref="P105:R105"/>
    <mergeCell ref="D52:F52"/>
    <mergeCell ref="G52:I52"/>
    <mergeCell ref="J52:L52"/>
    <mergeCell ref="M52:O52"/>
    <mergeCell ref="P52:R52"/>
    <mergeCell ref="D79:F79"/>
    <mergeCell ref="G79:I79"/>
    <mergeCell ref="J79:L79"/>
    <mergeCell ref="M79:O79"/>
    <mergeCell ref="P79:R79"/>
    <mergeCell ref="D24:F24"/>
    <mergeCell ref="G24:I24"/>
    <mergeCell ref="J24:L24"/>
    <mergeCell ref="M24:O24"/>
    <mergeCell ref="P24:R24"/>
    <mergeCell ref="D51:F51"/>
    <mergeCell ref="G51:I51"/>
    <mergeCell ref="J51:L51"/>
    <mergeCell ref="M51:O51"/>
    <mergeCell ref="P51:R51"/>
    <mergeCell ref="D19:F19"/>
    <mergeCell ref="G19:I19"/>
    <mergeCell ref="J19:L19"/>
    <mergeCell ref="M19:O19"/>
    <mergeCell ref="P19:R19"/>
    <mergeCell ref="D23:F23"/>
    <mergeCell ref="G23:I23"/>
    <mergeCell ref="J23:L23"/>
    <mergeCell ref="M23:O23"/>
    <mergeCell ref="P23:R23"/>
    <mergeCell ref="D13:R13"/>
    <mergeCell ref="D14:F14"/>
    <mergeCell ref="G14:I14"/>
    <mergeCell ref="J14:L14"/>
    <mergeCell ref="M14:O14"/>
    <mergeCell ref="P14:R14"/>
    <mergeCell ref="D10:F10"/>
    <mergeCell ref="G10:I10"/>
    <mergeCell ref="J10:L10"/>
    <mergeCell ref="M10:O10"/>
    <mergeCell ref="P10:R10"/>
    <mergeCell ref="D11:F11"/>
    <mergeCell ref="G11:I11"/>
    <mergeCell ref="J11:L11"/>
    <mergeCell ref="M11:O11"/>
    <mergeCell ref="P11:R11"/>
    <mergeCell ref="D2:R2"/>
    <mergeCell ref="D3:F3"/>
    <mergeCell ref="G3:I3"/>
    <mergeCell ref="J3:L3"/>
    <mergeCell ref="M3:O3"/>
    <mergeCell ref="P3:R3"/>
  </mergeCells>
  <conditionalFormatting sqref="J26:J34 J36:J44 D26:D34 D36:D44 G26:G34 G36:G44 M26:M34 M36:M44 P26:P34 P36:P44">
    <cfRule type="cellIs" dxfId="507" priority="15" stopIfTrue="1" operator="equal">
      <formula>$C26</formula>
    </cfRule>
    <cfRule type="cellIs" dxfId="506" priority="16" stopIfTrue="1" operator="equal">
      <formula>$C26-1</formula>
    </cfRule>
  </conditionalFormatting>
  <conditionalFormatting sqref="J54:J62 J64:J72 D64:D72 G54:G62 G64:G72 M54:M62 M64:M72 P54:P62 P64:P72">
    <cfRule type="cellIs" dxfId="505" priority="13" stopIfTrue="1" operator="equal">
      <formula>$C54</formula>
    </cfRule>
    <cfRule type="cellIs" dxfId="504" priority="14" stopIfTrue="1" operator="equal">
      <formula>$C54-1</formula>
    </cfRule>
  </conditionalFormatting>
  <conditionalFormatting sqref="D54:D62">
    <cfRule type="cellIs" dxfId="503" priority="11" stopIfTrue="1" operator="equal">
      <formula>$C54</formula>
    </cfRule>
    <cfRule type="cellIs" dxfId="502" priority="12" stopIfTrue="1" operator="equal">
      <formula>$C54-1</formula>
    </cfRule>
  </conditionalFormatting>
  <conditionalFormatting sqref="J108:J116 J118:J126 D108:D116 D118:D126 G108:G116 G118:G126 M108:M116 M118:M126 P108:P116 P118:P126">
    <cfRule type="cellIs" dxfId="501" priority="9" stopIfTrue="1" operator="equal">
      <formula>$C108</formula>
    </cfRule>
    <cfRule type="cellIs" dxfId="500" priority="10" stopIfTrue="1" operator="equal">
      <formula>$C108-1</formula>
    </cfRule>
  </conditionalFormatting>
  <conditionalFormatting sqref="J135:J143 J145:J153 D135:D143 D145:D153 G135:G143 G145:G153 M135:M143 M145:M153 P135:P143 P145:P153">
    <cfRule type="cellIs" dxfId="499" priority="7" stopIfTrue="1" operator="equal">
      <formula>$C135</formula>
    </cfRule>
    <cfRule type="cellIs" dxfId="498" priority="8" stopIfTrue="1" operator="equal">
      <formula>$C135-1</formula>
    </cfRule>
  </conditionalFormatting>
  <conditionalFormatting sqref="G82:G90 G92:G100 M82:M90 M92:M100 J82:J90 J92:J100 P82:P90 P92:P100 D82:D90 D92:D100">
    <cfRule type="cellIs" dxfId="497" priority="5" stopIfTrue="1" operator="equal">
      <formula>$C82</formula>
    </cfRule>
    <cfRule type="cellIs" dxfId="496" priority="6" stopIfTrue="1" operator="equal">
      <formula>$C82-1</formula>
    </cfRule>
  </conditionalFormatting>
  <conditionalFormatting sqref="G162:G170 G172:G180 M162:M170 M172:M180 J162:J170 J172:J180 P162:P170 P172:P180 D162:D170 D172:D180">
    <cfRule type="cellIs" dxfId="495" priority="3" stopIfTrue="1" operator="equal">
      <formula>$C162</formula>
    </cfRule>
    <cfRule type="cellIs" dxfId="494" priority="4" stopIfTrue="1" operator="equal">
      <formula>$C162-1</formula>
    </cfRule>
  </conditionalFormatting>
  <conditionalFormatting sqref="G189:G197 G199:G207 M189:M197 M199:M207 J189:J197 J199:J207 D189:D197 D199:D207">
    <cfRule type="cellIs" dxfId="493" priority="1" stopIfTrue="1" operator="equal">
      <formula>$C189</formula>
    </cfRule>
    <cfRule type="cellIs" dxfId="492" priority="2" stopIfTrue="1" operator="equal">
      <formula>$C189-1</formula>
    </cfRule>
  </conditionalFormatting>
  <pageMargins left="0.75" right="0.75" top="1" bottom="1" header="0" footer="0"/>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S29"/>
  <sheetViews>
    <sheetView workbookViewId="0">
      <selection activeCell="D27" sqref="D27"/>
    </sheetView>
  </sheetViews>
  <sheetFormatPr defaultColWidth="8.85546875" defaultRowHeight="12.75" x14ac:dyDescent="0.2"/>
  <cols>
    <col min="1" max="18" width="8.5703125" customWidth="1"/>
  </cols>
  <sheetData>
    <row r="1" spans="1:19" ht="13.5" thickBot="1" x14ac:dyDescent="0.25">
      <c r="A1" s="31"/>
      <c r="B1" s="32"/>
      <c r="C1" s="32"/>
      <c r="D1" s="32"/>
      <c r="E1" s="32"/>
      <c r="F1" s="32"/>
      <c r="G1" s="32"/>
      <c r="H1" s="32" t="s">
        <v>157</v>
      </c>
      <c r="I1" s="32"/>
      <c r="J1" s="32"/>
      <c r="K1" s="32"/>
      <c r="L1" s="32"/>
      <c r="M1" s="32"/>
      <c r="N1" s="32"/>
      <c r="O1" s="32"/>
      <c r="P1" s="105"/>
      <c r="Q1" s="105"/>
      <c r="R1" s="105"/>
      <c r="S1" t="s">
        <v>659</v>
      </c>
    </row>
    <row r="2" spans="1:19"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9" x14ac:dyDescent="0.2">
      <c r="A3" s="57"/>
      <c r="B3" s="69"/>
      <c r="C3" s="69" t="s">
        <v>538</v>
      </c>
      <c r="D3" s="480">
        <v>6</v>
      </c>
      <c r="E3" s="481"/>
      <c r="F3" s="482"/>
      <c r="G3" s="483">
        <v>21</v>
      </c>
      <c r="H3" s="484"/>
      <c r="I3" s="485"/>
      <c r="J3" s="480">
        <v>16</v>
      </c>
      <c r="K3" s="481"/>
      <c r="L3" s="482"/>
      <c r="M3" s="483">
        <v>27</v>
      </c>
      <c r="N3" s="484"/>
      <c r="O3" s="485"/>
      <c r="P3" s="480">
        <v>28</v>
      </c>
      <c r="Q3" s="481"/>
      <c r="R3" s="482"/>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9" x14ac:dyDescent="0.2">
      <c r="A5" s="42" t="s">
        <v>390</v>
      </c>
      <c r="B5" s="50">
        <v>17</v>
      </c>
      <c r="C5" s="50">
        <v>4</v>
      </c>
      <c r="D5" s="37">
        <v>4</v>
      </c>
      <c r="E5" s="37">
        <v>1</v>
      </c>
      <c r="F5" s="37">
        <f t="shared" ref="F5:F23" si="0">IF(($C5+INT(D$3/18)+IF(((D$3-INT(D$3/18)*18)-$B5)&gt;=0,1,0)-D5+2)&lt;0, 0, $C5+INT(D$3/18)+IF(((D$3-INT(D$3/18)*18)-$B5)&gt;=0,1,0)-D5+2)</f>
        <v>2</v>
      </c>
      <c r="G5" s="38">
        <v>5</v>
      </c>
      <c r="H5" s="38">
        <v>2</v>
      </c>
      <c r="I5" s="232">
        <f t="shared" ref="I5:I13" si="1">IF(($C5+INT(G$3/18)+IF(((G$3-INT(G$3/18)*18)-$B5)&gt;=0,1,0)-G5+2)&lt;0, 0, $C5+INT(G$3/18)+IF(((G$3-INT(G$3/18)*18)-$B5)&gt;=0,1,0)-G5+2)</f>
        <v>2</v>
      </c>
      <c r="J5" s="37">
        <v>5</v>
      </c>
      <c r="K5" s="37">
        <v>2</v>
      </c>
      <c r="L5" s="37">
        <f t="shared" ref="L5:L13" si="2">IF(($C5+INT(J$3/18)+IF(((J$3-INT(J$3/18)*18)-$B5)&gt;=0,1,0)-J5+2)&lt;0, 0, $C5+INT(J$3/18)+IF(((J$3-INT(J$3/18)*18)-$B5)&gt;=0,1,0)-J5+2)</f>
        <v>1</v>
      </c>
      <c r="M5" s="38">
        <v>5</v>
      </c>
      <c r="N5" s="38">
        <v>1</v>
      </c>
      <c r="O5" s="232">
        <f t="shared" ref="O5:O13" si="3">IF(($C5+INT(M$3/18)+IF(((M$3-INT(M$3/18)*18)-$B5)&gt;=0,1,0)-M5+2)&lt;0, 0, $C5+INT(M$3/18)+IF(((M$3-INT(M$3/18)*18)-$B5)&gt;=0,1,0)-M5+2)</f>
        <v>2</v>
      </c>
      <c r="P5" s="37">
        <v>5</v>
      </c>
      <c r="Q5" s="37">
        <v>1</v>
      </c>
      <c r="R5" s="37">
        <f t="shared" ref="R5:R13" si="4">IF(($C5+INT(P$3/18)+IF(((P$3-INT(P$3/18)*18)-$B5)&gt;=0,1,0)-P5+2)&lt;0, 0, $C5+INT(P$3/18)+IF(((P$3-INT(P$3/18)*18)-$B5)&gt;=0,1,0)-P5+2)</f>
        <v>2</v>
      </c>
    </row>
    <row r="6" spans="1:19" x14ac:dyDescent="0.2">
      <c r="A6" s="42" t="s">
        <v>391</v>
      </c>
      <c r="B6" s="50">
        <v>7</v>
      </c>
      <c r="C6" s="50">
        <v>4</v>
      </c>
      <c r="D6" s="37">
        <v>4</v>
      </c>
      <c r="E6" s="37">
        <v>1</v>
      </c>
      <c r="F6" s="37">
        <f t="shared" si="0"/>
        <v>2</v>
      </c>
      <c r="G6" s="38">
        <v>6</v>
      </c>
      <c r="H6" s="38">
        <v>2</v>
      </c>
      <c r="I6" s="232">
        <f t="shared" si="1"/>
        <v>1</v>
      </c>
      <c r="J6" s="37">
        <v>9</v>
      </c>
      <c r="K6" s="37">
        <v>2</v>
      </c>
      <c r="L6" s="37">
        <f t="shared" si="2"/>
        <v>0</v>
      </c>
      <c r="M6" s="38">
        <v>5</v>
      </c>
      <c r="N6" s="38">
        <v>2</v>
      </c>
      <c r="O6" s="232">
        <f t="shared" si="3"/>
        <v>3</v>
      </c>
      <c r="P6" s="37">
        <v>5</v>
      </c>
      <c r="Q6" s="37">
        <v>2</v>
      </c>
      <c r="R6" s="37">
        <f t="shared" si="4"/>
        <v>3</v>
      </c>
    </row>
    <row r="7" spans="1:19" x14ac:dyDescent="0.2">
      <c r="A7" s="42" t="s">
        <v>392</v>
      </c>
      <c r="B7" s="50">
        <v>13</v>
      </c>
      <c r="C7" s="50">
        <v>4</v>
      </c>
      <c r="D7" s="37">
        <v>5</v>
      </c>
      <c r="E7" s="37">
        <v>2</v>
      </c>
      <c r="F7" s="37">
        <f t="shared" si="0"/>
        <v>1</v>
      </c>
      <c r="G7" s="38">
        <v>5</v>
      </c>
      <c r="H7" s="38">
        <v>2</v>
      </c>
      <c r="I7" s="232">
        <f t="shared" si="1"/>
        <v>2</v>
      </c>
      <c r="J7" s="37">
        <v>6</v>
      </c>
      <c r="K7" s="37">
        <v>2</v>
      </c>
      <c r="L7" s="37">
        <f t="shared" si="2"/>
        <v>1</v>
      </c>
      <c r="M7" s="38">
        <v>10</v>
      </c>
      <c r="N7" s="38">
        <v>2</v>
      </c>
      <c r="O7" s="232">
        <f t="shared" si="3"/>
        <v>0</v>
      </c>
      <c r="P7" s="37">
        <v>7</v>
      </c>
      <c r="Q7" s="37">
        <v>2</v>
      </c>
      <c r="R7" s="37">
        <f t="shared" si="4"/>
        <v>0</v>
      </c>
    </row>
    <row r="8" spans="1:19" x14ac:dyDescent="0.2">
      <c r="A8" s="42" t="s">
        <v>393</v>
      </c>
      <c r="B8" s="50">
        <v>9</v>
      </c>
      <c r="C8" s="50">
        <v>4</v>
      </c>
      <c r="D8" s="37">
        <v>5</v>
      </c>
      <c r="E8" s="37">
        <v>3</v>
      </c>
      <c r="F8" s="37">
        <f t="shared" si="0"/>
        <v>1</v>
      </c>
      <c r="G8" s="38">
        <v>10</v>
      </c>
      <c r="H8" s="38">
        <v>2</v>
      </c>
      <c r="I8" s="232">
        <f t="shared" si="1"/>
        <v>0</v>
      </c>
      <c r="J8" s="37">
        <v>4</v>
      </c>
      <c r="K8" s="37">
        <v>1</v>
      </c>
      <c r="L8" s="37">
        <f t="shared" si="2"/>
        <v>3</v>
      </c>
      <c r="M8" s="38">
        <v>4</v>
      </c>
      <c r="N8" s="38">
        <v>2</v>
      </c>
      <c r="O8" s="232">
        <f t="shared" si="3"/>
        <v>4</v>
      </c>
      <c r="P8" s="37">
        <v>5</v>
      </c>
      <c r="Q8" s="37">
        <v>2</v>
      </c>
      <c r="R8" s="37">
        <f t="shared" si="4"/>
        <v>3</v>
      </c>
    </row>
    <row r="9" spans="1:19" x14ac:dyDescent="0.2">
      <c r="A9" s="42" t="s">
        <v>394</v>
      </c>
      <c r="B9" s="50">
        <v>11</v>
      </c>
      <c r="C9" s="50">
        <v>3</v>
      </c>
      <c r="D9" s="37">
        <v>4</v>
      </c>
      <c r="E9" s="37">
        <v>2</v>
      </c>
      <c r="F9" s="37">
        <f t="shared" si="0"/>
        <v>1</v>
      </c>
      <c r="G9" s="38">
        <v>5</v>
      </c>
      <c r="H9" s="38">
        <v>3</v>
      </c>
      <c r="I9" s="232">
        <f t="shared" si="1"/>
        <v>1</v>
      </c>
      <c r="J9" s="37">
        <v>4</v>
      </c>
      <c r="K9" s="37">
        <v>2</v>
      </c>
      <c r="L9" s="37">
        <f t="shared" si="2"/>
        <v>2</v>
      </c>
      <c r="M9" s="38">
        <v>4</v>
      </c>
      <c r="N9" s="38">
        <v>2</v>
      </c>
      <c r="O9" s="232">
        <f t="shared" si="3"/>
        <v>2</v>
      </c>
      <c r="P9" s="37">
        <v>4</v>
      </c>
      <c r="Q9" s="37">
        <v>2</v>
      </c>
      <c r="R9" s="37">
        <f t="shared" si="4"/>
        <v>2</v>
      </c>
    </row>
    <row r="10" spans="1:19" x14ac:dyDescent="0.2">
      <c r="A10" s="42" t="s">
        <v>395</v>
      </c>
      <c r="B10" s="50">
        <v>5</v>
      </c>
      <c r="C10" s="50">
        <v>4</v>
      </c>
      <c r="D10" s="37">
        <v>5</v>
      </c>
      <c r="E10" s="37">
        <v>2</v>
      </c>
      <c r="F10" s="37">
        <f t="shared" si="0"/>
        <v>2</v>
      </c>
      <c r="G10" s="38">
        <v>8</v>
      </c>
      <c r="H10" s="38">
        <v>3</v>
      </c>
      <c r="I10" s="232">
        <f t="shared" si="1"/>
        <v>0</v>
      </c>
      <c r="J10" s="37">
        <v>6</v>
      </c>
      <c r="K10" s="37">
        <v>2</v>
      </c>
      <c r="L10" s="37">
        <f t="shared" si="2"/>
        <v>1</v>
      </c>
      <c r="M10" s="38">
        <v>8</v>
      </c>
      <c r="N10" s="38">
        <v>2</v>
      </c>
      <c r="O10" s="232">
        <f t="shared" si="3"/>
        <v>0</v>
      </c>
      <c r="P10" s="37">
        <v>7</v>
      </c>
      <c r="Q10" s="37">
        <v>2</v>
      </c>
      <c r="R10" s="37">
        <f t="shared" si="4"/>
        <v>1</v>
      </c>
      <c r="S10" t="s">
        <v>352</v>
      </c>
    </row>
    <row r="11" spans="1:19" x14ac:dyDescent="0.2">
      <c r="A11" s="42" t="s">
        <v>396</v>
      </c>
      <c r="B11" s="50">
        <v>3</v>
      </c>
      <c r="C11" s="50">
        <v>5</v>
      </c>
      <c r="D11" s="37">
        <v>6</v>
      </c>
      <c r="E11" s="37">
        <v>3</v>
      </c>
      <c r="F11" s="37">
        <f t="shared" si="0"/>
        <v>2</v>
      </c>
      <c r="G11" s="38">
        <v>8</v>
      </c>
      <c r="H11" s="38">
        <v>2</v>
      </c>
      <c r="I11" s="232">
        <f t="shared" si="1"/>
        <v>1</v>
      </c>
      <c r="J11" s="37">
        <v>6</v>
      </c>
      <c r="K11" s="37">
        <v>1</v>
      </c>
      <c r="L11" s="37">
        <f t="shared" si="2"/>
        <v>2</v>
      </c>
      <c r="M11" s="38">
        <v>8</v>
      </c>
      <c r="N11" s="38">
        <v>3</v>
      </c>
      <c r="O11" s="232">
        <f t="shared" si="3"/>
        <v>1</v>
      </c>
      <c r="P11" s="37">
        <v>8</v>
      </c>
      <c r="Q11" s="37">
        <v>2</v>
      </c>
      <c r="R11" s="37">
        <f t="shared" si="4"/>
        <v>1</v>
      </c>
      <c r="S11" t="s">
        <v>352</v>
      </c>
    </row>
    <row r="12" spans="1:19" x14ac:dyDescent="0.2">
      <c r="A12" s="42" t="s">
        <v>397</v>
      </c>
      <c r="B12" s="50">
        <v>15</v>
      </c>
      <c r="C12" s="50">
        <v>3</v>
      </c>
      <c r="D12" s="37">
        <v>4</v>
      </c>
      <c r="E12" s="37">
        <v>2</v>
      </c>
      <c r="F12" s="37">
        <f t="shared" si="0"/>
        <v>1</v>
      </c>
      <c r="G12" s="38">
        <v>4</v>
      </c>
      <c r="H12" s="38">
        <v>2</v>
      </c>
      <c r="I12" s="232">
        <f t="shared" si="1"/>
        <v>2</v>
      </c>
      <c r="J12" s="37">
        <v>4</v>
      </c>
      <c r="K12" s="37">
        <v>1</v>
      </c>
      <c r="L12" s="37">
        <f t="shared" si="2"/>
        <v>2</v>
      </c>
      <c r="M12" s="38">
        <v>5</v>
      </c>
      <c r="N12" s="38">
        <v>3</v>
      </c>
      <c r="O12" s="232">
        <f t="shared" si="3"/>
        <v>1</v>
      </c>
      <c r="P12" s="37">
        <v>5</v>
      </c>
      <c r="Q12" s="37">
        <v>3</v>
      </c>
      <c r="R12" s="37">
        <f t="shared" si="4"/>
        <v>1</v>
      </c>
    </row>
    <row r="13" spans="1:19" ht="13.5" thickBot="1" x14ac:dyDescent="0.25">
      <c r="A13" s="52" t="s">
        <v>398</v>
      </c>
      <c r="B13" s="53">
        <v>1</v>
      </c>
      <c r="C13" s="53">
        <v>5</v>
      </c>
      <c r="D13" s="37">
        <v>7</v>
      </c>
      <c r="E13" s="54">
        <v>2</v>
      </c>
      <c r="F13" s="37">
        <f t="shared" si="0"/>
        <v>1</v>
      </c>
      <c r="G13" s="38">
        <v>8</v>
      </c>
      <c r="H13" s="55">
        <v>2</v>
      </c>
      <c r="I13" s="232">
        <f t="shared" si="1"/>
        <v>1</v>
      </c>
      <c r="J13" s="37">
        <v>7</v>
      </c>
      <c r="K13" s="54">
        <v>1</v>
      </c>
      <c r="L13" s="37">
        <f t="shared" si="2"/>
        <v>1</v>
      </c>
      <c r="M13" s="38">
        <v>7</v>
      </c>
      <c r="N13" s="55">
        <v>2</v>
      </c>
      <c r="O13" s="232">
        <f t="shared" si="3"/>
        <v>2</v>
      </c>
      <c r="P13" s="37">
        <v>10</v>
      </c>
      <c r="Q13" s="54">
        <v>2</v>
      </c>
      <c r="R13" s="37">
        <f t="shared" si="4"/>
        <v>0</v>
      </c>
      <c r="S13" t="s">
        <v>472</v>
      </c>
    </row>
    <row r="14" spans="1:19" ht="13.5" thickBot="1" x14ac:dyDescent="0.25">
      <c r="A14" s="61" t="s">
        <v>412</v>
      </c>
      <c r="B14" s="62"/>
      <c r="C14" s="74">
        <f t="shared" ref="C14:L14" si="5">SUM(C5:C13)</f>
        <v>36</v>
      </c>
      <c r="D14" s="63">
        <f t="shared" si="5"/>
        <v>44</v>
      </c>
      <c r="E14" s="63">
        <f t="shared" si="5"/>
        <v>18</v>
      </c>
      <c r="F14" s="63">
        <f t="shared" si="5"/>
        <v>13</v>
      </c>
      <c r="G14" s="64">
        <f t="shared" si="5"/>
        <v>59</v>
      </c>
      <c r="H14" s="64">
        <f t="shared" si="5"/>
        <v>20</v>
      </c>
      <c r="I14" s="233">
        <f t="shared" si="5"/>
        <v>10</v>
      </c>
      <c r="J14" s="63">
        <f t="shared" si="5"/>
        <v>51</v>
      </c>
      <c r="K14" s="63">
        <f t="shared" si="5"/>
        <v>14</v>
      </c>
      <c r="L14" s="88">
        <f t="shared" si="5"/>
        <v>13</v>
      </c>
      <c r="M14" s="64">
        <f t="shared" ref="M14:R14" si="6">SUM(M5:M13)</f>
        <v>56</v>
      </c>
      <c r="N14" s="64">
        <f t="shared" si="6"/>
        <v>19</v>
      </c>
      <c r="O14" s="233">
        <f t="shared" si="6"/>
        <v>15</v>
      </c>
      <c r="P14" s="63">
        <f t="shared" si="6"/>
        <v>56</v>
      </c>
      <c r="Q14" s="63">
        <f t="shared" si="6"/>
        <v>18</v>
      </c>
      <c r="R14" s="88">
        <f t="shared" si="6"/>
        <v>13</v>
      </c>
    </row>
    <row r="15" spans="1:19" x14ac:dyDescent="0.2">
      <c r="A15" s="57" t="s">
        <v>399</v>
      </c>
      <c r="B15" s="58">
        <v>10</v>
      </c>
      <c r="C15" s="58">
        <v>3</v>
      </c>
      <c r="D15" s="37">
        <v>4</v>
      </c>
      <c r="E15" s="39">
        <v>2</v>
      </c>
      <c r="F15" s="37">
        <f t="shared" si="0"/>
        <v>1</v>
      </c>
      <c r="G15" s="38">
        <v>6</v>
      </c>
      <c r="H15" s="59">
        <v>2</v>
      </c>
      <c r="I15" s="232">
        <f t="shared" ref="I15:I23" si="7">IF(($C15+INT(G$3/18)+IF(((G$3-INT(G$3/18)*18)-$B15)&gt;=0,1,0)-G15+2)&lt;0, 0, $C15+INT(G$3/18)+IF(((G$3-INT(G$3/18)*18)-$B15)&gt;=0,1,0)-G15+2)</f>
        <v>0</v>
      </c>
      <c r="J15" s="37">
        <v>3</v>
      </c>
      <c r="K15" s="39">
        <v>1</v>
      </c>
      <c r="L15" s="37">
        <f t="shared" ref="L15:L23" si="8">IF(($C15+INT(J$3/18)+IF(((J$3-INT(J$3/18)*18)-$B15)&gt;=0,1,0)-J15+2)&lt;0, 0, $C15+INT(J$3/18)+IF(((J$3-INT(J$3/18)*18)-$B15)&gt;=0,1,0)-J15+2)</f>
        <v>3</v>
      </c>
      <c r="M15" s="38">
        <v>6</v>
      </c>
      <c r="N15" s="59">
        <v>2</v>
      </c>
      <c r="O15" s="232">
        <f t="shared" ref="O15:O23" si="9">IF(($C15+INT(M$3/18)+IF(((M$3-INT(M$3/18)*18)-$B15)&gt;=0,1,0)-M15+2)&lt;0, 0, $C15+INT(M$3/18)+IF(((M$3-INT(M$3/18)*18)-$B15)&gt;=0,1,0)-M15+2)</f>
        <v>0</v>
      </c>
      <c r="P15" s="37">
        <v>4</v>
      </c>
      <c r="Q15" s="39">
        <v>2</v>
      </c>
      <c r="R15" s="37">
        <f t="shared" ref="R15:R23" si="10">IF(($C15+INT(P$3/18)+IF(((P$3-INT(P$3/18)*18)-$B15)&gt;=0,1,0)-P15+2)&lt;0, 0, $C15+INT(P$3/18)+IF(((P$3-INT(P$3/18)*18)-$B15)&gt;=0,1,0)-P15+2)</f>
        <v>3</v>
      </c>
    </row>
    <row r="16" spans="1:19" x14ac:dyDescent="0.2">
      <c r="A16" s="42" t="s">
        <v>400</v>
      </c>
      <c r="B16" s="50">
        <v>18</v>
      </c>
      <c r="C16" s="50">
        <v>4</v>
      </c>
      <c r="D16" s="37">
        <v>4</v>
      </c>
      <c r="E16" s="37">
        <v>2</v>
      </c>
      <c r="F16" s="37">
        <f t="shared" si="0"/>
        <v>2</v>
      </c>
      <c r="G16" s="38">
        <v>7</v>
      </c>
      <c r="H16" s="38">
        <v>3</v>
      </c>
      <c r="I16" s="232">
        <f t="shared" si="7"/>
        <v>0</v>
      </c>
      <c r="J16" s="37">
        <v>7</v>
      </c>
      <c r="K16" s="37">
        <v>3</v>
      </c>
      <c r="L16" s="37">
        <f t="shared" si="8"/>
        <v>0</v>
      </c>
      <c r="M16" s="38">
        <v>5</v>
      </c>
      <c r="N16" s="38">
        <v>2</v>
      </c>
      <c r="O16" s="232">
        <f t="shared" si="9"/>
        <v>2</v>
      </c>
      <c r="P16" s="37">
        <v>10</v>
      </c>
      <c r="Q16" s="37">
        <v>2</v>
      </c>
      <c r="R16" s="37">
        <f t="shared" si="10"/>
        <v>0</v>
      </c>
      <c r="S16" t="s">
        <v>340</v>
      </c>
    </row>
    <row r="17" spans="1:19" x14ac:dyDescent="0.2">
      <c r="A17" s="42" t="s">
        <v>401</v>
      </c>
      <c r="B17" s="50">
        <v>16</v>
      </c>
      <c r="C17" s="50">
        <v>3</v>
      </c>
      <c r="D17" s="37">
        <v>4</v>
      </c>
      <c r="E17" s="37">
        <v>3</v>
      </c>
      <c r="F17" s="37">
        <f t="shared" si="0"/>
        <v>1</v>
      </c>
      <c r="G17" s="38">
        <v>6</v>
      </c>
      <c r="H17" s="38">
        <v>2</v>
      </c>
      <c r="I17" s="232">
        <f t="shared" si="7"/>
        <v>0</v>
      </c>
      <c r="J17" s="37">
        <v>3</v>
      </c>
      <c r="K17" s="37">
        <v>1</v>
      </c>
      <c r="L17" s="37">
        <f t="shared" si="8"/>
        <v>3</v>
      </c>
      <c r="M17" s="38">
        <v>5</v>
      </c>
      <c r="N17" s="38">
        <v>2</v>
      </c>
      <c r="O17" s="232">
        <f t="shared" si="9"/>
        <v>1</v>
      </c>
      <c r="P17" s="37">
        <v>6</v>
      </c>
      <c r="Q17" s="37">
        <v>2</v>
      </c>
      <c r="R17" s="37">
        <f t="shared" si="10"/>
        <v>0</v>
      </c>
    </row>
    <row r="18" spans="1:19" x14ac:dyDescent="0.2">
      <c r="A18" s="42" t="s">
        <v>402</v>
      </c>
      <c r="B18" s="50">
        <v>8</v>
      </c>
      <c r="C18" s="50">
        <v>5</v>
      </c>
      <c r="D18" s="37">
        <v>7</v>
      </c>
      <c r="E18" s="37">
        <v>2</v>
      </c>
      <c r="F18" s="37">
        <f t="shared" si="0"/>
        <v>0</v>
      </c>
      <c r="G18" s="38">
        <v>7</v>
      </c>
      <c r="H18" s="38">
        <v>2</v>
      </c>
      <c r="I18" s="232">
        <f t="shared" si="7"/>
        <v>1</v>
      </c>
      <c r="J18" s="37">
        <v>9</v>
      </c>
      <c r="K18" s="37">
        <v>2</v>
      </c>
      <c r="L18" s="37">
        <f t="shared" si="8"/>
        <v>0</v>
      </c>
      <c r="M18" s="38">
        <v>7</v>
      </c>
      <c r="N18" s="38">
        <v>2</v>
      </c>
      <c r="O18" s="232">
        <f t="shared" si="9"/>
        <v>2</v>
      </c>
      <c r="P18" s="37">
        <v>10</v>
      </c>
      <c r="Q18" s="37">
        <v>2</v>
      </c>
      <c r="R18" s="37">
        <f t="shared" si="10"/>
        <v>0</v>
      </c>
    </row>
    <row r="19" spans="1:19" x14ac:dyDescent="0.2">
      <c r="A19" s="42" t="s">
        <v>403</v>
      </c>
      <c r="B19" s="50">
        <v>14</v>
      </c>
      <c r="C19" s="50">
        <v>4</v>
      </c>
      <c r="D19" s="37">
        <v>5</v>
      </c>
      <c r="E19" s="37">
        <v>3</v>
      </c>
      <c r="F19" s="37">
        <f t="shared" si="0"/>
        <v>1</v>
      </c>
      <c r="G19" s="38">
        <v>8</v>
      </c>
      <c r="H19" s="38">
        <v>3</v>
      </c>
      <c r="I19" s="232">
        <f t="shared" si="7"/>
        <v>0</v>
      </c>
      <c r="J19" s="37">
        <v>4</v>
      </c>
      <c r="K19" s="37">
        <v>1</v>
      </c>
      <c r="L19" s="37">
        <f t="shared" si="8"/>
        <v>3</v>
      </c>
      <c r="M19" s="38">
        <v>5</v>
      </c>
      <c r="N19" s="38">
        <v>2</v>
      </c>
      <c r="O19" s="232">
        <f t="shared" si="9"/>
        <v>2</v>
      </c>
      <c r="P19" s="37">
        <v>5</v>
      </c>
      <c r="Q19" s="37">
        <v>2</v>
      </c>
      <c r="R19" s="37">
        <f t="shared" si="10"/>
        <v>2</v>
      </c>
    </row>
    <row r="20" spans="1:19" x14ac:dyDescent="0.2">
      <c r="A20" s="42" t="s">
        <v>404</v>
      </c>
      <c r="B20" s="50">
        <v>4</v>
      </c>
      <c r="C20" s="50">
        <v>4</v>
      </c>
      <c r="D20" s="37">
        <v>5</v>
      </c>
      <c r="E20" s="37">
        <v>2</v>
      </c>
      <c r="F20" s="37">
        <f t="shared" si="0"/>
        <v>2</v>
      </c>
      <c r="G20" s="38">
        <v>10</v>
      </c>
      <c r="H20" s="38">
        <v>2</v>
      </c>
      <c r="I20" s="232">
        <f t="shared" si="7"/>
        <v>0</v>
      </c>
      <c r="J20" s="37">
        <v>4</v>
      </c>
      <c r="K20" s="37">
        <v>2</v>
      </c>
      <c r="L20" s="37">
        <f t="shared" si="8"/>
        <v>3</v>
      </c>
      <c r="M20" s="38">
        <v>6</v>
      </c>
      <c r="N20" s="38">
        <v>3</v>
      </c>
      <c r="O20" s="232">
        <f t="shared" si="9"/>
        <v>2</v>
      </c>
      <c r="P20" s="37">
        <v>7</v>
      </c>
      <c r="Q20" s="37">
        <v>2</v>
      </c>
      <c r="R20" s="37">
        <f t="shared" si="10"/>
        <v>1</v>
      </c>
    </row>
    <row r="21" spans="1:19" x14ac:dyDescent="0.2">
      <c r="A21" s="42" t="s">
        <v>405</v>
      </c>
      <c r="B21" s="50">
        <v>6</v>
      </c>
      <c r="C21" s="50">
        <v>5</v>
      </c>
      <c r="D21" s="37">
        <v>5</v>
      </c>
      <c r="E21" s="37">
        <v>2</v>
      </c>
      <c r="F21" s="37">
        <f t="shared" si="0"/>
        <v>3</v>
      </c>
      <c r="G21" s="38">
        <v>10</v>
      </c>
      <c r="H21" s="38">
        <v>2</v>
      </c>
      <c r="I21" s="232">
        <f t="shared" si="7"/>
        <v>0</v>
      </c>
      <c r="J21" s="37">
        <v>6</v>
      </c>
      <c r="K21" s="37">
        <v>1</v>
      </c>
      <c r="L21" s="37">
        <f t="shared" si="8"/>
        <v>2</v>
      </c>
      <c r="M21" s="38">
        <v>6</v>
      </c>
      <c r="N21" s="38">
        <v>2</v>
      </c>
      <c r="O21" s="232">
        <f t="shared" si="9"/>
        <v>3</v>
      </c>
      <c r="P21" s="37">
        <v>7</v>
      </c>
      <c r="Q21" s="37">
        <v>2</v>
      </c>
      <c r="R21" s="37">
        <f t="shared" si="10"/>
        <v>2</v>
      </c>
      <c r="S21" t="s">
        <v>472</v>
      </c>
    </row>
    <row r="22" spans="1:19" x14ac:dyDescent="0.2">
      <c r="A22" s="42" t="s">
        <v>406</v>
      </c>
      <c r="B22" s="50">
        <v>2</v>
      </c>
      <c r="C22" s="50">
        <v>5</v>
      </c>
      <c r="D22" s="37">
        <v>6</v>
      </c>
      <c r="E22" s="37">
        <v>2</v>
      </c>
      <c r="F22" s="37">
        <f t="shared" si="0"/>
        <v>2</v>
      </c>
      <c r="G22" s="38">
        <v>8</v>
      </c>
      <c r="H22" s="38">
        <v>3</v>
      </c>
      <c r="I22" s="232">
        <f t="shared" si="7"/>
        <v>1</v>
      </c>
      <c r="J22" s="37">
        <v>8</v>
      </c>
      <c r="K22" s="37">
        <v>3</v>
      </c>
      <c r="L22" s="37">
        <f t="shared" si="8"/>
        <v>0</v>
      </c>
      <c r="M22" s="38">
        <v>9</v>
      </c>
      <c r="N22" s="38">
        <v>2</v>
      </c>
      <c r="O22" s="232">
        <f t="shared" si="9"/>
        <v>0</v>
      </c>
      <c r="P22" s="37">
        <v>9</v>
      </c>
      <c r="Q22" s="37">
        <v>2</v>
      </c>
      <c r="R22" s="37">
        <f t="shared" si="10"/>
        <v>0</v>
      </c>
    </row>
    <row r="23" spans="1:19" ht="13.5" thickBot="1" x14ac:dyDescent="0.25">
      <c r="A23" s="45" t="s">
        <v>407</v>
      </c>
      <c r="B23" s="51">
        <v>12</v>
      </c>
      <c r="C23" s="51">
        <v>3</v>
      </c>
      <c r="D23" s="37">
        <v>6</v>
      </c>
      <c r="E23" s="46">
        <v>3</v>
      </c>
      <c r="F23" s="37">
        <f t="shared" si="0"/>
        <v>0</v>
      </c>
      <c r="G23" s="38">
        <v>10</v>
      </c>
      <c r="H23" s="47">
        <v>2</v>
      </c>
      <c r="I23" s="232">
        <f t="shared" si="7"/>
        <v>0</v>
      </c>
      <c r="J23" s="37">
        <v>4</v>
      </c>
      <c r="K23" s="46">
        <v>2</v>
      </c>
      <c r="L23" s="37">
        <f t="shared" si="8"/>
        <v>2</v>
      </c>
      <c r="M23" s="38">
        <v>3</v>
      </c>
      <c r="N23" s="47">
        <v>0</v>
      </c>
      <c r="O23" s="232">
        <f t="shared" si="9"/>
        <v>3</v>
      </c>
      <c r="P23" s="37">
        <v>3</v>
      </c>
      <c r="Q23" s="46">
        <v>1</v>
      </c>
      <c r="R23" s="37">
        <f t="shared" si="10"/>
        <v>3</v>
      </c>
    </row>
    <row r="24" spans="1:19" ht="13.5" thickBot="1" x14ac:dyDescent="0.25">
      <c r="A24" s="66" t="s">
        <v>413</v>
      </c>
      <c r="B24" s="63"/>
      <c r="C24" s="63">
        <f t="shared" ref="C24:L24" si="11">SUM(C15:C23)</f>
        <v>36</v>
      </c>
      <c r="D24" s="63">
        <f t="shared" si="11"/>
        <v>46</v>
      </c>
      <c r="E24" s="63">
        <f t="shared" si="11"/>
        <v>21</v>
      </c>
      <c r="F24" s="63">
        <f t="shared" si="11"/>
        <v>12</v>
      </c>
      <c r="G24" s="64">
        <f t="shared" si="11"/>
        <v>72</v>
      </c>
      <c r="H24" s="64">
        <f t="shared" si="11"/>
        <v>21</v>
      </c>
      <c r="I24" s="234">
        <f t="shared" si="11"/>
        <v>2</v>
      </c>
      <c r="J24" s="63">
        <f t="shared" si="11"/>
        <v>48</v>
      </c>
      <c r="K24" s="63">
        <f t="shared" si="11"/>
        <v>16</v>
      </c>
      <c r="L24" s="63">
        <f t="shared" si="11"/>
        <v>16</v>
      </c>
      <c r="M24" s="64">
        <f t="shared" ref="M24:R24" si="12">SUM(M15:M23)</f>
        <v>52</v>
      </c>
      <c r="N24" s="64">
        <f t="shared" si="12"/>
        <v>17</v>
      </c>
      <c r="O24" s="64">
        <f t="shared" si="12"/>
        <v>15</v>
      </c>
      <c r="P24" s="63">
        <f t="shared" si="12"/>
        <v>61</v>
      </c>
      <c r="Q24" s="63">
        <f t="shared" si="12"/>
        <v>17</v>
      </c>
      <c r="R24" s="63">
        <f t="shared" si="12"/>
        <v>11</v>
      </c>
    </row>
    <row r="25" spans="1:19" ht="13.5" thickBot="1" x14ac:dyDescent="0.25">
      <c r="A25" s="70" t="s">
        <v>414</v>
      </c>
      <c r="B25" s="71"/>
      <c r="C25" s="71">
        <f t="shared" ref="C25:R25" si="13">C24+C14</f>
        <v>72</v>
      </c>
      <c r="D25" s="71">
        <f t="shared" si="13"/>
        <v>90</v>
      </c>
      <c r="E25" s="71">
        <f t="shared" si="13"/>
        <v>39</v>
      </c>
      <c r="F25" s="71">
        <f t="shared" si="13"/>
        <v>25</v>
      </c>
      <c r="G25" s="72">
        <f t="shared" si="13"/>
        <v>131</v>
      </c>
      <c r="H25" s="72">
        <f t="shared" si="13"/>
        <v>41</v>
      </c>
      <c r="I25" s="235">
        <f t="shared" si="13"/>
        <v>12</v>
      </c>
      <c r="J25" s="71">
        <f t="shared" si="13"/>
        <v>99</v>
      </c>
      <c r="K25" s="71">
        <f t="shared" si="13"/>
        <v>30</v>
      </c>
      <c r="L25" s="71">
        <f t="shared" si="13"/>
        <v>29</v>
      </c>
      <c r="M25" s="72">
        <f t="shared" si="13"/>
        <v>108</v>
      </c>
      <c r="N25" s="72">
        <f t="shared" si="13"/>
        <v>36</v>
      </c>
      <c r="O25" s="72">
        <f t="shared" si="13"/>
        <v>30</v>
      </c>
      <c r="P25" s="71">
        <f t="shared" si="13"/>
        <v>117</v>
      </c>
      <c r="Q25" s="71">
        <f t="shared" si="13"/>
        <v>35</v>
      </c>
      <c r="R25" s="71">
        <f t="shared" si="13"/>
        <v>24</v>
      </c>
    </row>
    <row r="27" spans="1:19" x14ac:dyDescent="0.2">
      <c r="A27" s="30"/>
      <c r="B27" s="30"/>
      <c r="C27" s="30"/>
      <c r="D27" s="30"/>
      <c r="E27" s="30"/>
      <c r="F27" s="30"/>
      <c r="G27" s="30"/>
      <c r="H27" s="30"/>
      <c r="I27" s="30"/>
      <c r="J27" s="30"/>
      <c r="K27" s="30"/>
      <c r="L27" s="30"/>
    </row>
    <row r="28" spans="1:19" x14ac:dyDescent="0.2">
      <c r="A28" s="92"/>
      <c r="B28" s="30" t="s">
        <v>450</v>
      </c>
      <c r="C28" s="30"/>
      <c r="D28" s="30"/>
      <c r="E28" s="30"/>
      <c r="F28" s="30"/>
      <c r="G28" s="30"/>
      <c r="H28" s="30"/>
      <c r="I28" s="30"/>
      <c r="J28" s="30"/>
      <c r="K28" s="30"/>
      <c r="L28" s="30"/>
    </row>
    <row r="29" spans="1:19" x14ac:dyDescent="0.2">
      <c r="A29" s="97"/>
      <c r="B29" s="30" t="s">
        <v>603</v>
      </c>
      <c r="C29" s="30"/>
      <c r="D29" s="30"/>
      <c r="E29" s="30"/>
      <c r="F29" s="30"/>
      <c r="G29" s="30"/>
      <c r="H29" s="30"/>
      <c r="I29" s="30"/>
      <c r="J29" s="30"/>
      <c r="K29" s="30"/>
      <c r="L29" s="30"/>
    </row>
  </sheetData>
  <mergeCells count="10">
    <mergeCell ref="D3:F3"/>
    <mergeCell ref="G3:I3"/>
    <mergeCell ref="J3:L3"/>
    <mergeCell ref="M3:O3"/>
    <mergeCell ref="P3:R3"/>
    <mergeCell ref="D2:F2"/>
    <mergeCell ref="G2:I2"/>
    <mergeCell ref="J2:L2"/>
    <mergeCell ref="M2:O2"/>
    <mergeCell ref="P2:R2"/>
  </mergeCells>
  <conditionalFormatting sqref="G5:G13 G15:G23 D5:D13 D15:D23 J5:J13 J15:J23 M5:M13 M15:M23">
    <cfRule type="cellIs" dxfId="157" priority="3" stopIfTrue="1" operator="equal">
      <formula>$C5</formula>
    </cfRule>
    <cfRule type="cellIs" dxfId="156" priority="4" stopIfTrue="1" operator="equal">
      <formula>$C5-1</formula>
    </cfRule>
  </conditionalFormatting>
  <conditionalFormatting sqref="P5:P13 P15:P23">
    <cfRule type="cellIs" dxfId="155" priority="1" stopIfTrue="1" operator="equal">
      <formula>$C5</formula>
    </cfRule>
    <cfRule type="cellIs" dxfId="154"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S29"/>
  <sheetViews>
    <sheetView workbookViewId="0">
      <selection activeCell="Q27" sqref="Q27"/>
    </sheetView>
  </sheetViews>
  <sheetFormatPr defaultColWidth="8.85546875" defaultRowHeight="12.75" x14ac:dyDescent="0.2"/>
  <cols>
    <col min="1" max="18" width="8.5703125" customWidth="1"/>
  </cols>
  <sheetData>
    <row r="1" spans="1:19" ht="13.5" thickBot="1" x14ac:dyDescent="0.25">
      <c r="A1" s="31"/>
      <c r="B1" s="32"/>
      <c r="C1" s="32"/>
      <c r="D1" s="32"/>
      <c r="E1" s="32"/>
      <c r="F1" s="32"/>
      <c r="G1" s="32"/>
      <c r="H1" s="32" t="s">
        <v>156</v>
      </c>
      <c r="I1" s="32"/>
      <c r="J1" s="32"/>
      <c r="K1" s="32"/>
      <c r="L1" s="32"/>
      <c r="M1" s="32"/>
      <c r="N1" s="32"/>
      <c r="O1" s="32"/>
      <c r="P1" s="105"/>
      <c r="Q1" s="105"/>
      <c r="R1" s="105"/>
      <c r="S1" t="s">
        <v>659</v>
      </c>
    </row>
    <row r="2" spans="1:19"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9" x14ac:dyDescent="0.2">
      <c r="A3" s="57"/>
      <c r="B3" s="69"/>
      <c r="C3" s="69" t="s">
        <v>538</v>
      </c>
      <c r="D3" s="480">
        <v>5</v>
      </c>
      <c r="E3" s="481"/>
      <c r="F3" s="482"/>
      <c r="G3" s="483">
        <v>20</v>
      </c>
      <c r="H3" s="484"/>
      <c r="I3" s="485"/>
      <c r="J3" s="480">
        <v>15</v>
      </c>
      <c r="K3" s="481"/>
      <c r="L3" s="482"/>
      <c r="M3" s="483">
        <v>26</v>
      </c>
      <c r="N3" s="484"/>
      <c r="O3" s="485"/>
      <c r="P3" s="480">
        <v>27</v>
      </c>
      <c r="Q3" s="481"/>
      <c r="R3" s="482"/>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9" x14ac:dyDescent="0.2">
      <c r="A5" s="42" t="s">
        <v>390</v>
      </c>
      <c r="B5" s="50">
        <v>17</v>
      </c>
      <c r="C5" s="50">
        <v>4</v>
      </c>
      <c r="D5" s="37">
        <v>4</v>
      </c>
      <c r="E5" s="37">
        <v>2</v>
      </c>
      <c r="F5" s="37">
        <f t="shared" ref="F5:F23" si="0">IF(($C5+INT(D$3/18)+IF(((D$3-INT(D$3/18)*18)-$B5)&gt;=0,1,0)-D5+2)&lt;0, 0, $C5+INT(D$3/18)+IF(((D$3-INT(D$3/18)*18)-$B5)&gt;=0,1,0)-D5+2)</f>
        <v>2</v>
      </c>
      <c r="G5" s="38">
        <v>4</v>
      </c>
      <c r="H5" s="38">
        <v>2</v>
      </c>
      <c r="I5" s="232">
        <f t="shared" ref="I5:I13" si="1">IF(($C5+INT(G$3/18)+IF(((G$3-INT(G$3/18)*18)-$B5)&gt;=0,1,0)-G5+2)&lt;0, 0, $C5+INT(G$3/18)+IF(((G$3-INT(G$3/18)*18)-$B5)&gt;=0,1,0)-G5+2)</f>
        <v>3</v>
      </c>
      <c r="J5" s="37">
        <v>5</v>
      </c>
      <c r="K5" s="37">
        <v>3</v>
      </c>
      <c r="L5" s="37">
        <f t="shared" ref="L5:L13" si="2">IF(($C5+INT(J$3/18)+IF(((J$3-INT(J$3/18)*18)-$B5)&gt;=0,1,0)-J5+2)&lt;0, 0, $C5+INT(J$3/18)+IF(((J$3-INT(J$3/18)*18)-$B5)&gt;=0,1,0)-J5+2)</f>
        <v>1</v>
      </c>
      <c r="M5" s="38">
        <v>4</v>
      </c>
      <c r="N5" s="38">
        <v>1</v>
      </c>
      <c r="O5" s="232">
        <f t="shared" ref="O5:O13" si="3">IF(($C5+INT(M$3/18)+IF(((M$3-INT(M$3/18)*18)-$B5)&gt;=0,1,0)-M5+2)&lt;0, 0, $C5+INT(M$3/18)+IF(((M$3-INT(M$3/18)*18)-$B5)&gt;=0,1,0)-M5+2)</f>
        <v>3</v>
      </c>
      <c r="P5" s="37">
        <v>7</v>
      </c>
      <c r="Q5" s="37">
        <v>2</v>
      </c>
      <c r="R5" s="37">
        <f t="shared" ref="R5:R13" si="4">IF(($C5+INT(P$3/18)+IF(((P$3-INT(P$3/18)*18)-$B5)&gt;=0,1,0)-P5+2)&lt;0, 0, $C5+INT(P$3/18)+IF(((P$3-INT(P$3/18)*18)-$B5)&gt;=0,1,0)-P5+2)</f>
        <v>0</v>
      </c>
    </row>
    <row r="6" spans="1:19" x14ac:dyDescent="0.2">
      <c r="A6" s="42" t="s">
        <v>391</v>
      </c>
      <c r="B6" s="50">
        <v>13</v>
      </c>
      <c r="C6" s="50">
        <v>3</v>
      </c>
      <c r="D6" s="37">
        <v>4</v>
      </c>
      <c r="E6" s="37">
        <v>2</v>
      </c>
      <c r="F6" s="37">
        <f t="shared" si="0"/>
        <v>1</v>
      </c>
      <c r="G6" s="38">
        <v>3</v>
      </c>
      <c r="H6" s="38">
        <v>1</v>
      </c>
      <c r="I6" s="232">
        <f t="shared" si="1"/>
        <v>3</v>
      </c>
      <c r="J6" s="37">
        <v>5</v>
      </c>
      <c r="K6" s="37">
        <v>2</v>
      </c>
      <c r="L6" s="37">
        <f t="shared" si="2"/>
        <v>1</v>
      </c>
      <c r="M6" s="38">
        <v>4</v>
      </c>
      <c r="N6" s="38">
        <v>2</v>
      </c>
      <c r="O6" s="232">
        <f t="shared" si="3"/>
        <v>2</v>
      </c>
      <c r="P6" s="37">
        <v>4</v>
      </c>
      <c r="Q6" s="37">
        <v>2</v>
      </c>
      <c r="R6" s="37">
        <f t="shared" si="4"/>
        <v>2</v>
      </c>
    </row>
    <row r="7" spans="1:19" x14ac:dyDescent="0.2">
      <c r="A7" s="42" t="s">
        <v>392</v>
      </c>
      <c r="B7" s="50">
        <v>7</v>
      </c>
      <c r="C7" s="50">
        <v>4</v>
      </c>
      <c r="D7" s="37">
        <v>4</v>
      </c>
      <c r="E7" s="37">
        <v>2</v>
      </c>
      <c r="F7" s="37">
        <f t="shared" si="0"/>
        <v>2</v>
      </c>
      <c r="G7" s="38">
        <v>4</v>
      </c>
      <c r="H7" s="38">
        <v>2</v>
      </c>
      <c r="I7" s="232">
        <f t="shared" si="1"/>
        <v>3</v>
      </c>
      <c r="J7" s="37">
        <v>10</v>
      </c>
      <c r="K7" s="37">
        <v>2</v>
      </c>
      <c r="L7" s="37">
        <f t="shared" si="2"/>
        <v>0</v>
      </c>
      <c r="M7" s="38">
        <v>6</v>
      </c>
      <c r="N7" s="38">
        <v>3</v>
      </c>
      <c r="O7" s="232">
        <f t="shared" si="3"/>
        <v>2</v>
      </c>
      <c r="P7" s="37">
        <v>5</v>
      </c>
      <c r="Q7" s="37">
        <v>2</v>
      </c>
      <c r="R7" s="37">
        <f t="shared" si="4"/>
        <v>3</v>
      </c>
    </row>
    <row r="8" spans="1:19" x14ac:dyDescent="0.2">
      <c r="A8" s="42" t="s">
        <v>393</v>
      </c>
      <c r="B8" s="50">
        <v>15</v>
      </c>
      <c r="C8" s="50">
        <v>3</v>
      </c>
      <c r="D8" s="37">
        <v>3</v>
      </c>
      <c r="E8" s="37">
        <v>2</v>
      </c>
      <c r="F8" s="37">
        <f t="shared" si="0"/>
        <v>2</v>
      </c>
      <c r="G8" s="38">
        <v>4</v>
      </c>
      <c r="H8" s="38">
        <v>3</v>
      </c>
      <c r="I8" s="232">
        <f t="shared" si="1"/>
        <v>2</v>
      </c>
      <c r="J8" s="37">
        <v>4</v>
      </c>
      <c r="K8" s="37">
        <v>3</v>
      </c>
      <c r="L8" s="37">
        <f t="shared" si="2"/>
        <v>2</v>
      </c>
      <c r="M8" s="38">
        <v>4</v>
      </c>
      <c r="N8" s="38">
        <v>2</v>
      </c>
      <c r="O8" s="232">
        <f t="shared" si="3"/>
        <v>2</v>
      </c>
      <c r="P8" s="37">
        <v>3</v>
      </c>
      <c r="Q8" s="37">
        <v>2</v>
      </c>
      <c r="R8" s="37">
        <f t="shared" si="4"/>
        <v>3</v>
      </c>
    </row>
    <row r="9" spans="1:19" x14ac:dyDescent="0.2">
      <c r="A9" s="42" t="s">
        <v>394</v>
      </c>
      <c r="B9" s="50">
        <v>1</v>
      </c>
      <c r="C9" s="50">
        <v>5</v>
      </c>
      <c r="D9" s="37">
        <v>6</v>
      </c>
      <c r="E9" s="37">
        <v>2</v>
      </c>
      <c r="F9" s="37">
        <f t="shared" si="0"/>
        <v>2</v>
      </c>
      <c r="G9" s="38">
        <v>8</v>
      </c>
      <c r="H9" s="38">
        <v>1</v>
      </c>
      <c r="I9" s="232">
        <f t="shared" si="1"/>
        <v>1</v>
      </c>
      <c r="J9" s="37">
        <v>5</v>
      </c>
      <c r="K9" s="37">
        <v>2</v>
      </c>
      <c r="L9" s="37">
        <f t="shared" si="2"/>
        <v>3</v>
      </c>
      <c r="M9" s="38">
        <v>7</v>
      </c>
      <c r="N9" s="38">
        <v>1</v>
      </c>
      <c r="O9" s="232">
        <f t="shared" si="3"/>
        <v>2</v>
      </c>
      <c r="P9" s="37">
        <v>5</v>
      </c>
      <c r="Q9" s="37">
        <v>1</v>
      </c>
      <c r="R9" s="37">
        <f t="shared" si="4"/>
        <v>4</v>
      </c>
    </row>
    <row r="10" spans="1:19" x14ac:dyDescent="0.2">
      <c r="A10" s="42" t="s">
        <v>395</v>
      </c>
      <c r="B10" s="50">
        <v>11</v>
      </c>
      <c r="C10" s="50">
        <v>4</v>
      </c>
      <c r="D10" s="37">
        <v>4</v>
      </c>
      <c r="E10" s="37">
        <v>2</v>
      </c>
      <c r="F10" s="37">
        <f t="shared" si="0"/>
        <v>2</v>
      </c>
      <c r="G10" s="38">
        <v>5</v>
      </c>
      <c r="H10" s="38">
        <v>2</v>
      </c>
      <c r="I10" s="232">
        <f t="shared" si="1"/>
        <v>2</v>
      </c>
      <c r="J10" s="37">
        <v>3</v>
      </c>
      <c r="K10" s="37">
        <v>1</v>
      </c>
      <c r="L10" s="37">
        <f t="shared" si="2"/>
        <v>4</v>
      </c>
      <c r="M10" s="38">
        <v>10</v>
      </c>
      <c r="N10" s="38">
        <v>2</v>
      </c>
      <c r="O10" s="232">
        <f t="shared" si="3"/>
        <v>0</v>
      </c>
      <c r="P10" s="37">
        <v>5</v>
      </c>
      <c r="Q10" s="37">
        <v>3</v>
      </c>
      <c r="R10" s="37">
        <f t="shared" si="4"/>
        <v>2</v>
      </c>
    </row>
    <row r="11" spans="1:19" x14ac:dyDescent="0.2">
      <c r="A11" s="42" t="s">
        <v>396</v>
      </c>
      <c r="B11" s="50">
        <v>3</v>
      </c>
      <c r="C11" s="50">
        <v>5</v>
      </c>
      <c r="D11" s="37">
        <v>5</v>
      </c>
      <c r="E11" s="37">
        <v>2</v>
      </c>
      <c r="F11" s="37">
        <f t="shared" si="0"/>
        <v>3</v>
      </c>
      <c r="G11" s="38">
        <v>7</v>
      </c>
      <c r="H11" s="38">
        <v>2</v>
      </c>
      <c r="I11" s="232">
        <f t="shared" si="1"/>
        <v>1</v>
      </c>
      <c r="J11" s="37">
        <v>6</v>
      </c>
      <c r="K11" s="37">
        <v>1</v>
      </c>
      <c r="L11" s="37">
        <f t="shared" si="2"/>
        <v>2</v>
      </c>
      <c r="M11" s="38">
        <v>10</v>
      </c>
      <c r="N11" s="38">
        <v>2</v>
      </c>
      <c r="O11" s="232">
        <f t="shared" si="3"/>
        <v>0</v>
      </c>
      <c r="P11" s="37">
        <v>7</v>
      </c>
      <c r="Q11" s="37">
        <v>2</v>
      </c>
      <c r="R11" s="37">
        <f t="shared" si="4"/>
        <v>2</v>
      </c>
    </row>
    <row r="12" spans="1:19" x14ac:dyDescent="0.2">
      <c r="A12" s="42" t="s">
        <v>397</v>
      </c>
      <c r="B12" s="50">
        <v>5</v>
      </c>
      <c r="C12" s="50">
        <v>4</v>
      </c>
      <c r="D12" s="37">
        <v>4</v>
      </c>
      <c r="E12" s="37">
        <v>2</v>
      </c>
      <c r="F12" s="37">
        <f t="shared" si="0"/>
        <v>3</v>
      </c>
      <c r="G12" s="38">
        <v>7</v>
      </c>
      <c r="H12" s="38">
        <v>1</v>
      </c>
      <c r="I12" s="232">
        <f t="shared" si="1"/>
        <v>0</v>
      </c>
      <c r="J12" s="37">
        <v>5</v>
      </c>
      <c r="K12" s="37">
        <v>2</v>
      </c>
      <c r="L12" s="37">
        <f t="shared" si="2"/>
        <v>2</v>
      </c>
      <c r="M12" s="38">
        <v>6</v>
      </c>
      <c r="N12" s="38">
        <v>2</v>
      </c>
      <c r="O12" s="232">
        <f t="shared" si="3"/>
        <v>2</v>
      </c>
      <c r="P12" s="37">
        <v>6</v>
      </c>
      <c r="Q12" s="37">
        <v>1</v>
      </c>
      <c r="R12" s="37">
        <f t="shared" si="4"/>
        <v>2</v>
      </c>
    </row>
    <row r="13" spans="1:19" ht="13.5" thickBot="1" x14ac:dyDescent="0.25">
      <c r="A13" s="52" t="s">
        <v>398</v>
      </c>
      <c r="B13" s="53">
        <v>9</v>
      </c>
      <c r="C13" s="53">
        <v>4</v>
      </c>
      <c r="D13" s="37">
        <v>4</v>
      </c>
      <c r="E13" s="54">
        <v>2</v>
      </c>
      <c r="F13" s="37">
        <f t="shared" si="0"/>
        <v>2</v>
      </c>
      <c r="G13" s="38">
        <v>6</v>
      </c>
      <c r="H13" s="55">
        <v>2</v>
      </c>
      <c r="I13" s="232">
        <f t="shared" si="1"/>
        <v>1</v>
      </c>
      <c r="J13" s="37">
        <v>3</v>
      </c>
      <c r="K13" s="54">
        <v>1</v>
      </c>
      <c r="L13" s="37">
        <f t="shared" si="2"/>
        <v>4</v>
      </c>
      <c r="M13" s="38">
        <v>5</v>
      </c>
      <c r="N13" s="55">
        <v>3</v>
      </c>
      <c r="O13" s="232">
        <f t="shared" si="3"/>
        <v>2</v>
      </c>
      <c r="P13" s="37">
        <v>5</v>
      </c>
      <c r="Q13" s="54">
        <v>1</v>
      </c>
      <c r="R13" s="37">
        <f t="shared" si="4"/>
        <v>3</v>
      </c>
    </row>
    <row r="14" spans="1:19" ht="13.5" thickBot="1" x14ac:dyDescent="0.25">
      <c r="A14" s="61" t="s">
        <v>412</v>
      </c>
      <c r="B14" s="62"/>
      <c r="C14" s="74">
        <f t="shared" ref="C14:L14" si="5">SUM(C5:C13)</f>
        <v>36</v>
      </c>
      <c r="D14" s="63">
        <f t="shared" si="5"/>
        <v>38</v>
      </c>
      <c r="E14" s="63">
        <f t="shared" si="5"/>
        <v>18</v>
      </c>
      <c r="F14" s="63">
        <f t="shared" si="5"/>
        <v>19</v>
      </c>
      <c r="G14" s="64">
        <f t="shared" si="5"/>
        <v>48</v>
      </c>
      <c r="H14" s="64">
        <f t="shared" si="5"/>
        <v>16</v>
      </c>
      <c r="I14" s="233">
        <f t="shared" si="5"/>
        <v>16</v>
      </c>
      <c r="J14" s="63">
        <f t="shared" si="5"/>
        <v>46</v>
      </c>
      <c r="K14" s="63">
        <f t="shared" si="5"/>
        <v>17</v>
      </c>
      <c r="L14" s="88">
        <f t="shared" si="5"/>
        <v>19</v>
      </c>
      <c r="M14" s="64">
        <f t="shared" ref="M14:R14" si="6">SUM(M5:M13)</f>
        <v>56</v>
      </c>
      <c r="N14" s="64">
        <f t="shared" si="6"/>
        <v>18</v>
      </c>
      <c r="O14" s="233">
        <f t="shared" si="6"/>
        <v>15</v>
      </c>
      <c r="P14" s="63">
        <f t="shared" si="6"/>
        <v>47</v>
      </c>
      <c r="Q14" s="63">
        <f t="shared" si="6"/>
        <v>16</v>
      </c>
      <c r="R14" s="88">
        <f t="shared" si="6"/>
        <v>21</v>
      </c>
    </row>
    <row r="15" spans="1:19" x14ac:dyDescent="0.2">
      <c r="A15" s="57" t="s">
        <v>399</v>
      </c>
      <c r="B15" s="58">
        <v>18</v>
      </c>
      <c r="C15" s="58">
        <v>4</v>
      </c>
      <c r="D15" s="37">
        <v>5</v>
      </c>
      <c r="E15" s="39">
        <v>2</v>
      </c>
      <c r="F15" s="37">
        <f t="shared" si="0"/>
        <v>1</v>
      </c>
      <c r="G15" s="38">
        <v>4</v>
      </c>
      <c r="H15" s="59">
        <v>2</v>
      </c>
      <c r="I15" s="232">
        <f t="shared" ref="I15:I23" si="7">IF(($C15+INT(G$3/18)+IF(((G$3-INT(G$3/18)*18)-$B15)&gt;=0,1,0)-G15+2)&lt;0, 0, $C15+INT(G$3/18)+IF(((G$3-INT(G$3/18)*18)-$B15)&gt;=0,1,0)-G15+2)</f>
        <v>3</v>
      </c>
      <c r="J15" s="37">
        <v>4</v>
      </c>
      <c r="K15" s="39">
        <v>1</v>
      </c>
      <c r="L15" s="37">
        <f t="shared" ref="L15:L23" si="8">IF(($C15+INT(J$3/18)+IF(((J$3-INT(J$3/18)*18)-$B15)&gt;=0,1,0)-J15+2)&lt;0, 0, $C15+INT(J$3/18)+IF(((J$3-INT(J$3/18)*18)-$B15)&gt;=0,1,0)-J15+2)</f>
        <v>2</v>
      </c>
      <c r="M15" s="38">
        <v>4</v>
      </c>
      <c r="N15" s="59">
        <v>1</v>
      </c>
      <c r="O15" s="232">
        <f t="shared" ref="O15:O23" si="9">IF(($C15+INT(M$3/18)+IF(((M$3-INT(M$3/18)*18)-$B15)&gt;=0,1,0)-M15+2)&lt;0, 0, $C15+INT(M$3/18)+IF(((M$3-INT(M$3/18)*18)-$B15)&gt;=0,1,0)-M15+2)</f>
        <v>3</v>
      </c>
      <c r="P15" s="37">
        <v>6</v>
      </c>
      <c r="Q15" s="39">
        <v>2</v>
      </c>
      <c r="R15" s="37">
        <f t="shared" ref="R15:R23" si="10">IF(($C15+INT(P$3/18)+IF(((P$3-INT(P$3/18)*18)-$B15)&gt;=0,1,0)-P15+2)&lt;0, 0, $C15+INT(P$3/18)+IF(((P$3-INT(P$3/18)*18)-$B15)&gt;=0,1,0)-P15+2)</f>
        <v>1</v>
      </c>
    </row>
    <row r="16" spans="1:19" x14ac:dyDescent="0.2">
      <c r="A16" s="42" t="s">
        <v>400</v>
      </c>
      <c r="B16" s="50">
        <v>6</v>
      </c>
      <c r="C16" s="50">
        <v>4</v>
      </c>
      <c r="D16" s="37">
        <v>3</v>
      </c>
      <c r="E16" s="37">
        <v>1</v>
      </c>
      <c r="F16" s="37">
        <f t="shared" si="0"/>
        <v>3</v>
      </c>
      <c r="G16" s="38">
        <v>6</v>
      </c>
      <c r="H16" s="38">
        <v>2</v>
      </c>
      <c r="I16" s="232">
        <f t="shared" si="7"/>
        <v>1</v>
      </c>
      <c r="J16" s="37">
        <v>5</v>
      </c>
      <c r="K16" s="37">
        <v>1</v>
      </c>
      <c r="L16" s="37">
        <f t="shared" si="8"/>
        <v>2</v>
      </c>
      <c r="M16" s="38">
        <v>6</v>
      </c>
      <c r="N16" s="38">
        <v>1</v>
      </c>
      <c r="O16" s="232">
        <f t="shared" si="9"/>
        <v>2</v>
      </c>
      <c r="P16" s="37">
        <v>6</v>
      </c>
      <c r="Q16" s="37">
        <v>1</v>
      </c>
      <c r="R16" s="37">
        <f t="shared" si="10"/>
        <v>2</v>
      </c>
    </row>
    <row r="17" spans="1:19" x14ac:dyDescent="0.2">
      <c r="A17" s="42" t="s">
        <v>401</v>
      </c>
      <c r="B17" s="50">
        <v>2</v>
      </c>
      <c r="C17" s="50">
        <v>4</v>
      </c>
      <c r="D17" s="37">
        <v>4</v>
      </c>
      <c r="E17" s="37">
        <v>2</v>
      </c>
      <c r="F17" s="37">
        <f t="shared" si="0"/>
        <v>3</v>
      </c>
      <c r="G17" s="38">
        <v>5</v>
      </c>
      <c r="H17" s="38">
        <v>2</v>
      </c>
      <c r="I17" s="232">
        <f t="shared" si="7"/>
        <v>3</v>
      </c>
      <c r="J17" s="37">
        <v>4</v>
      </c>
      <c r="K17" s="37">
        <v>1</v>
      </c>
      <c r="L17" s="37">
        <f t="shared" si="8"/>
        <v>3</v>
      </c>
      <c r="M17" s="38">
        <v>6</v>
      </c>
      <c r="N17" s="38">
        <v>2</v>
      </c>
      <c r="O17" s="232">
        <f t="shared" si="9"/>
        <v>2</v>
      </c>
      <c r="P17" s="37">
        <v>8</v>
      </c>
      <c r="Q17" s="37">
        <v>2</v>
      </c>
      <c r="R17" s="37">
        <f t="shared" si="10"/>
        <v>0</v>
      </c>
    </row>
    <row r="18" spans="1:19" x14ac:dyDescent="0.2">
      <c r="A18" s="42" t="s">
        <v>402</v>
      </c>
      <c r="B18" s="50">
        <v>16</v>
      </c>
      <c r="C18" s="50">
        <v>3</v>
      </c>
      <c r="D18" s="37">
        <v>3</v>
      </c>
      <c r="E18" s="37">
        <v>1</v>
      </c>
      <c r="F18" s="37">
        <f t="shared" si="0"/>
        <v>2</v>
      </c>
      <c r="G18" s="38">
        <v>4</v>
      </c>
      <c r="H18" s="38">
        <v>2</v>
      </c>
      <c r="I18" s="232">
        <f t="shared" si="7"/>
        <v>2</v>
      </c>
      <c r="J18" s="37">
        <v>3</v>
      </c>
      <c r="K18" s="37">
        <v>1</v>
      </c>
      <c r="L18" s="37">
        <f t="shared" si="8"/>
        <v>2</v>
      </c>
      <c r="M18" s="38">
        <v>4</v>
      </c>
      <c r="N18" s="38">
        <v>1</v>
      </c>
      <c r="O18" s="232">
        <f t="shared" si="9"/>
        <v>2</v>
      </c>
      <c r="P18" s="37">
        <v>4</v>
      </c>
      <c r="Q18" s="37">
        <v>1</v>
      </c>
      <c r="R18" s="37">
        <f t="shared" si="10"/>
        <v>2</v>
      </c>
    </row>
    <row r="19" spans="1:19" x14ac:dyDescent="0.2">
      <c r="A19" s="42" t="s">
        <v>403</v>
      </c>
      <c r="B19" s="50">
        <v>12</v>
      </c>
      <c r="C19" s="50">
        <v>4</v>
      </c>
      <c r="D19" s="37">
        <v>6</v>
      </c>
      <c r="E19" s="37">
        <v>2</v>
      </c>
      <c r="F19" s="37">
        <f t="shared" si="0"/>
        <v>0</v>
      </c>
      <c r="G19" s="38">
        <v>6</v>
      </c>
      <c r="H19" s="38">
        <v>1</v>
      </c>
      <c r="I19" s="232">
        <f t="shared" si="7"/>
        <v>1</v>
      </c>
      <c r="J19" s="37">
        <v>6</v>
      </c>
      <c r="K19" s="37">
        <v>1</v>
      </c>
      <c r="L19" s="37">
        <f t="shared" si="8"/>
        <v>1</v>
      </c>
      <c r="M19" s="38">
        <v>6</v>
      </c>
      <c r="N19" s="38">
        <v>2</v>
      </c>
      <c r="O19" s="232">
        <f t="shared" si="9"/>
        <v>1</v>
      </c>
      <c r="P19" s="37">
        <v>8</v>
      </c>
      <c r="Q19" s="37">
        <v>2</v>
      </c>
      <c r="R19" s="37">
        <f t="shared" si="10"/>
        <v>0</v>
      </c>
      <c r="S19" t="s">
        <v>472</v>
      </c>
    </row>
    <row r="20" spans="1:19" x14ac:dyDescent="0.2">
      <c r="A20" s="42" t="s">
        <v>404</v>
      </c>
      <c r="B20" s="50">
        <v>14</v>
      </c>
      <c r="C20" s="50">
        <v>3</v>
      </c>
      <c r="D20" s="37">
        <v>4</v>
      </c>
      <c r="E20" s="37">
        <v>2</v>
      </c>
      <c r="F20" s="37">
        <f t="shared" si="0"/>
        <v>1</v>
      </c>
      <c r="G20" s="38">
        <v>3</v>
      </c>
      <c r="H20" s="38">
        <v>2</v>
      </c>
      <c r="I20" s="232">
        <f t="shared" si="7"/>
        <v>3</v>
      </c>
      <c r="J20" s="37">
        <v>2</v>
      </c>
      <c r="K20" s="37">
        <v>0</v>
      </c>
      <c r="L20" s="37">
        <f t="shared" si="8"/>
        <v>4</v>
      </c>
      <c r="M20" s="38">
        <v>3</v>
      </c>
      <c r="N20" s="38">
        <v>1</v>
      </c>
      <c r="O20" s="232">
        <f t="shared" si="9"/>
        <v>3</v>
      </c>
      <c r="P20" s="37">
        <v>5</v>
      </c>
      <c r="Q20" s="37">
        <v>2</v>
      </c>
      <c r="R20" s="37">
        <f t="shared" si="10"/>
        <v>1</v>
      </c>
    </row>
    <row r="21" spans="1:19" x14ac:dyDescent="0.2">
      <c r="A21" s="42" t="s">
        <v>405</v>
      </c>
      <c r="B21" s="50">
        <v>8</v>
      </c>
      <c r="C21" s="50">
        <v>5</v>
      </c>
      <c r="D21" s="37">
        <v>8</v>
      </c>
      <c r="E21" s="37">
        <v>2</v>
      </c>
      <c r="F21" s="37">
        <f t="shared" si="0"/>
        <v>0</v>
      </c>
      <c r="G21" s="38">
        <v>7</v>
      </c>
      <c r="H21" s="38">
        <v>2</v>
      </c>
      <c r="I21" s="232">
        <f t="shared" si="7"/>
        <v>1</v>
      </c>
      <c r="J21" s="37">
        <v>6</v>
      </c>
      <c r="K21" s="37">
        <v>2</v>
      </c>
      <c r="L21" s="37">
        <f t="shared" si="8"/>
        <v>2</v>
      </c>
      <c r="M21" s="38">
        <v>8</v>
      </c>
      <c r="N21" s="38">
        <v>1</v>
      </c>
      <c r="O21" s="232">
        <f t="shared" si="9"/>
        <v>1</v>
      </c>
      <c r="P21" s="37">
        <v>10</v>
      </c>
      <c r="Q21" s="37">
        <v>2</v>
      </c>
      <c r="R21" s="37">
        <f t="shared" si="10"/>
        <v>0</v>
      </c>
    </row>
    <row r="22" spans="1:19" x14ac:dyDescent="0.2">
      <c r="A22" s="42" t="s">
        <v>406</v>
      </c>
      <c r="B22" s="50">
        <v>4</v>
      </c>
      <c r="C22" s="50">
        <v>4</v>
      </c>
      <c r="D22" s="37">
        <v>6</v>
      </c>
      <c r="E22" s="37">
        <v>2</v>
      </c>
      <c r="F22" s="37">
        <f t="shared" si="0"/>
        <v>1</v>
      </c>
      <c r="G22" s="38">
        <v>6</v>
      </c>
      <c r="H22" s="38">
        <v>2</v>
      </c>
      <c r="I22" s="232">
        <f t="shared" si="7"/>
        <v>1</v>
      </c>
      <c r="J22" s="37">
        <v>4</v>
      </c>
      <c r="K22" s="37">
        <v>1</v>
      </c>
      <c r="L22" s="37">
        <f t="shared" si="8"/>
        <v>3</v>
      </c>
      <c r="M22" s="38">
        <v>6</v>
      </c>
      <c r="N22" s="38">
        <v>2</v>
      </c>
      <c r="O22" s="232">
        <f t="shared" si="9"/>
        <v>2</v>
      </c>
      <c r="P22" s="37">
        <v>8</v>
      </c>
      <c r="Q22" s="37">
        <v>2</v>
      </c>
      <c r="R22" s="37">
        <f t="shared" si="10"/>
        <v>0</v>
      </c>
    </row>
    <row r="23" spans="1:19" ht="13.5" thickBot="1" x14ac:dyDescent="0.25">
      <c r="A23" s="45" t="s">
        <v>407</v>
      </c>
      <c r="B23" s="51">
        <v>10</v>
      </c>
      <c r="C23" s="51">
        <v>4</v>
      </c>
      <c r="D23" s="37">
        <v>5</v>
      </c>
      <c r="E23" s="46">
        <v>2</v>
      </c>
      <c r="F23" s="37">
        <f t="shared" si="0"/>
        <v>1</v>
      </c>
      <c r="G23" s="38">
        <v>6</v>
      </c>
      <c r="H23" s="47">
        <v>1</v>
      </c>
      <c r="I23" s="232">
        <f t="shared" si="7"/>
        <v>1</v>
      </c>
      <c r="J23" s="37">
        <v>5</v>
      </c>
      <c r="K23" s="46">
        <v>2</v>
      </c>
      <c r="L23" s="37">
        <f t="shared" si="8"/>
        <v>2</v>
      </c>
      <c r="M23" s="38">
        <v>6</v>
      </c>
      <c r="N23" s="47">
        <v>1</v>
      </c>
      <c r="O23" s="232">
        <f t="shared" si="9"/>
        <v>1</v>
      </c>
      <c r="P23" s="37">
        <v>6</v>
      </c>
      <c r="Q23" s="46">
        <v>2</v>
      </c>
      <c r="R23" s="37">
        <f t="shared" si="10"/>
        <v>1</v>
      </c>
    </row>
    <row r="24" spans="1:19" ht="13.5" thickBot="1" x14ac:dyDescent="0.25">
      <c r="A24" s="66" t="s">
        <v>413</v>
      </c>
      <c r="B24" s="63"/>
      <c r="C24" s="63">
        <f t="shared" ref="C24:L24" si="11">SUM(C15:C23)</f>
        <v>35</v>
      </c>
      <c r="D24" s="63">
        <f t="shared" si="11"/>
        <v>44</v>
      </c>
      <c r="E24" s="63">
        <f t="shared" si="11"/>
        <v>16</v>
      </c>
      <c r="F24" s="63">
        <f t="shared" si="11"/>
        <v>12</v>
      </c>
      <c r="G24" s="64">
        <f t="shared" si="11"/>
        <v>47</v>
      </c>
      <c r="H24" s="64">
        <f t="shared" si="11"/>
        <v>16</v>
      </c>
      <c r="I24" s="234">
        <f t="shared" si="11"/>
        <v>16</v>
      </c>
      <c r="J24" s="63">
        <f t="shared" si="11"/>
        <v>39</v>
      </c>
      <c r="K24" s="63">
        <f t="shared" si="11"/>
        <v>10</v>
      </c>
      <c r="L24" s="63">
        <f t="shared" si="11"/>
        <v>21</v>
      </c>
      <c r="M24" s="64">
        <f t="shared" ref="M24:R24" si="12">SUM(M15:M23)</f>
        <v>49</v>
      </c>
      <c r="N24" s="64">
        <f t="shared" si="12"/>
        <v>12</v>
      </c>
      <c r="O24" s="64">
        <f t="shared" si="12"/>
        <v>17</v>
      </c>
      <c r="P24" s="63">
        <f t="shared" si="12"/>
        <v>61</v>
      </c>
      <c r="Q24" s="63">
        <f t="shared" si="12"/>
        <v>16</v>
      </c>
      <c r="R24" s="63">
        <f t="shared" si="12"/>
        <v>7</v>
      </c>
    </row>
    <row r="25" spans="1:19" ht="13.5" thickBot="1" x14ac:dyDescent="0.25">
      <c r="A25" s="70" t="s">
        <v>414</v>
      </c>
      <c r="B25" s="71"/>
      <c r="C25" s="71">
        <f t="shared" ref="C25:R25" si="13">C24+C14</f>
        <v>71</v>
      </c>
      <c r="D25" s="71">
        <f t="shared" si="13"/>
        <v>82</v>
      </c>
      <c r="E25" s="71">
        <f t="shared" si="13"/>
        <v>34</v>
      </c>
      <c r="F25" s="71">
        <f t="shared" si="13"/>
        <v>31</v>
      </c>
      <c r="G25" s="72">
        <f t="shared" si="13"/>
        <v>95</v>
      </c>
      <c r="H25" s="72">
        <f t="shared" si="13"/>
        <v>32</v>
      </c>
      <c r="I25" s="235">
        <f t="shared" si="13"/>
        <v>32</v>
      </c>
      <c r="J25" s="71">
        <f t="shared" si="13"/>
        <v>85</v>
      </c>
      <c r="K25" s="71">
        <f t="shared" si="13"/>
        <v>27</v>
      </c>
      <c r="L25" s="71">
        <f t="shared" si="13"/>
        <v>40</v>
      </c>
      <c r="M25" s="72">
        <f t="shared" si="13"/>
        <v>105</v>
      </c>
      <c r="N25" s="72">
        <f t="shared" si="13"/>
        <v>30</v>
      </c>
      <c r="O25" s="72">
        <f t="shared" si="13"/>
        <v>32</v>
      </c>
      <c r="P25" s="71">
        <f t="shared" si="13"/>
        <v>108</v>
      </c>
      <c r="Q25" s="71">
        <f t="shared" si="13"/>
        <v>32</v>
      </c>
      <c r="R25" s="71">
        <f t="shared" si="13"/>
        <v>28</v>
      </c>
    </row>
    <row r="27" spans="1:19" x14ac:dyDescent="0.2">
      <c r="A27" s="30"/>
      <c r="B27" s="30"/>
      <c r="C27" s="30"/>
      <c r="D27" s="30"/>
      <c r="E27" s="30"/>
      <c r="F27" s="30"/>
      <c r="G27" s="30"/>
      <c r="H27" s="30"/>
      <c r="I27" s="30"/>
      <c r="J27" s="30"/>
      <c r="K27" s="30"/>
      <c r="L27" s="30"/>
    </row>
    <row r="28" spans="1:19" x14ac:dyDescent="0.2">
      <c r="A28" s="92"/>
      <c r="B28" s="30" t="s">
        <v>450</v>
      </c>
      <c r="C28" s="30"/>
      <c r="D28" s="30"/>
      <c r="E28" s="30"/>
      <c r="F28" s="30"/>
      <c r="G28" s="30"/>
      <c r="H28" s="30"/>
      <c r="I28" s="30"/>
      <c r="J28" s="30"/>
      <c r="K28" s="30"/>
      <c r="L28" s="30"/>
    </row>
    <row r="29" spans="1:19" x14ac:dyDescent="0.2">
      <c r="A29" s="97"/>
      <c r="B29" s="30" t="s">
        <v>603</v>
      </c>
      <c r="C29" s="30"/>
      <c r="D29" s="30"/>
      <c r="E29" s="30"/>
      <c r="F29" s="30"/>
      <c r="G29" s="30"/>
      <c r="H29" s="30"/>
      <c r="I29" s="30"/>
      <c r="J29" s="30"/>
      <c r="K29" s="30"/>
      <c r="L29" s="30"/>
    </row>
  </sheetData>
  <mergeCells count="10">
    <mergeCell ref="D3:F3"/>
    <mergeCell ref="G3:I3"/>
    <mergeCell ref="J3:L3"/>
    <mergeCell ref="M3:O3"/>
    <mergeCell ref="P3:R3"/>
    <mergeCell ref="D2:F2"/>
    <mergeCell ref="G2:I2"/>
    <mergeCell ref="J2:L2"/>
    <mergeCell ref="M2:O2"/>
    <mergeCell ref="P2:R2"/>
  </mergeCells>
  <conditionalFormatting sqref="G5:G13 G15:G23 D5:D13 D15:D23 J5:J13 J15:J23 M5:M13 M15:M23">
    <cfRule type="cellIs" dxfId="153" priority="3" stopIfTrue="1" operator="equal">
      <formula>$C5</formula>
    </cfRule>
    <cfRule type="cellIs" dxfId="152" priority="4" stopIfTrue="1" operator="equal">
      <formula>$C5-1</formula>
    </cfRule>
  </conditionalFormatting>
  <conditionalFormatting sqref="P5:P13 P15:P23">
    <cfRule type="cellIs" dxfId="151" priority="1" stopIfTrue="1" operator="equal">
      <formula>$C5</formula>
    </cfRule>
    <cfRule type="cellIs" dxfId="150"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S29"/>
  <sheetViews>
    <sheetView workbookViewId="0">
      <selection activeCell="S6" sqref="S6"/>
    </sheetView>
  </sheetViews>
  <sheetFormatPr defaultColWidth="8.85546875" defaultRowHeight="12.75" x14ac:dyDescent="0.2"/>
  <cols>
    <col min="1" max="18" width="8.5703125" customWidth="1"/>
  </cols>
  <sheetData>
    <row r="1" spans="1:19" ht="13.5" thickBot="1" x14ac:dyDescent="0.25">
      <c r="A1" s="31"/>
      <c r="B1" s="32"/>
      <c r="C1" s="32"/>
      <c r="D1" s="32"/>
      <c r="E1" s="32"/>
      <c r="F1" s="32"/>
      <c r="G1" s="32"/>
      <c r="H1" s="32" t="s">
        <v>154</v>
      </c>
      <c r="I1" s="32"/>
      <c r="J1" s="32"/>
      <c r="K1" s="32"/>
      <c r="L1" s="32"/>
      <c r="M1" s="32"/>
      <c r="N1" s="32"/>
      <c r="O1" s="32"/>
      <c r="P1" s="105"/>
      <c r="Q1" s="105"/>
      <c r="R1" s="105"/>
      <c r="S1" t="s">
        <v>659</v>
      </c>
    </row>
    <row r="2" spans="1:19" x14ac:dyDescent="0.2">
      <c r="A2" s="40"/>
      <c r="B2" s="41"/>
      <c r="C2" s="41"/>
      <c r="D2" s="474" t="s">
        <v>469</v>
      </c>
      <c r="E2" s="475"/>
      <c r="F2" s="476"/>
      <c r="G2" s="477" t="s">
        <v>340</v>
      </c>
      <c r="H2" s="478"/>
      <c r="I2" s="479"/>
      <c r="J2" s="474" t="s">
        <v>475</v>
      </c>
      <c r="K2" s="475"/>
      <c r="L2" s="476"/>
      <c r="M2" s="477" t="s">
        <v>352</v>
      </c>
      <c r="N2" s="478"/>
      <c r="O2" s="479"/>
      <c r="P2" s="474" t="s">
        <v>472</v>
      </c>
      <c r="Q2" s="475"/>
      <c r="R2" s="476"/>
    </row>
    <row r="3" spans="1:19" x14ac:dyDescent="0.2">
      <c r="A3" s="57"/>
      <c r="B3" s="69"/>
      <c r="C3" s="69" t="s">
        <v>538</v>
      </c>
      <c r="D3" s="480">
        <v>6</v>
      </c>
      <c r="E3" s="481"/>
      <c r="F3" s="482"/>
      <c r="G3" s="483">
        <v>21</v>
      </c>
      <c r="H3" s="484"/>
      <c r="I3" s="485"/>
      <c r="J3" s="480">
        <v>16</v>
      </c>
      <c r="K3" s="481"/>
      <c r="L3" s="482"/>
      <c r="M3" s="483">
        <v>26</v>
      </c>
      <c r="N3" s="484"/>
      <c r="O3" s="485"/>
      <c r="P3" s="480">
        <v>27</v>
      </c>
      <c r="Q3" s="481"/>
      <c r="R3" s="482"/>
    </row>
    <row r="4" spans="1:19"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row>
    <row r="5" spans="1:19" x14ac:dyDescent="0.2">
      <c r="A5" s="42" t="s">
        <v>390</v>
      </c>
      <c r="B5" s="50">
        <v>11</v>
      </c>
      <c r="C5" s="50">
        <v>4</v>
      </c>
      <c r="D5" s="37">
        <v>5</v>
      </c>
      <c r="E5" s="37">
        <v>2</v>
      </c>
      <c r="F5" s="37">
        <f t="shared" ref="F5:F23" si="0">IF(($C5+INT(D$3/18)+IF(((D$3-INT(D$3/18)*18)-$B5)&gt;=0,1,0)-D5+2)&lt;0, 0, $C5+INT(D$3/18)+IF(((D$3-INT(D$3/18)*18)-$B5)&gt;=0,1,0)-D5+2)</f>
        <v>1</v>
      </c>
      <c r="G5" s="38">
        <v>5</v>
      </c>
      <c r="H5" s="38">
        <v>2</v>
      </c>
      <c r="I5" s="232">
        <f t="shared" ref="I5:I13" si="1">IF(($C5+INT(G$3/18)+IF(((G$3-INT(G$3/18)*18)-$B5)&gt;=0,1,0)-G5+2)&lt;0, 0, $C5+INT(G$3/18)+IF(((G$3-INT(G$3/18)*18)-$B5)&gt;=0,1,0)-G5+2)</f>
        <v>2</v>
      </c>
      <c r="J5" s="37">
        <v>4</v>
      </c>
      <c r="K5" s="37">
        <v>2</v>
      </c>
      <c r="L5" s="37">
        <f t="shared" ref="L5:L13" si="2">IF(($C5+INT(J$3/18)+IF(((J$3-INT(J$3/18)*18)-$B5)&gt;=0,1,0)-J5+2)&lt;0, 0, $C5+INT(J$3/18)+IF(((J$3-INT(J$3/18)*18)-$B5)&gt;=0,1,0)-J5+2)</f>
        <v>3</v>
      </c>
      <c r="M5" s="38">
        <v>6</v>
      </c>
      <c r="N5" s="38">
        <v>2</v>
      </c>
      <c r="O5" s="232">
        <f t="shared" ref="O5:O13" si="3">IF(($C5+INT(M$3/18)+IF(((M$3-INT(M$3/18)*18)-$B5)&gt;=0,1,0)-M5+2)&lt;0, 0, $C5+INT(M$3/18)+IF(((M$3-INT(M$3/18)*18)-$B5)&gt;=0,1,0)-M5+2)</f>
        <v>1</v>
      </c>
      <c r="P5" s="37">
        <v>6</v>
      </c>
      <c r="Q5" s="37">
        <v>2</v>
      </c>
      <c r="R5" s="37">
        <f t="shared" ref="R5:R13" si="4">IF(($C5+INT(P$3/18)+IF(((P$3-INT(P$3/18)*18)-$B5)&gt;=0,1,0)-P5+2)&lt;0, 0, $C5+INT(P$3/18)+IF(((P$3-INT(P$3/18)*18)-$B5)&gt;=0,1,0)-P5+2)</f>
        <v>1</v>
      </c>
    </row>
    <row r="6" spans="1:19" x14ac:dyDescent="0.2">
      <c r="A6" s="42" t="s">
        <v>391</v>
      </c>
      <c r="B6" s="50">
        <v>9</v>
      </c>
      <c r="C6" s="50">
        <v>4</v>
      </c>
      <c r="D6" s="37">
        <v>4</v>
      </c>
      <c r="E6" s="37">
        <v>2</v>
      </c>
      <c r="F6" s="37">
        <f t="shared" si="0"/>
        <v>2</v>
      </c>
      <c r="G6" s="38">
        <v>5</v>
      </c>
      <c r="H6" s="38">
        <v>1</v>
      </c>
      <c r="I6" s="232">
        <f t="shared" si="1"/>
        <v>2</v>
      </c>
      <c r="J6" s="37">
        <v>4</v>
      </c>
      <c r="K6" s="37">
        <v>2</v>
      </c>
      <c r="L6" s="37">
        <f t="shared" si="2"/>
        <v>3</v>
      </c>
      <c r="M6" s="38">
        <v>7</v>
      </c>
      <c r="N6" s="38">
        <v>2</v>
      </c>
      <c r="O6" s="232">
        <f t="shared" si="3"/>
        <v>0</v>
      </c>
      <c r="P6" s="37">
        <v>4</v>
      </c>
      <c r="Q6" s="37">
        <v>0</v>
      </c>
      <c r="R6" s="37">
        <f t="shared" si="4"/>
        <v>4</v>
      </c>
      <c r="S6" t="s">
        <v>155</v>
      </c>
    </row>
    <row r="7" spans="1:19" x14ac:dyDescent="0.2">
      <c r="A7" s="42" t="s">
        <v>392</v>
      </c>
      <c r="B7" s="50">
        <v>13</v>
      </c>
      <c r="C7" s="50">
        <v>4</v>
      </c>
      <c r="D7" s="37">
        <v>4</v>
      </c>
      <c r="E7" s="37">
        <v>1</v>
      </c>
      <c r="F7" s="37">
        <f t="shared" si="0"/>
        <v>2</v>
      </c>
      <c r="G7" s="38">
        <v>4</v>
      </c>
      <c r="H7" s="38">
        <v>2</v>
      </c>
      <c r="I7" s="232">
        <f t="shared" si="1"/>
        <v>3</v>
      </c>
      <c r="J7" s="37">
        <v>4</v>
      </c>
      <c r="K7" s="37">
        <v>2</v>
      </c>
      <c r="L7" s="37">
        <f t="shared" si="2"/>
        <v>3</v>
      </c>
      <c r="M7" s="38">
        <v>6</v>
      </c>
      <c r="N7" s="38">
        <v>2</v>
      </c>
      <c r="O7" s="232">
        <f t="shared" si="3"/>
        <v>1</v>
      </c>
      <c r="P7" s="37">
        <v>6</v>
      </c>
      <c r="Q7" s="37">
        <v>1</v>
      </c>
      <c r="R7" s="37">
        <f t="shared" si="4"/>
        <v>1</v>
      </c>
    </row>
    <row r="8" spans="1:19" x14ac:dyDescent="0.2">
      <c r="A8" s="42" t="s">
        <v>393</v>
      </c>
      <c r="B8" s="50">
        <v>3</v>
      </c>
      <c r="C8" s="50">
        <v>5</v>
      </c>
      <c r="D8" s="37">
        <v>6</v>
      </c>
      <c r="E8" s="37">
        <v>3</v>
      </c>
      <c r="F8" s="37">
        <f t="shared" si="0"/>
        <v>2</v>
      </c>
      <c r="G8" s="38">
        <v>5</v>
      </c>
      <c r="H8" s="38">
        <v>2</v>
      </c>
      <c r="I8" s="232">
        <f t="shared" si="1"/>
        <v>4</v>
      </c>
      <c r="J8" s="37">
        <v>8</v>
      </c>
      <c r="K8" s="37">
        <v>3</v>
      </c>
      <c r="L8" s="37">
        <f t="shared" si="2"/>
        <v>0</v>
      </c>
      <c r="M8" s="38">
        <v>7</v>
      </c>
      <c r="N8" s="38">
        <v>2</v>
      </c>
      <c r="O8" s="232">
        <f t="shared" si="3"/>
        <v>2</v>
      </c>
      <c r="P8" s="37">
        <v>5</v>
      </c>
      <c r="Q8" s="37">
        <v>1</v>
      </c>
      <c r="R8" s="37">
        <f t="shared" si="4"/>
        <v>4</v>
      </c>
    </row>
    <row r="9" spans="1:19" x14ac:dyDescent="0.2">
      <c r="A9" s="42" t="s">
        <v>394</v>
      </c>
      <c r="B9" s="50">
        <v>15</v>
      </c>
      <c r="C9" s="50">
        <v>3</v>
      </c>
      <c r="D9" s="37">
        <v>3</v>
      </c>
      <c r="E9" s="37">
        <v>1</v>
      </c>
      <c r="F9" s="37">
        <f t="shared" si="0"/>
        <v>2</v>
      </c>
      <c r="G9" s="38">
        <v>5</v>
      </c>
      <c r="H9" s="38">
        <v>2</v>
      </c>
      <c r="I9" s="232">
        <f t="shared" si="1"/>
        <v>1</v>
      </c>
      <c r="J9" s="37">
        <v>4</v>
      </c>
      <c r="K9" s="37">
        <v>1</v>
      </c>
      <c r="L9" s="37">
        <f t="shared" si="2"/>
        <v>2</v>
      </c>
      <c r="M9" s="38">
        <v>4</v>
      </c>
      <c r="N9" s="38">
        <v>1</v>
      </c>
      <c r="O9" s="232">
        <f t="shared" si="3"/>
        <v>2</v>
      </c>
      <c r="P9" s="37">
        <v>4</v>
      </c>
      <c r="Q9" s="37">
        <v>2</v>
      </c>
      <c r="R9" s="37">
        <f t="shared" si="4"/>
        <v>2</v>
      </c>
    </row>
    <row r="10" spans="1:19" x14ac:dyDescent="0.2">
      <c r="A10" s="42" t="s">
        <v>395</v>
      </c>
      <c r="B10" s="50">
        <v>1</v>
      </c>
      <c r="C10" s="50">
        <v>4</v>
      </c>
      <c r="D10" s="37">
        <v>4</v>
      </c>
      <c r="E10" s="37">
        <v>1</v>
      </c>
      <c r="F10" s="37">
        <f t="shared" si="0"/>
        <v>3</v>
      </c>
      <c r="G10" s="38">
        <v>6</v>
      </c>
      <c r="H10" s="38">
        <v>1</v>
      </c>
      <c r="I10" s="232">
        <f t="shared" si="1"/>
        <v>2</v>
      </c>
      <c r="J10" s="37">
        <v>6</v>
      </c>
      <c r="K10" s="37">
        <v>3</v>
      </c>
      <c r="L10" s="37">
        <f t="shared" si="2"/>
        <v>1</v>
      </c>
      <c r="M10" s="38">
        <v>7</v>
      </c>
      <c r="N10" s="38">
        <v>2</v>
      </c>
      <c r="O10" s="232">
        <f t="shared" si="3"/>
        <v>1</v>
      </c>
      <c r="P10" s="37">
        <v>7</v>
      </c>
      <c r="Q10" s="37">
        <v>2</v>
      </c>
      <c r="R10" s="37">
        <f t="shared" si="4"/>
        <v>1</v>
      </c>
    </row>
    <row r="11" spans="1:19" x14ac:dyDescent="0.2">
      <c r="A11" s="42" t="s">
        <v>396</v>
      </c>
      <c r="B11" s="50">
        <v>7</v>
      </c>
      <c r="C11" s="50">
        <v>4</v>
      </c>
      <c r="D11" s="37">
        <v>5</v>
      </c>
      <c r="E11" s="37">
        <v>2</v>
      </c>
      <c r="F11" s="37">
        <f t="shared" si="0"/>
        <v>1</v>
      </c>
      <c r="G11" s="38">
        <v>6</v>
      </c>
      <c r="H11" s="38">
        <v>1</v>
      </c>
      <c r="I11" s="232">
        <f t="shared" si="1"/>
        <v>1</v>
      </c>
      <c r="J11" s="37">
        <v>6</v>
      </c>
      <c r="K11" s="37">
        <v>2</v>
      </c>
      <c r="L11" s="37">
        <f t="shared" si="2"/>
        <v>1</v>
      </c>
      <c r="M11" s="38">
        <v>6</v>
      </c>
      <c r="N11" s="38">
        <v>2</v>
      </c>
      <c r="O11" s="232">
        <f t="shared" si="3"/>
        <v>2</v>
      </c>
      <c r="P11" s="37">
        <v>6</v>
      </c>
      <c r="Q11" s="37">
        <v>2</v>
      </c>
      <c r="R11" s="37">
        <f t="shared" si="4"/>
        <v>2</v>
      </c>
    </row>
    <row r="12" spans="1:19" x14ac:dyDescent="0.2">
      <c r="A12" s="42" t="s">
        <v>397</v>
      </c>
      <c r="B12" s="50">
        <v>5</v>
      </c>
      <c r="C12" s="50">
        <v>4</v>
      </c>
      <c r="D12" s="37">
        <v>4</v>
      </c>
      <c r="E12" s="37">
        <v>1</v>
      </c>
      <c r="F12" s="37">
        <f t="shared" si="0"/>
        <v>3</v>
      </c>
      <c r="G12" s="38">
        <v>7</v>
      </c>
      <c r="H12" s="38">
        <v>2</v>
      </c>
      <c r="I12" s="232">
        <f t="shared" si="1"/>
        <v>0</v>
      </c>
      <c r="J12" s="37">
        <v>5</v>
      </c>
      <c r="K12" s="37">
        <v>3</v>
      </c>
      <c r="L12" s="37">
        <f t="shared" si="2"/>
        <v>2</v>
      </c>
      <c r="M12" s="38">
        <v>8</v>
      </c>
      <c r="N12" s="38">
        <v>3</v>
      </c>
      <c r="O12" s="232">
        <f t="shared" si="3"/>
        <v>0</v>
      </c>
      <c r="P12" s="37">
        <v>4</v>
      </c>
      <c r="Q12" s="37">
        <v>1</v>
      </c>
      <c r="R12" s="37">
        <f t="shared" si="4"/>
        <v>4</v>
      </c>
    </row>
    <row r="13" spans="1:19" ht="13.5" thickBot="1" x14ac:dyDescent="0.25">
      <c r="A13" s="52" t="s">
        <v>398</v>
      </c>
      <c r="B13" s="53">
        <v>17</v>
      </c>
      <c r="C13" s="53">
        <v>3</v>
      </c>
      <c r="D13" s="37">
        <v>5</v>
      </c>
      <c r="E13" s="54">
        <v>2</v>
      </c>
      <c r="F13" s="37">
        <f t="shared" si="0"/>
        <v>0</v>
      </c>
      <c r="G13" s="38">
        <v>5</v>
      </c>
      <c r="H13" s="55">
        <v>2</v>
      </c>
      <c r="I13" s="232">
        <f t="shared" si="1"/>
        <v>1</v>
      </c>
      <c r="J13" s="37">
        <v>4</v>
      </c>
      <c r="K13" s="54">
        <v>3</v>
      </c>
      <c r="L13" s="37">
        <f t="shared" si="2"/>
        <v>1</v>
      </c>
      <c r="M13" s="38">
        <v>5</v>
      </c>
      <c r="N13" s="55">
        <v>2</v>
      </c>
      <c r="O13" s="232">
        <f t="shared" si="3"/>
        <v>1</v>
      </c>
      <c r="P13" s="37">
        <v>4</v>
      </c>
      <c r="Q13" s="54">
        <v>2</v>
      </c>
      <c r="R13" s="37">
        <f t="shared" si="4"/>
        <v>2</v>
      </c>
    </row>
    <row r="14" spans="1:19" ht="13.5" thickBot="1" x14ac:dyDescent="0.25">
      <c r="A14" s="61" t="s">
        <v>412</v>
      </c>
      <c r="B14" s="62"/>
      <c r="C14" s="74">
        <f t="shared" ref="C14:L14" si="5">SUM(C5:C13)</f>
        <v>35</v>
      </c>
      <c r="D14" s="63">
        <f t="shared" si="5"/>
        <v>40</v>
      </c>
      <c r="E14" s="63">
        <f t="shared" si="5"/>
        <v>15</v>
      </c>
      <c r="F14" s="63">
        <f t="shared" si="5"/>
        <v>16</v>
      </c>
      <c r="G14" s="64">
        <f t="shared" si="5"/>
        <v>48</v>
      </c>
      <c r="H14" s="64">
        <f t="shared" si="5"/>
        <v>15</v>
      </c>
      <c r="I14" s="233">
        <f t="shared" si="5"/>
        <v>16</v>
      </c>
      <c r="J14" s="63">
        <f t="shared" si="5"/>
        <v>45</v>
      </c>
      <c r="K14" s="63">
        <f t="shared" si="5"/>
        <v>21</v>
      </c>
      <c r="L14" s="88">
        <f t="shared" si="5"/>
        <v>16</v>
      </c>
      <c r="M14" s="64">
        <f t="shared" ref="M14:R14" si="6">SUM(M5:M13)</f>
        <v>56</v>
      </c>
      <c r="N14" s="64">
        <f t="shared" si="6"/>
        <v>18</v>
      </c>
      <c r="O14" s="233">
        <f t="shared" si="6"/>
        <v>10</v>
      </c>
      <c r="P14" s="63">
        <f t="shared" si="6"/>
        <v>46</v>
      </c>
      <c r="Q14" s="63">
        <f t="shared" si="6"/>
        <v>13</v>
      </c>
      <c r="R14" s="88">
        <f t="shared" si="6"/>
        <v>21</v>
      </c>
    </row>
    <row r="15" spans="1:19" x14ac:dyDescent="0.2">
      <c r="A15" s="57" t="s">
        <v>399</v>
      </c>
      <c r="B15" s="58">
        <v>4</v>
      </c>
      <c r="C15" s="58">
        <v>5</v>
      </c>
      <c r="D15" s="37">
        <v>5</v>
      </c>
      <c r="E15" s="39">
        <v>2</v>
      </c>
      <c r="F15" s="37">
        <f t="shared" si="0"/>
        <v>3</v>
      </c>
      <c r="G15" s="38">
        <v>7</v>
      </c>
      <c r="H15" s="59">
        <v>2</v>
      </c>
      <c r="I15" s="232">
        <f t="shared" ref="I15:I23" si="7">IF(($C15+INT(G$3/18)+IF(((G$3-INT(G$3/18)*18)-$B15)&gt;=0,1,0)-G15+2)&lt;0, 0, $C15+INT(G$3/18)+IF(((G$3-INT(G$3/18)*18)-$B15)&gt;=0,1,0)-G15+2)</f>
        <v>1</v>
      </c>
      <c r="J15" s="37">
        <v>5</v>
      </c>
      <c r="K15" s="39">
        <v>1</v>
      </c>
      <c r="L15" s="37">
        <f t="shared" ref="L15:L23" si="8">IF(($C15+INT(J$3/18)+IF(((J$3-INT(J$3/18)*18)-$B15)&gt;=0,1,0)-J15+2)&lt;0, 0, $C15+INT(J$3/18)+IF(((J$3-INT(J$3/18)*18)-$B15)&gt;=0,1,0)-J15+2)</f>
        <v>3</v>
      </c>
      <c r="M15" s="38">
        <v>6</v>
      </c>
      <c r="N15" s="59">
        <v>2</v>
      </c>
      <c r="O15" s="232">
        <f t="shared" ref="O15:O23" si="9">IF(($C15+INT(M$3/18)+IF(((M$3-INT(M$3/18)*18)-$B15)&gt;=0,1,0)-M15+2)&lt;0, 0, $C15+INT(M$3/18)+IF(((M$3-INT(M$3/18)*18)-$B15)&gt;=0,1,0)-M15+2)</f>
        <v>3</v>
      </c>
      <c r="P15" s="37">
        <v>7</v>
      </c>
      <c r="Q15" s="39">
        <v>1</v>
      </c>
      <c r="R15" s="37">
        <f t="shared" ref="R15:R23" si="10">IF(($C15+INT(P$3/18)+IF(((P$3-INT(P$3/18)*18)-$B15)&gt;=0,1,0)-P15+2)&lt;0, 0, $C15+INT(P$3/18)+IF(((P$3-INT(P$3/18)*18)-$B15)&gt;=0,1,0)-P15+2)</f>
        <v>2</v>
      </c>
    </row>
    <row r="16" spans="1:19" x14ac:dyDescent="0.2">
      <c r="A16" s="42" t="s">
        <v>400</v>
      </c>
      <c r="B16" s="50">
        <v>6</v>
      </c>
      <c r="C16" s="50">
        <v>4</v>
      </c>
      <c r="D16" s="37">
        <v>6</v>
      </c>
      <c r="E16" s="37">
        <v>3</v>
      </c>
      <c r="F16" s="37">
        <f t="shared" si="0"/>
        <v>1</v>
      </c>
      <c r="G16" s="38">
        <v>7</v>
      </c>
      <c r="H16" s="38">
        <v>3</v>
      </c>
      <c r="I16" s="232">
        <f t="shared" si="7"/>
        <v>0</v>
      </c>
      <c r="J16" s="37">
        <v>7</v>
      </c>
      <c r="K16" s="37">
        <v>3</v>
      </c>
      <c r="L16" s="37">
        <f t="shared" si="8"/>
        <v>0</v>
      </c>
      <c r="M16" s="38">
        <v>5</v>
      </c>
      <c r="N16" s="38">
        <v>2</v>
      </c>
      <c r="O16" s="232">
        <f t="shared" si="9"/>
        <v>3</v>
      </c>
      <c r="P16" s="37">
        <v>8</v>
      </c>
      <c r="Q16" s="37">
        <v>3</v>
      </c>
      <c r="R16" s="37">
        <f t="shared" si="10"/>
        <v>0</v>
      </c>
    </row>
    <row r="17" spans="1:18" x14ac:dyDescent="0.2">
      <c r="A17" s="42" t="s">
        <v>401</v>
      </c>
      <c r="B17" s="50">
        <v>12</v>
      </c>
      <c r="C17" s="50">
        <v>4</v>
      </c>
      <c r="D17" s="37">
        <v>4</v>
      </c>
      <c r="E17" s="37">
        <v>2</v>
      </c>
      <c r="F17" s="37">
        <f t="shared" si="0"/>
        <v>2</v>
      </c>
      <c r="G17" s="38">
        <v>6</v>
      </c>
      <c r="H17" s="38">
        <v>2</v>
      </c>
      <c r="I17" s="232">
        <f t="shared" si="7"/>
        <v>1</v>
      </c>
      <c r="J17" s="37">
        <v>5</v>
      </c>
      <c r="K17" s="37">
        <v>2</v>
      </c>
      <c r="L17" s="37">
        <f t="shared" si="8"/>
        <v>2</v>
      </c>
      <c r="M17" s="38">
        <v>4</v>
      </c>
      <c r="N17" s="38">
        <v>1</v>
      </c>
      <c r="O17" s="232">
        <f t="shared" si="9"/>
        <v>3</v>
      </c>
      <c r="P17" s="37">
        <v>6</v>
      </c>
      <c r="Q17" s="37">
        <v>2</v>
      </c>
      <c r="R17" s="37">
        <f t="shared" si="10"/>
        <v>1</v>
      </c>
    </row>
    <row r="18" spans="1:18" x14ac:dyDescent="0.2">
      <c r="A18" s="42" t="s">
        <v>402</v>
      </c>
      <c r="B18" s="50">
        <v>18</v>
      </c>
      <c r="C18" s="50">
        <v>3</v>
      </c>
      <c r="D18" s="37">
        <v>3</v>
      </c>
      <c r="E18" s="37">
        <v>2</v>
      </c>
      <c r="F18" s="37">
        <f t="shared" si="0"/>
        <v>2</v>
      </c>
      <c r="G18" s="38">
        <v>4</v>
      </c>
      <c r="H18" s="38">
        <v>3</v>
      </c>
      <c r="I18" s="232">
        <f t="shared" si="7"/>
        <v>2</v>
      </c>
      <c r="J18" s="37">
        <v>3</v>
      </c>
      <c r="K18" s="37">
        <v>2</v>
      </c>
      <c r="L18" s="37">
        <f t="shared" si="8"/>
        <v>2</v>
      </c>
      <c r="M18" s="38">
        <v>3</v>
      </c>
      <c r="N18" s="38">
        <v>2</v>
      </c>
      <c r="O18" s="232">
        <f t="shared" si="9"/>
        <v>3</v>
      </c>
      <c r="P18" s="37">
        <v>10</v>
      </c>
      <c r="Q18" s="37">
        <v>2</v>
      </c>
      <c r="R18" s="37">
        <f t="shared" si="10"/>
        <v>0</v>
      </c>
    </row>
    <row r="19" spans="1:18" x14ac:dyDescent="0.2">
      <c r="A19" s="42" t="s">
        <v>403</v>
      </c>
      <c r="B19" s="50">
        <v>8</v>
      </c>
      <c r="C19" s="50">
        <v>4</v>
      </c>
      <c r="D19" s="37">
        <v>4</v>
      </c>
      <c r="E19" s="37">
        <v>2</v>
      </c>
      <c r="F19" s="37">
        <f t="shared" si="0"/>
        <v>2</v>
      </c>
      <c r="G19" s="38">
        <v>6</v>
      </c>
      <c r="H19" s="38">
        <v>2</v>
      </c>
      <c r="I19" s="232">
        <f t="shared" si="7"/>
        <v>1</v>
      </c>
      <c r="J19" s="37">
        <v>5</v>
      </c>
      <c r="K19" s="37">
        <v>3</v>
      </c>
      <c r="L19" s="37">
        <f t="shared" si="8"/>
        <v>2</v>
      </c>
      <c r="M19" s="38">
        <v>5</v>
      </c>
      <c r="N19" s="38">
        <v>2</v>
      </c>
      <c r="O19" s="232">
        <f t="shared" si="9"/>
        <v>3</v>
      </c>
      <c r="P19" s="37">
        <v>5</v>
      </c>
      <c r="Q19" s="37">
        <v>1</v>
      </c>
      <c r="R19" s="37">
        <f t="shared" si="10"/>
        <v>3</v>
      </c>
    </row>
    <row r="20" spans="1:18" x14ac:dyDescent="0.2">
      <c r="A20" s="42" t="s">
        <v>404</v>
      </c>
      <c r="B20" s="50">
        <v>16</v>
      </c>
      <c r="C20" s="50">
        <v>3</v>
      </c>
      <c r="D20" s="37">
        <v>3</v>
      </c>
      <c r="E20" s="37">
        <v>2</v>
      </c>
      <c r="F20" s="37">
        <f t="shared" si="0"/>
        <v>2</v>
      </c>
      <c r="G20" s="38">
        <v>4</v>
      </c>
      <c r="H20" s="38">
        <v>2</v>
      </c>
      <c r="I20" s="232">
        <f t="shared" si="7"/>
        <v>2</v>
      </c>
      <c r="J20" s="37">
        <v>3</v>
      </c>
      <c r="K20" s="37">
        <v>2</v>
      </c>
      <c r="L20" s="37">
        <f t="shared" si="8"/>
        <v>3</v>
      </c>
      <c r="M20" s="38">
        <v>3</v>
      </c>
      <c r="N20" s="38">
        <v>1</v>
      </c>
      <c r="O20" s="232">
        <f t="shared" si="9"/>
        <v>3</v>
      </c>
      <c r="P20" s="37">
        <v>3</v>
      </c>
      <c r="Q20" s="37">
        <v>1</v>
      </c>
      <c r="R20" s="37">
        <f t="shared" si="10"/>
        <v>3</v>
      </c>
    </row>
    <row r="21" spans="1:18" x14ac:dyDescent="0.2">
      <c r="A21" s="42" t="s">
        <v>405</v>
      </c>
      <c r="B21" s="50">
        <v>10</v>
      </c>
      <c r="C21" s="50">
        <v>4</v>
      </c>
      <c r="D21" s="37">
        <v>5</v>
      </c>
      <c r="E21" s="37">
        <v>2</v>
      </c>
      <c r="F21" s="37">
        <f t="shared" si="0"/>
        <v>1</v>
      </c>
      <c r="G21" s="38">
        <v>5</v>
      </c>
      <c r="H21" s="38">
        <v>1</v>
      </c>
      <c r="I21" s="232">
        <f t="shared" si="7"/>
        <v>2</v>
      </c>
      <c r="J21" s="37">
        <v>5</v>
      </c>
      <c r="K21" s="37">
        <v>3</v>
      </c>
      <c r="L21" s="37">
        <f t="shared" si="8"/>
        <v>2</v>
      </c>
      <c r="M21" s="38">
        <v>5</v>
      </c>
      <c r="N21" s="38">
        <v>1</v>
      </c>
      <c r="O21" s="232">
        <f t="shared" si="9"/>
        <v>2</v>
      </c>
      <c r="P21" s="37">
        <v>7</v>
      </c>
      <c r="Q21" s="37">
        <v>2</v>
      </c>
      <c r="R21" s="37">
        <f t="shared" si="10"/>
        <v>0</v>
      </c>
    </row>
    <row r="22" spans="1:18" x14ac:dyDescent="0.2">
      <c r="A22" s="42" t="s">
        <v>406</v>
      </c>
      <c r="B22" s="50">
        <v>14</v>
      </c>
      <c r="C22" s="50">
        <v>3</v>
      </c>
      <c r="D22" s="37">
        <v>5</v>
      </c>
      <c r="E22" s="37">
        <v>2</v>
      </c>
      <c r="F22" s="37">
        <f t="shared" si="0"/>
        <v>0</v>
      </c>
      <c r="G22" s="38">
        <v>6</v>
      </c>
      <c r="H22" s="38">
        <v>2</v>
      </c>
      <c r="I22" s="232">
        <f t="shared" si="7"/>
        <v>0</v>
      </c>
      <c r="J22" s="37">
        <v>3</v>
      </c>
      <c r="K22" s="37">
        <v>2</v>
      </c>
      <c r="L22" s="37">
        <f t="shared" si="8"/>
        <v>3</v>
      </c>
      <c r="M22" s="38">
        <v>4</v>
      </c>
      <c r="N22" s="38">
        <v>2</v>
      </c>
      <c r="O22" s="232">
        <f t="shared" si="9"/>
        <v>2</v>
      </c>
      <c r="P22" s="37">
        <v>4</v>
      </c>
      <c r="Q22" s="37">
        <v>1</v>
      </c>
      <c r="R22" s="37">
        <f t="shared" si="10"/>
        <v>2</v>
      </c>
    </row>
    <row r="23" spans="1:18" ht="13.5" thickBot="1" x14ac:dyDescent="0.25">
      <c r="A23" s="45" t="s">
        <v>407</v>
      </c>
      <c r="B23" s="51">
        <v>2</v>
      </c>
      <c r="C23" s="51">
        <v>5</v>
      </c>
      <c r="D23" s="37">
        <v>7</v>
      </c>
      <c r="E23" s="46">
        <v>2</v>
      </c>
      <c r="F23" s="37">
        <f t="shared" si="0"/>
        <v>1</v>
      </c>
      <c r="G23" s="38">
        <v>7</v>
      </c>
      <c r="H23" s="47">
        <v>3</v>
      </c>
      <c r="I23" s="232">
        <f t="shared" si="7"/>
        <v>2</v>
      </c>
      <c r="J23" s="37">
        <v>10</v>
      </c>
      <c r="K23" s="46">
        <v>2</v>
      </c>
      <c r="L23" s="37">
        <f t="shared" si="8"/>
        <v>0</v>
      </c>
      <c r="M23" s="38">
        <v>6</v>
      </c>
      <c r="N23" s="47">
        <v>2</v>
      </c>
      <c r="O23" s="232">
        <f t="shared" si="9"/>
        <v>3</v>
      </c>
      <c r="P23" s="37">
        <v>8</v>
      </c>
      <c r="Q23" s="46">
        <v>2</v>
      </c>
      <c r="R23" s="37">
        <f t="shared" si="10"/>
        <v>1</v>
      </c>
    </row>
    <row r="24" spans="1:18" ht="13.5" thickBot="1" x14ac:dyDescent="0.25">
      <c r="A24" s="66" t="s">
        <v>413</v>
      </c>
      <c r="B24" s="63"/>
      <c r="C24" s="63">
        <f t="shared" ref="C24:L24" si="11">SUM(C15:C23)</f>
        <v>35</v>
      </c>
      <c r="D24" s="63">
        <f t="shared" si="11"/>
        <v>42</v>
      </c>
      <c r="E24" s="63">
        <f t="shared" si="11"/>
        <v>19</v>
      </c>
      <c r="F24" s="63">
        <f t="shared" si="11"/>
        <v>14</v>
      </c>
      <c r="G24" s="64">
        <f t="shared" si="11"/>
        <v>52</v>
      </c>
      <c r="H24" s="64">
        <f t="shared" si="11"/>
        <v>20</v>
      </c>
      <c r="I24" s="234">
        <f t="shared" si="11"/>
        <v>11</v>
      </c>
      <c r="J24" s="63">
        <f t="shared" si="11"/>
        <v>46</v>
      </c>
      <c r="K24" s="63">
        <f t="shared" si="11"/>
        <v>20</v>
      </c>
      <c r="L24" s="63">
        <f t="shared" si="11"/>
        <v>17</v>
      </c>
      <c r="M24" s="64">
        <f t="shared" ref="M24:R24" si="12">SUM(M15:M23)</f>
        <v>41</v>
      </c>
      <c r="N24" s="64">
        <f t="shared" si="12"/>
        <v>15</v>
      </c>
      <c r="O24" s="64">
        <f t="shared" si="12"/>
        <v>25</v>
      </c>
      <c r="P24" s="63">
        <f t="shared" si="12"/>
        <v>58</v>
      </c>
      <c r="Q24" s="63">
        <f t="shared" si="12"/>
        <v>15</v>
      </c>
      <c r="R24" s="63">
        <f t="shared" si="12"/>
        <v>12</v>
      </c>
    </row>
    <row r="25" spans="1:18" ht="13.5" thickBot="1" x14ac:dyDescent="0.25">
      <c r="A25" s="70" t="s">
        <v>414</v>
      </c>
      <c r="B25" s="71"/>
      <c r="C25" s="71">
        <f t="shared" ref="C25:R25" si="13">C24+C14</f>
        <v>70</v>
      </c>
      <c r="D25" s="71">
        <f t="shared" si="13"/>
        <v>82</v>
      </c>
      <c r="E25" s="71">
        <f t="shared" si="13"/>
        <v>34</v>
      </c>
      <c r="F25" s="71">
        <f t="shared" si="13"/>
        <v>30</v>
      </c>
      <c r="G25" s="72">
        <f t="shared" si="13"/>
        <v>100</v>
      </c>
      <c r="H25" s="72">
        <f t="shared" si="13"/>
        <v>35</v>
      </c>
      <c r="I25" s="235">
        <f t="shared" si="13"/>
        <v>27</v>
      </c>
      <c r="J25" s="71">
        <f t="shared" si="13"/>
        <v>91</v>
      </c>
      <c r="K25" s="71">
        <f t="shared" si="13"/>
        <v>41</v>
      </c>
      <c r="L25" s="71">
        <f t="shared" si="13"/>
        <v>33</v>
      </c>
      <c r="M25" s="72">
        <f t="shared" si="13"/>
        <v>97</v>
      </c>
      <c r="N25" s="72">
        <f t="shared" si="13"/>
        <v>33</v>
      </c>
      <c r="O25" s="72">
        <f t="shared" si="13"/>
        <v>35</v>
      </c>
      <c r="P25" s="71">
        <f t="shared" si="13"/>
        <v>104</v>
      </c>
      <c r="Q25" s="71">
        <f t="shared" si="13"/>
        <v>28</v>
      </c>
      <c r="R25" s="71">
        <f t="shared" si="13"/>
        <v>33</v>
      </c>
    </row>
    <row r="27" spans="1:18" x14ac:dyDescent="0.2">
      <c r="A27" s="30"/>
      <c r="B27" s="30"/>
      <c r="C27" s="30"/>
      <c r="D27" s="30"/>
      <c r="E27" s="30"/>
      <c r="F27" s="30"/>
      <c r="G27" s="30"/>
      <c r="H27" s="30"/>
      <c r="I27" s="30"/>
      <c r="J27" s="30"/>
      <c r="K27" s="30"/>
      <c r="L27" s="30"/>
    </row>
    <row r="28" spans="1:18" x14ac:dyDescent="0.2">
      <c r="A28" s="92"/>
      <c r="B28" s="30" t="s">
        <v>450</v>
      </c>
      <c r="C28" s="30"/>
      <c r="D28" s="30"/>
      <c r="E28" s="30"/>
      <c r="F28" s="30"/>
      <c r="G28" s="30"/>
      <c r="H28" s="30"/>
      <c r="I28" s="30"/>
      <c r="J28" s="30"/>
      <c r="K28" s="30"/>
      <c r="L28" s="30"/>
    </row>
    <row r="29" spans="1:18" x14ac:dyDescent="0.2">
      <c r="A29" s="97"/>
      <c r="B29" s="30" t="s">
        <v>603</v>
      </c>
      <c r="C29" s="30"/>
      <c r="D29" s="30"/>
      <c r="E29" s="30"/>
      <c r="F29" s="30"/>
      <c r="G29" s="30"/>
      <c r="H29" s="30"/>
      <c r="I29" s="30"/>
      <c r="J29" s="30"/>
      <c r="K29" s="30"/>
      <c r="L29" s="30"/>
    </row>
  </sheetData>
  <mergeCells count="10">
    <mergeCell ref="D3:F3"/>
    <mergeCell ref="G3:I3"/>
    <mergeCell ref="J3:L3"/>
    <mergeCell ref="M3:O3"/>
    <mergeCell ref="P3:R3"/>
    <mergeCell ref="D2:F2"/>
    <mergeCell ref="G2:I2"/>
    <mergeCell ref="J2:L2"/>
    <mergeCell ref="M2:O2"/>
    <mergeCell ref="P2:R2"/>
  </mergeCells>
  <conditionalFormatting sqref="G5:G13 G15:G23 D5:D13 D15:D23 J5:J13 J15:J23 M5:M13 M15:M23">
    <cfRule type="cellIs" dxfId="149" priority="3" stopIfTrue="1" operator="equal">
      <formula>$C5</formula>
    </cfRule>
    <cfRule type="cellIs" dxfId="148" priority="4" stopIfTrue="1" operator="equal">
      <formula>$C5-1</formula>
    </cfRule>
  </conditionalFormatting>
  <conditionalFormatting sqref="P5:P13 P15:P23">
    <cfRule type="cellIs" dxfId="147" priority="1" stopIfTrue="1" operator="equal">
      <formula>$C5</formula>
    </cfRule>
    <cfRule type="cellIs" dxfId="146"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P32"/>
  <sheetViews>
    <sheetView workbookViewId="0">
      <selection activeCell="J12" sqref="J12"/>
    </sheetView>
  </sheetViews>
  <sheetFormatPr defaultColWidth="8.85546875" defaultRowHeight="12.75" x14ac:dyDescent="0.2"/>
  <cols>
    <col min="1" max="15" width="8.5703125" customWidth="1"/>
  </cols>
  <sheetData>
    <row r="1" spans="1:16" ht="13.5" thickBot="1" x14ac:dyDescent="0.25">
      <c r="A1" s="256"/>
      <c r="B1" s="257"/>
      <c r="C1" s="257"/>
      <c r="D1" s="257"/>
      <c r="E1" s="257"/>
      <c r="F1" s="257"/>
      <c r="G1" s="257" t="s">
        <v>281</v>
      </c>
      <c r="H1" s="257"/>
      <c r="I1" s="257"/>
      <c r="J1" s="257"/>
      <c r="K1" s="257"/>
      <c r="L1" s="257"/>
      <c r="M1" s="257"/>
      <c r="N1" s="257"/>
      <c r="O1" s="257"/>
      <c r="P1" t="s">
        <v>659</v>
      </c>
    </row>
    <row r="2" spans="1:16" x14ac:dyDescent="0.2">
      <c r="A2" s="258"/>
      <c r="B2" s="259"/>
      <c r="C2" s="259"/>
      <c r="D2" s="474" t="s">
        <v>475</v>
      </c>
      <c r="E2" s="475"/>
      <c r="F2" s="476"/>
      <c r="G2" s="477" t="s">
        <v>352</v>
      </c>
      <c r="H2" s="478"/>
      <c r="I2" s="479"/>
      <c r="J2" s="474" t="s">
        <v>340</v>
      </c>
      <c r="K2" s="475"/>
      <c r="L2" s="476"/>
      <c r="M2" s="477" t="s">
        <v>472</v>
      </c>
      <c r="N2" s="478"/>
      <c r="O2" s="479"/>
    </row>
    <row r="3" spans="1:16" x14ac:dyDescent="0.2">
      <c r="A3" s="260"/>
      <c r="B3" s="261"/>
      <c r="C3" s="261" t="s">
        <v>538</v>
      </c>
      <c r="D3" s="480">
        <v>15</v>
      </c>
      <c r="E3" s="481"/>
      <c r="F3" s="482"/>
      <c r="G3" s="483">
        <v>26</v>
      </c>
      <c r="H3" s="484"/>
      <c r="I3" s="485"/>
      <c r="J3" s="480">
        <v>21</v>
      </c>
      <c r="K3" s="481"/>
      <c r="L3" s="482"/>
      <c r="M3" s="483">
        <v>28</v>
      </c>
      <c r="N3" s="484"/>
      <c r="O3" s="485"/>
    </row>
    <row r="4" spans="1:16" x14ac:dyDescent="0.2">
      <c r="A4" s="262"/>
      <c r="B4" s="263" t="s">
        <v>355</v>
      </c>
      <c r="C4" s="263" t="s">
        <v>408</v>
      </c>
      <c r="D4" s="35" t="s">
        <v>409</v>
      </c>
      <c r="E4" s="35" t="s">
        <v>410</v>
      </c>
      <c r="F4" s="35" t="s">
        <v>363</v>
      </c>
      <c r="G4" s="36" t="s">
        <v>409</v>
      </c>
      <c r="H4" s="36" t="s">
        <v>410</v>
      </c>
      <c r="I4" s="36" t="s">
        <v>363</v>
      </c>
      <c r="J4" s="35" t="s">
        <v>409</v>
      </c>
      <c r="K4" s="35" t="s">
        <v>410</v>
      </c>
      <c r="L4" s="35" t="s">
        <v>363</v>
      </c>
      <c r="M4" s="36" t="s">
        <v>409</v>
      </c>
      <c r="N4" s="36" t="s">
        <v>410</v>
      </c>
      <c r="O4" s="36" t="s">
        <v>363</v>
      </c>
    </row>
    <row r="5" spans="1:16" x14ac:dyDescent="0.2">
      <c r="A5" s="262" t="s">
        <v>390</v>
      </c>
      <c r="B5" s="264">
        <v>15</v>
      </c>
      <c r="C5" s="264">
        <v>3</v>
      </c>
      <c r="D5" s="37">
        <v>4</v>
      </c>
      <c r="E5" s="37">
        <v>2</v>
      </c>
      <c r="F5" s="37">
        <f t="shared" ref="F5:F23" si="0">IF(($C5+INT(D$3/18)+IF(((D$3-INT(D$3/18)*18)-$B5)&gt;=0,1,0)-D5+2)&lt;0, 0, $C5+INT(D$3/18)+IF(((D$3-INT(D$3/18)*18)-$B5)&gt;=0,1,0)-D5+2)</f>
        <v>2</v>
      </c>
      <c r="G5" s="38">
        <v>5</v>
      </c>
      <c r="H5" s="38">
        <v>3</v>
      </c>
      <c r="I5" s="232">
        <f t="shared" ref="I5:I13" si="1">IF(($C5+INT(G$3/18)+IF(((G$3-INT(G$3/18)*18)-$B5)&gt;=0,1,0)-G5+2)&lt;0, 0, $C5+INT(G$3/18)+IF(((G$3-INT(G$3/18)*18)-$B5)&gt;=0,1,0)-G5+2)</f>
        <v>1</v>
      </c>
      <c r="J5" s="37">
        <v>5</v>
      </c>
      <c r="K5" s="37">
        <v>2</v>
      </c>
      <c r="L5" s="37">
        <f t="shared" ref="L5:L13" si="2">IF(($C5+INT(J$3/18)+IF(((J$3-INT(J$3/18)*18)-$B5)&gt;=0,1,0)-J5+2)&lt;0, 0, $C5+INT(J$3/18)+IF(((J$3-INT(J$3/18)*18)-$B5)&gt;=0,1,0)-J5+2)</f>
        <v>1</v>
      </c>
      <c r="M5" s="38">
        <v>5</v>
      </c>
      <c r="N5" s="38">
        <v>2</v>
      </c>
      <c r="O5" s="232">
        <f t="shared" ref="O5:O13" si="3">IF(($C5+INT(M$3/18)+IF(((M$3-INT(M$3/18)*18)-$B5)&gt;=0,1,0)-M5+2)&lt;0, 0, $C5+INT(M$3/18)+IF(((M$3-INT(M$3/18)*18)-$B5)&gt;=0,1,0)-M5+2)</f>
        <v>1</v>
      </c>
      <c r="P5" s="102"/>
    </row>
    <row r="6" spans="1:16" x14ac:dyDescent="0.2">
      <c r="A6" s="262" t="s">
        <v>391</v>
      </c>
      <c r="B6" s="264">
        <v>13</v>
      </c>
      <c r="C6" s="264">
        <v>4</v>
      </c>
      <c r="D6" s="37">
        <v>6</v>
      </c>
      <c r="E6" s="37">
        <v>2</v>
      </c>
      <c r="F6" s="37">
        <f t="shared" si="0"/>
        <v>1</v>
      </c>
      <c r="G6" s="38">
        <v>5</v>
      </c>
      <c r="H6" s="38">
        <v>2</v>
      </c>
      <c r="I6" s="232">
        <f t="shared" si="1"/>
        <v>2</v>
      </c>
      <c r="J6" s="37">
        <v>8</v>
      </c>
      <c r="K6" s="37">
        <v>3</v>
      </c>
      <c r="L6" s="37">
        <f t="shared" si="2"/>
        <v>0</v>
      </c>
      <c r="M6" s="38">
        <v>6</v>
      </c>
      <c r="N6" s="38">
        <v>2</v>
      </c>
      <c r="O6" s="232">
        <f t="shared" si="3"/>
        <v>1</v>
      </c>
    </row>
    <row r="7" spans="1:16" x14ac:dyDescent="0.2">
      <c r="A7" s="262" t="s">
        <v>392</v>
      </c>
      <c r="B7" s="264">
        <v>11</v>
      </c>
      <c r="C7" s="264">
        <v>4</v>
      </c>
      <c r="D7" s="37">
        <v>4</v>
      </c>
      <c r="E7" s="37">
        <v>1</v>
      </c>
      <c r="F7" s="37">
        <f t="shared" si="0"/>
        <v>3</v>
      </c>
      <c r="G7" s="38">
        <v>6</v>
      </c>
      <c r="H7" s="38">
        <v>2</v>
      </c>
      <c r="I7" s="232">
        <f t="shared" si="1"/>
        <v>1</v>
      </c>
      <c r="J7" s="37">
        <v>4</v>
      </c>
      <c r="K7" s="37">
        <v>1</v>
      </c>
      <c r="L7" s="37">
        <f t="shared" si="2"/>
        <v>3</v>
      </c>
      <c r="M7" s="38">
        <v>7</v>
      </c>
      <c r="N7" s="38">
        <v>2</v>
      </c>
      <c r="O7" s="232">
        <f t="shared" si="3"/>
        <v>0</v>
      </c>
      <c r="P7" t="s">
        <v>472</v>
      </c>
    </row>
    <row r="8" spans="1:16" x14ac:dyDescent="0.2">
      <c r="A8" s="262" t="s">
        <v>393</v>
      </c>
      <c r="B8" s="264">
        <v>1</v>
      </c>
      <c r="C8" s="264">
        <v>5</v>
      </c>
      <c r="D8" s="37">
        <v>6</v>
      </c>
      <c r="E8" s="37">
        <v>2</v>
      </c>
      <c r="F8" s="37">
        <f t="shared" si="0"/>
        <v>2</v>
      </c>
      <c r="G8" s="38">
        <v>5</v>
      </c>
      <c r="H8" s="38">
        <v>2</v>
      </c>
      <c r="I8" s="232">
        <f t="shared" si="1"/>
        <v>4</v>
      </c>
      <c r="J8" s="37">
        <v>6</v>
      </c>
      <c r="K8" s="37">
        <v>2</v>
      </c>
      <c r="L8" s="37">
        <f t="shared" si="2"/>
        <v>3</v>
      </c>
      <c r="M8" s="38">
        <v>9</v>
      </c>
      <c r="N8" s="38">
        <v>1</v>
      </c>
      <c r="O8" s="232">
        <f t="shared" si="3"/>
        <v>0</v>
      </c>
      <c r="P8" t="s">
        <v>472</v>
      </c>
    </row>
    <row r="9" spans="1:16" x14ac:dyDescent="0.2">
      <c r="A9" s="262" t="s">
        <v>394</v>
      </c>
      <c r="B9" s="264">
        <v>3</v>
      </c>
      <c r="C9" s="264">
        <v>4</v>
      </c>
      <c r="D9" s="37">
        <v>4</v>
      </c>
      <c r="E9" s="37">
        <v>1</v>
      </c>
      <c r="F9" s="37">
        <f t="shared" si="0"/>
        <v>3</v>
      </c>
      <c r="G9" s="38">
        <v>6</v>
      </c>
      <c r="H9" s="38">
        <v>2</v>
      </c>
      <c r="I9" s="232">
        <f t="shared" si="1"/>
        <v>2</v>
      </c>
      <c r="J9" s="37">
        <v>10</v>
      </c>
      <c r="K9" s="37">
        <v>2</v>
      </c>
      <c r="L9" s="37">
        <f t="shared" si="2"/>
        <v>0</v>
      </c>
      <c r="M9" s="38">
        <v>8</v>
      </c>
      <c r="N9" s="38">
        <v>2</v>
      </c>
      <c r="O9" s="232">
        <f t="shared" si="3"/>
        <v>0</v>
      </c>
    </row>
    <row r="10" spans="1:16" x14ac:dyDescent="0.2">
      <c r="A10" s="262" t="s">
        <v>395</v>
      </c>
      <c r="B10" s="264">
        <v>7</v>
      </c>
      <c r="C10" s="264">
        <v>4</v>
      </c>
      <c r="D10" s="37">
        <v>7</v>
      </c>
      <c r="E10" s="37">
        <v>1</v>
      </c>
      <c r="F10" s="37">
        <f t="shared" si="0"/>
        <v>0</v>
      </c>
      <c r="G10" s="38">
        <v>7</v>
      </c>
      <c r="H10" s="38">
        <v>1</v>
      </c>
      <c r="I10" s="232">
        <f t="shared" si="1"/>
        <v>1</v>
      </c>
      <c r="J10" s="37">
        <v>6</v>
      </c>
      <c r="K10" s="37">
        <v>2</v>
      </c>
      <c r="L10" s="37">
        <f t="shared" si="2"/>
        <v>1</v>
      </c>
      <c r="M10" s="38">
        <v>7</v>
      </c>
      <c r="N10" s="38">
        <v>1</v>
      </c>
      <c r="O10" s="232">
        <f t="shared" si="3"/>
        <v>1</v>
      </c>
    </row>
    <row r="11" spans="1:16" x14ac:dyDescent="0.2">
      <c r="A11" s="262" t="s">
        <v>396</v>
      </c>
      <c r="B11" s="264">
        <v>5</v>
      </c>
      <c r="C11" s="264">
        <v>4</v>
      </c>
      <c r="D11" s="37">
        <v>5</v>
      </c>
      <c r="E11" s="37">
        <v>2</v>
      </c>
      <c r="F11" s="37">
        <f t="shared" si="0"/>
        <v>2</v>
      </c>
      <c r="G11" s="38">
        <v>6</v>
      </c>
      <c r="H11" s="38">
        <v>2</v>
      </c>
      <c r="I11" s="232">
        <f t="shared" si="1"/>
        <v>2</v>
      </c>
      <c r="J11" s="37">
        <v>7</v>
      </c>
      <c r="K11" s="37">
        <v>2</v>
      </c>
      <c r="L11" s="37">
        <f t="shared" si="2"/>
        <v>0</v>
      </c>
      <c r="M11" s="38">
        <v>7</v>
      </c>
      <c r="N11" s="38">
        <v>2</v>
      </c>
      <c r="O11" s="232">
        <f t="shared" si="3"/>
        <v>1</v>
      </c>
    </row>
    <row r="12" spans="1:16" x14ac:dyDescent="0.2">
      <c r="A12" s="262" t="s">
        <v>397</v>
      </c>
      <c r="B12" s="264">
        <v>9</v>
      </c>
      <c r="C12" s="264">
        <v>4</v>
      </c>
      <c r="D12" s="37">
        <v>5</v>
      </c>
      <c r="E12" s="37">
        <v>2</v>
      </c>
      <c r="F12" s="37">
        <f t="shared" si="0"/>
        <v>2</v>
      </c>
      <c r="G12" s="38">
        <v>8</v>
      </c>
      <c r="H12" s="38">
        <v>2</v>
      </c>
      <c r="I12" s="232">
        <f t="shared" si="1"/>
        <v>0</v>
      </c>
      <c r="J12" s="37">
        <v>10</v>
      </c>
      <c r="K12" s="37">
        <v>2</v>
      </c>
      <c r="L12" s="37">
        <f t="shared" si="2"/>
        <v>0</v>
      </c>
      <c r="M12" s="38">
        <v>7</v>
      </c>
      <c r="N12" s="38">
        <v>3</v>
      </c>
      <c r="O12" s="232">
        <f t="shared" si="3"/>
        <v>1</v>
      </c>
    </row>
    <row r="13" spans="1:16" ht="13.5" thickBot="1" x14ac:dyDescent="0.25">
      <c r="A13" s="265" t="s">
        <v>398</v>
      </c>
      <c r="B13" s="266">
        <v>17</v>
      </c>
      <c r="C13" s="266">
        <v>4</v>
      </c>
      <c r="D13" s="37">
        <v>5</v>
      </c>
      <c r="E13" s="54">
        <v>2</v>
      </c>
      <c r="F13" s="37">
        <f t="shared" si="0"/>
        <v>1</v>
      </c>
      <c r="G13" s="38">
        <v>5</v>
      </c>
      <c r="H13" s="55">
        <v>2</v>
      </c>
      <c r="I13" s="232">
        <f t="shared" si="1"/>
        <v>2</v>
      </c>
      <c r="J13" s="37">
        <v>5</v>
      </c>
      <c r="K13" s="54">
        <v>2</v>
      </c>
      <c r="L13" s="37">
        <f t="shared" si="2"/>
        <v>2</v>
      </c>
      <c r="M13" s="38">
        <v>7</v>
      </c>
      <c r="N13" s="55">
        <v>3</v>
      </c>
      <c r="O13" s="232">
        <f t="shared" si="3"/>
        <v>0</v>
      </c>
    </row>
    <row r="14" spans="1:16" ht="13.5" thickBot="1" x14ac:dyDescent="0.25">
      <c r="A14" s="267" t="s">
        <v>412</v>
      </c>
      <c r="B14" s="268"/>
      <c r="C14" s="234">
        <f t="shared" ref="C14:L14" si="4">SUM(C5:C13)</f>
        <v>36</v>
      </c>
      <c r="D14" s="63">
        <f t="shared" si="4"/>
        <v>46</v>
      </c>
      <c r="E14" s="63">
        <f t="shared" si="4"/>
        <v>15</v>
      </c>
      <c r="F14" s="63">
        <f t="shared" si="4"/>
        <v>16</v>
      </c>
      <c r="G14" s="64">
        <f t="shared" si="4"/>
        <v>53</v>
      </c>
      <c r="H14" s="64">
        <f t="shared" si="4"/>
        <v>18</v>
      </c>
      <c r="I14" s="233">
        <f t="shared" si="4"/>
        <v>15</v>
      </c>
      <c r="J14" s="63">
        <f t="shared" si="4"/>
        <v>61</v>
      </c>
      <c r="K14" s="63">
        <f t="shared" si="4"/>
        <v>18</v>
      </c>
      <c r="L14" s="88">
        <f t="shared" si="4"/>
        <v>10</v>
      </c>
      <c r="M14" s="64">
        <f>SUM(M5:M13)</f>
        <v>63</v>
      </c>
      <c r="N14" s="64">
        <f>SUM(N5:N13)</f>
        <v>18</v>
      </c>
      <c r="O14" s="233">
        <f>SUM(O5:O13)</f>
        <v>5</v>
      </c>
    </row>
    <row r="15" spans="1:16" x14ac:dyDescent="0.2">
      <c r="A15" s="260" t="s">
        <v>399</v>
      </c>
      <c r="B15" s="269">
        <v>10</v>
      </c>
      <c r="C15" s="269">
        <v>4</v>
      </c>
      <c r="D15" s="37">
        <v>5</v>
      </c>
      <c r="E15" s="39">
        <v>3</v>
      </c>
      <c r="F15" s="37">
        <f t="shared" si="0"/>
        <v>2</v>
      </c>
      <c r="G15" s="38">
        <v>5</v>
      </c>
      <c r="H15" s="59">
        <v>2</v>
      </c>
      <c r="I15" s="232">
        <f t="shared" ref="I15:I23" si="5">IF(($C15+INT(G$3/18)+IF(((G$3-INT(G$3/18)*18)-$B15)&gt;=0,1,0)-G15+2)&lt;0, 0, $C15+INT(G$3/18)+IF(((G$3-INT(G$3/18)*18)-$B15)&gt;=0,1,0)-G15+2)</f>
        <v>2</v>
      </c>
      <c r="J15" s="37">
        <v>6</v>
      </c>
      <c r="K15" s="39">
        <v>3</v>
      </c>
      <c r="L15" s="37">
        <f t="shared" ref="L15:L23" si="6">IF(($C15+INT(J$3/18)+IF(((J$3-INT(J$3/18)*18)-$B15)&gt;=0,1,0)-J15+2)&lt;0, 0, $C15+INT(J$3/18)+IF(((J$3-INT(J$3/18)*18)-$B15)&gt;=0,1,0)-J15+2)</f>
        <v>1</v>
      </c>
      <c r="M15" s="38">
        <v>6</v>
      </c>
      <c r="N15" s="59">
        <v>2</v>
      </c>
      <c r="O15" s="232">
        <f t="shared" ref="O15:O23" si="7">IF(($C15+INT(M$3/18)+IF(((M$3-INT(M$3/18)*18)-$B15)&gt;=0,1,0)-M15+2)&lt;0, 0, $C15+INT(M$3/18)+IF(((M$3-INT(M$3/18)*18)-$B15)&gt;=0,1,0)-M15+2)</f>
        <v>2</v>
      </c>
    </row>
    <row r="16" spans="1:16" x14ac:dyDescent="0.2">
      <c r="A16" s="262" t="s">
        <v>400</v>
      </c>
      <c r="B16" s="264">
        <v>2</v>
      </c>
      <c r="C16" s="264">
        <v>5</v>
      </c>
      <c r="D16" s="37">
        <v>9</v>
      </c>
      <c r="E16" s="37">
        <v>2</v>
      </c>
      <c r="F16" s="37">
        <f t="shared" si="0"/>
        <v>0</v>
      </c>
      <c r="G16" s="38">
        <v>10</v>
      </c>
      <c r="H16" s="38">
        <v>2</v>
      </c>
      <c r="I16" s="232">
        <f t="shared" si="5"/>
        <v>0</v>
      </c>
      <c r="J16" s="37">
        <v>7</v>
      </c>
      <c r="K16" s="37">
        <v>2</v>
      </c>
      <c r="L16" s="37">
        <f t="shared" si="6"/>
        <v>2</v>
      </c>
      <c r="M16" s="38">
        <v>7</v>
      </c>
      <c r="N16" s="38">
        <v>3</v>
      </c>
      <c r="O16" s="232">
        <f t="shared" si="7"/>
        <v>2</v>
      </c>
    </row>
    <row r="17" spans="1:15" x14ac:dyDescent="0.2">
      <c r="A17" s="262" t="s">
        <v>401</v>
      </c>
      <c r="B17" s="264">
        <v>16</v>
      </c>
      <c r="C17" s="264">
        <v>3</v>
      </c>
      <c r="D17" s="37">
        <v>3</v>
      </c>
      <c r="E17" s="37">
        <v>1</v>
      </c>
      <c r="F17" s="37">
        <f t="shared" si="0"/>
        <v>2</v>
      </c>
      <c r="G17" s="38">
        <v>4</v>
      </c>
      <c r="H17" s="38">
        <v>2</v>
      </c>
      <c r="I17" s="232">
        <f t="shared" si="5"/>
        <v>2</v>
      </c>
      <c r="J17" s="37">
        <v>4</v>
      </c>
      <c r="K17" s="37">
        <v>1</v>
      </c>
      <c r="L17" s="37">
        <f t="shared" si="6"/>
        <v>2</v>
      </c>
      <c r="M17" s="38">
        <v>4</v>
      </c>
      <c r="N17" s="38">
        <v>3</v>
      </c>
      <c r="O17" s="232">
        <f t="shared" si="7"/>
        <v>2</v>
      </c>
    </row>
    <row r="18" spans="1:15" x14ac:dyDescent="0.2">
      <c r="A18" s="262" t="s">
        <v>402</v>
      </c>
      <c r="B18" s="264">
        <v>8</v>
      </c>
      <c r="C18" s="264">
        <v>4</v>
      </c>
      <c r="D18" s="37">
        <v>6</v>
      </c>
      <c r="E18" s="37">
        <v>2</v>
      </c>
      <c r="F18" s="37">
        <f t="shared" si="0"/>
        <v>1</v>
      </c>
      <c r="G18" s="38">
        <v>9</v>
      </c>
      <c r="H18" s="38">
        <v>3</v>
      </c>
      <c r="I18" s="232">
        <f t="shared" si="5"/>
        <v>0</v>
      </c>
      <c r="J18" s="37">
        <v>5</v>
      </c>
      <c r="K18" s="37">
        <v>2</v>
      </c>
      <c r="L18" s="37">
        <f t="shared" si="6"/>
        <v>2</v>
      </c>
      <c r="M18" s="38">
        <v>6</v>
      </c>
      <c r="N18" s="38">
        <v>2</v>
      </c>
      <c r="O18" s="232">
        <f t="shared" si="7"/>
        <v>2</v>
      </c>
    </row>
    <row r="19" spans="1:15" x14ac:dyDescent="0.2">
      <c r="A19" s="262" t="s">
        <v>403</v>
      </c>
      <c r="B19" s="264">
        <v>12</v>
      </c>
      <c r="C19" s="264">
        <v>4</v>
      </c>
      <c r="D19" s="37">
        <v>4</v>
      </c>
      <c r="E19" s="37">
        <v>1</v>
      </c>
      <c r="F19" s="37">
        <f t="shared" si="0"/>
        <v>3</v>
      </c>
      <c r="G19" s="38">
        <v>5</v>
      </c>
      <c r="H19" s="38">
        <v>2</v>
      </c>
      <c r="I19" s="232">
        <f t="shared" si="5"/>
        <v>2</v>
      </c>
      <c r="J19" s="37">
        <v>5</v>
      </c>
      <c r="K19" s="37">
        <v>2</v>
      </c>
      <c r="L19" s="37">
        <f t="shared" si="6"/>
        <v>2</v>
      </c>
      <c r="M19" s="38">
        <v>6</v>
      </c>
      <c r="N19" s="275">
        <v>3</v>
      </c>
      <c r="O19" s="232">
        <f t="shared" si="7"/>
        <v>1</v>
      </c>
    </row>
    <row r="20" spans="1:15" x14ac:dyDescent="0.2">
      <c r="A20" s="262" t="s">
        <v>404</v>
      </c>
      <c r="B20" s="264">
        <v>6</v>
      </c>
      <c r="C20" s="264">
        <v>4</v>
      </c>
      <c r="D20" s="37">
        <v>5</v>
      </c>
      <c r="E20" s="37">
        <v>2</v>
      </c>
      <c r="F20" s="37">
        <f t="shared" si="0"/>
        <v>2</v>
      </c>
      <c r="G20" s="38">
        <v>7</v>
      </c>
      <c r="H20" s="38">
        <v>2</v>
      </c>
      <c r="I20" s="232">
        <f t="shared" si="5"/>
        <v>1</v>
      </c>
      <c r="J20" s="37">
        <v>6</v>
      </c>
      <c r="K20" s="37">
        <v>2</v>
      </c>
      <c r="L20" s="37">
        <f t="shared" si="6"/>
        <v>1</v>
      </c>
      <c r="M20" s="38">
        <v>7</v>
      </c>
      <c r="N20" s="38">
        <v>2</v>
      </c>
      <c r="O20" s="232">
        <f t="shared" si="7"/>
        <v>1</v>
      </c>
    </row>
    <row r="21" spans="1:15" x14ac:dyDescent="0.2">
      <c r="A21" s="262" t="s">
        <v>405</v>
      </c>
      <c r="B21" s="264">
        <v>18</v>
      </c>
      <c r="C21" s="264">
        <v>3</v>
      </c>
      <c r="D21" s="37">
        <v>5</v>
      </c>
      <c r="E21" s="37">
        <v>2</v>
      </c>
      <c r="F21" s="37">
        <f t="shared" si="0"/>
        <v>0</v>
      </c>
      <c r="G21" s="38">
        <v>5</v>
      </c>
      <c r="H21" s="38">
        <v>3</v>
      </c>
      <c r="I21" s="232">
        <f t="shared" si="5"/>
        <v>1</v>
      </c>
      <c r="J21" s="37">
        <v>4</v>
      </c>
      <c r="K21" s="37">
        <v>2</v>
      </c>
      <c r="L21" s="37">
        <f t="shared" si="6"/>
        <v>2</v>
      </c>
      <c r="M21" s="38">
        <v>5</v>
      </c>
      <c r="N21" s="38">
        <v>3</v>
      </c>
      <c r="O21" s="232">
        <f t="shared" si="7"/>
        <v>1</v>
      </c>
    </row>
    <row r="22" spans="1:15" x14ac:dyDescent="0.2">
      <c r="A22" s="262" t="s">
        <v>406</v>
      </c>
      <c r="B22" s="264">
        <v>4</v>
      </c>
      <c r="C22" s="264">
        <v>5</v>
      </c>
      <c r="D22" s="37">
        <v>7</v>
      </c>
      <c r="E22" s="37">
        <v>2</v>
      </c>
      <c r="F22" s="37">
        <f t="shared" si="0"/>
        <v>1</v>
      </c>
      <c r="G22" s="38">
        <v>7</v>
      </c>
      <c r="H22" s="38">
        <v>2</v>
      </c>
      <c r="I22" s="232">
        <f t="shared" si="5"/>
        <v>2</v>
      </c>
      <c r="J22" s="37">
        <v>6</v>
      </c>
      <c r="K22" s="37">
        <v>1</v>
      </c>
      <c r="L22" s="37">
        <f t="shared" si="6"/>
        <v>2</v>
      </c>
      <c r="M22" s="38">
        <v>8</v>
      </c>
      <c r="N22" s="38">
        <v>2</v>
      </c>
      <c r="O22" s="232">
        <f t="shared" si="7"/>
        <v>1</v>
      </c>
    </row>
    <row r="23" spans="1:15" ht="13.5" thickBot="1" x14ac:dyDescent="0.25">
      <c r="A23" s="270" t="s">
        <v>407</v>
      </c>
      <c r="B23" s="271">
        <v>14</v>
      </c>
      <c r="C23" s="271">
        <v>3</v>
      </c>
      <c r="D23" s="37">
        <v>4</v>
      </c>
      <c r="E23" s="46">
        <v>2</v>
      </c>
      <c r="F23" s="37">
        <f t="shared" si="0"/>
        <v>2</v>
      </c>
      <c r="G23" s="38">
        <v>4</v>
      </c>
      <c r="H23" s="47">
        <v>2</v>
      </c>
      <c r="I23" s="232">
        <f t="shared" si="5"/>
        <v>2</v>
      </c>
      <c r="J23" s="37">
        <v>4</v>
      </c>
      <c r="K23" s="46">
        <v>2</v>
      </c>
      <c r="L23" s="37">
        <f t="shared" si="6"/>
        <v>2</v>
      </c>
      <c r="M23" s="38">
        <v>4</v>
      </c>
      <c r="N23" s="47">
        <v>2</v>
      </c>
      <c r="O23" s="232">
        <f t="shared" si="7"/>
        <v>2</v>
      </c>
    </row>
    <row r="24" spans="1:15" ht="13.5" thickBot="1" x14ac:dyDescent="0.25">
      <c r="A24" s="66" t="s">
        <v>413</v>
      </c>
      <c r="B24" s="63"/>
      <c r="C24" s="63">
        <f t="shared" ref="C24:L24" si="8">SUM(C15:C23)</f>
        <v>35</v>
      </c>
      <c r="D24" s="63">
        <f t="shared" si="8"/>
        <v>48</v>
      </c>
      <c r="E24" s="63">
        <f t="shared" si="8"/>
        <v>17</v>
      </c>
      <c r="F24" s="63">
        <f t="shared" si="8"/>
        <v>13</v>
      </c>
      <c r="G24" s="64">
        <f t="shared" si="8"/>
        <v>56</v>
      </c>
      <c r="H24" s="64">
        <f t="shared" si="8"/>
        <v>20</v>
      </c>
      <c r="I24" s="234">
        <f t="shared" si="8"/>
        <v>12</v>
      </c>
      <c r="J24" s="63">
        <f t="shared" si="8"/>
        <v>47</v>
      </c>
      <c r="K24" s="63">
        <f t="shared" si="8"/>
        <v>17</v>
      </c>
      <c r="L24" s="63">
        <f t="shared" si="8"/>
        <v>16</v>
      </c>
      <c r="M24" s="64">
        <f>SUM(M15:M23)</f>
        <v>53</v>
      </c>
      <c r="N24" s="64">
        <f>SUM(N15:N23)</f>
        <v>22</v>
      </c>
      <c r="O24" s="64">
        <f>SUM(O15:O23)</f>
        <v>14</v>
      </c>
    </row>
    <row r="25" spans="1:15" ht="13.5" thickBot="1" x14ac:dyDescent="0.25">
      <c r="A25" s="70" t="s">
        <v>414</v>
      </c>
      <c r="B25" s="71"/>
      <c r="C25" s="71">
        <f t="shared" ref="C25:L25" si="9">C24+C14</f>
        <v>71</v>
      </c>
      <c r="D25" s="71">
        <f t="shared" si="9"/>
        <v>94</v>
      </c>
      <c r="E25" s="71">
        <f t="shared" si="9"/>
        <v>32</v>
      </c>
      <c r="F25" s="71">
        <f t="shared" si="9"/>
        <v>29</v>
      </c>
      <c r="G25" s="72">
        <f t="shared" si="9"/>
        <v>109</v>
      </c>
      <c r="H25" s="72">
        <f t="shared" si="9"/>
        <v>38</v>
      </c>
      <c r="I25" s="235">
        <f t="shared" si="9"/>
        <v>27</v>
      </c>
      <c r="J25" s="71">
        <f t="shared" si="9"/>
        <v>108</v>
      </c>
      <c r="K25" s="71">
        <f t="shared" si="9"/>
        <v>35</v>
      </c>
      <c r="L25" s="71">
        <f t="shared" si="9"/>
        <v>26</v>
      </c>
      <c r="M25" s="72">
        <f>M24+M14</f>
        <v>116</v>
      </c>
      <c r="N25" s="72">
        <f>N24+N14</f>
        <v>40</v>
      </c>
      <c r="O25" s="72">
        <f>O24+O14</f>
        <v>19</v>
      </c>
    </row>
    <row r="26" spans="1:15" x14ac:dyDescent="0.2">
      <c r="A26" s="67" t="s">
        <v>350</v>
      </c>
      <c r="B26" s="39"/>
      <c r="C26" s="39"/>
      <c r="D26" s="486">
        <v>1</v>
      </c>
      <c r="E26" s="487"/>
      <c r="F26" s="488"/>
      <c r="G26" s="489">
        <v>2</v>
      </c>
      <c r="H26" s="490"/>
      <c r="I26" s="491"/>
      <c r="J26" s="486">
        <v>3</v>
      </c>
      <c r="K26" s="487"/>
      <c r="L26" s="488"/>
      <c r="M26" s="489">
        <v>4</v>
      </c>
      <c r="N26" s="490"/>
      <c r="O26" s="491"/>
    </row>
    <row r="27" spans="1:15" ht="13.5" thickBot="1" x14ac:dyDescent="0.25">
      <c r="A27" s="49" t="s">
        <v>415</v>
      </c>
      <c r="B27" s="46"/>
      <c r="C27" s="46"/>
      <c r="D27" s="492">
        <v>16</v>
      </c>
      <c r="E27" s="493"/>
      <c r="F27" s="494"/>
      <c r="G27" s="495">
        <v>11</v>
      </c>
      <c r="H27" s="496"/>
      <c r="I27" s="497"/>
      <c r="J27" s="492">
        <v>7</v>
      </c>
      <c r="K27" s="493"/>
      <c r="L27" s="494"/>
      <c r="M27" s="495">
        <v>4</v>
      </c>
      <c r="N27" s="496"/>
      <c r="O27" s="497"/>
    </row>
    <row r="29" spans="1:15" x14ac:dyDescent="0.2">
      <c r="A29" s="230" t="s">
        <v>280</v>
      </c>
      <c r="B29" s="30"/>
      <c r="C29" s="30"/>
      <c r="D29" s="30"/>
      <c r="E29" s="30"/>
      <c r="F29" s="30"/>
      <c r="G29" s="30"/>
      <c r="H29" s="30"/>
      <c r="I29" s="30"/>
      <c r="J29" s="30"/>
      <c r="K29" s="30"/>
      <c r="L29" s="30"/>
    </row>
    <row r="30" spans="1:15" x14ac:dyDescent="0.2">
      <c r="A30" s="30"/>
      <c r="B30" s="30"/>
      <c r="C30" s="30"/>
      <c r="D30" s="30"/>
      <c r="E30" s="30"/>
      <c r="F30" s="30"/>
      <c r="G30" s="30"/>
      <c r="H30" s="30"/>
      <c r="I30" s="30"/>
      <c r="J30" s="30"/>
      <c r="K30" s="30"/>
      <c r="L30" s="30"/>
    </row>
    <row r="31" spans="1:15" x14ac:dyDescent="0.2">
      <c r="A31" s="92"/>
      <c r="B31" s="30" t="s">
        <v>450</v>
      </c>
      <c r="C31" s="30"/>
      <c r="D31" s="30"/>
      <c r="E31" s="30"/>
      <c r="F31" s="30"/>
      <c r="G31" s="30"/>
      <c r="H31" s="30"/>
      <c r="I31" s="30"/>
      <c r="J31" s="30"/>
      <c r="K31" s="30"/>
      <c r="L31" s="30"/>
    </row>
    <row r="32" spans="1:15" x14ac:dyDescent="0.2">
      <c r="A32" s="97"/>
      <c r="B32" s="30" t="s">
        <v>603</v>
      </c>
      <c r="C32" s="30"/>
      <c r="D32" s="30"/>
      <c r="E32" s="30"/>
      <c r="F32" s="30"/>
      <c r="G32" s="30"/>
      <c r="H32" s="30"/>
      <c r="I32" s="30"/>
      <c r="J32" s="30"/>
      <c r="K32" s="30"/>
      <c r="L32" s="30"/>
    </row>
  </sheetData>
  <mergeCells count="16">
    <mergeCell ref="D2:F2"/>
    <mergeCell ref="G2:I2"/>
    <mergeCell ref="J2:L2"/>
    <mergeCell ref="M2:O2"/>
    <mergeCell ref="D3:F3"/>
    <mergeCell ref="G3:I3"/>
    <mergeCell ref="J3:L3"/>
    <mergeCell ref="M3:O3"/>
    <mergeCell ref="D26:F26"/>
    <mergeCell ref="G26:I26"/>
    <mergeCell ref="J26:L26"/>
    <mergeCell ref="M26:O26"/>
    <mergeCell ref="D27:F27"/>
    <mergeCell ref="G27:I27"/>
    <mergeCell ref="J27:L27"/>
    <mergeCell ref="M27:O27"/>
  </mergeCells>
  <conditionalFormatting sqref="G5:G13 G15:G23 D5:D13 D15:D23 J5:J13 J15:J23 M5:M13 M15:M23">
    <cfRule type="cellIs" dxfId="145" priority="1" stopIfTrue="1" operator="equal">
      <formula>$C5</formula>
    </cfRule>
    <cfRule type="cellIs" dxfId="144"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H50"/>
  <sheetViews>
    <sheetView workbookViewId="0">
      <selection activeCell="B15" sqref="B15"/>
    </sheetView>
  </sheetViews>
  <sheetFormatPr defaultColWidth="8.85546875" defaultRowHeight="12.75" x14ac:dyDescent="0.2"/>
  <cols>
    <col min="2" max="2" width="26.85546875" customWidth="1"/>
    <col min="3" max="3" width="30.42578125" customWidth="1"/>
    <col min="4" max="4" width="21.42578125" customWidth="1"/>
    <col min="5" max="5" width="28.42578125" customWidth="1"/>
    <col min="7" max="7" width="21" customWidth="1"/>
    <col min="8" max="8" width="10.140625" customWidth="1"/>
    <col min="9" max="9" width="10.5703125" customWidth="1"/>
    <col min="10" max="10" width="16.42578125" customWidth="1"/>
  </cols>
  <sheetData>
    <row r="1" spans="1:8" x14ac:dyDescent="0.2">
      <c r="A1" s="19" t="s">
        <v>305</v>
      </c>
      <c r="B1" s="20"/>
      <c r="C1" s="20"/>
      <c r="D1" s="20"/>
      <c r="E1" s="20"/>
    </row>
    <row r="2" spans="1:8" x14ac:dyDescent="0.2">
      <c r="C2" s="21" t="s">
        <v>720</v>
      </c>
      <c r="D2" s="21" t="s">
        <v>511</v>
      </c>
      <c r="E2" s="21" t="s">
        <v>721</v>
      </c>
    </row>
    <row r="3" spans="1:8" x14ac:dyDescent="0.2">
      <c r="A3" t="s">
        <v>615</v>
      </c>
      <c r="B3" t="s">
        <v>469</v>
      </c>
      <c r="C3" s="101">
        <v>5.9</v>
      </c>
      <c r="D3" s="21" t="s">
        <v>817</v>
      </c>
      <c r="E3" t="s">
        <v>818</v>
      </c>
    </row>
    <row r="4" spans="1:8" hidden="1" x14ac:dyDescent="0.2">
      <c r="A4" s="102" t="s">
        <v>665</v>
      </c>
      <c r="B4" s="102" t="s">
        <v>667</v>
      </c>
      <c r="C4" s="101"/>
      <c r="D4" s="21"/>
    </row>
    <row r="5" spans="1:8" x14ac:dyDescent="0.2">
      <c r="A5" t="s">
        <v>474</v>
      </c>
      <c r="B5" t="s">
        <v>311</v>
      </c>
      <c r="C5" s="101">
        <v>13.3</v>
      </c>
      <c r="D5" s="21" t="s">
        <v>722</v>
      </c>
      <c r="E5" t="s">
        <v>303</v>
      </c>
    </row>
    <row r="6" spans="1:8" x14ac:dyDescent="0.2">
      <c r="A6" t="s">
        <v>470</v>
      </c>
      <c r="B6" t="s">
        <v>340</v>
      </c>
      <c r="C6" s="101">
        <v>18.2</v>
      </c>
      <c r="D6" s="21" t="s">
        <v>300</v>
      </c>
      <c r="E6" t="s">
        <v>302</v>
      </c>
    </row>
    <row r="7" spans="1:8" x14ac:dyDescent="0.2">
      <c r="A7" t="s">
        <v>473</v>
      </c>
      <c r="B7" t="s">
        <v>352</v>
      </c>
      <c r="C7" s="101">
        <v>22.9</v>
      </c>
      <c r="D7" s="21" t="s">
        <v>884</v>
      </c>
      <c r="E7" t="s">
        <v>885</v>
      </c>
    </row>
    <row r="8" spans="1:8" x14ac:dyDescent="0.2">
      <c r="A8" t="s">
        <v>471</v>
      </c>
      <c r="B8" t="s">
        <v>472</v>
      </c>
      <c r="C8" s="101">
        <v>23.8</v>
      </c>
      <c r="D8" s="21" t="s">
        <v>883</v>
      </c>
      <c r="E8" t="s">
        <v>818</v>
      </c>
    </row>
    <row r="9" spans="1:8" x14ac:dyDescent="0.2">
      <c r="A9" s="102" t="s">
        <v>865</v>
      </c>
      <c r="B9" s="231" t="s">
        <v>321</v>
      </c>
      <c r="C9" s="101">
        <v>36</v>
      </c>
      <c r="D9" s="21" t="s">
        <v>912</v>
      </c>
      <c r="E9" t="s">
        <v>911</v>
      </c>
    </row>
    <row r="10" spans="1:8" x14ac:dyDescent="0.2">
      <c r="A10" s="19" t="s">
        <v>306</v>
      </c>
      <c r="B10" s="20"/>
      <c r="C10" s="20"/>
      <c r="D10" s="20"/>
      <c r="E10" s="20"/>
    </row>
    <row r="11" spans="1:8" x14ac:dyDescent="0.2">
      <c r="C11" t="s">
        <v>479</v>
      </c>
      <c r="D11" t="s">
        <v>481</v>
      </c>
      <c r="E11" t="s">
        <v>483</v>
      </c>
    </row>
    <row r="12" spans="1:8" x14ac:dyDescent="0.2">
      <c r="A12" s="187">
        <v>1</v>
      </c>
      <c r="B12" s="102" t="s">
        <v>872</v>
      </c>
      <c r="C12" t="s">
        <v>292</v>
      </c>
      <c r="D12" s="85" t="s">
        <v>469</v>
      </c>
      <c r="E12" t="s">
        <v>308</v>
      </c>
    </row>
    <row r="13" spans="1:8" x14ac:dyDescent="0.2">
      <c r="A13" s="187">
        <v>2</v>
      </c>
      <c r="B13" s="102" t="s">
        <v>814</v>
      </c>
      <c r="C13" t="s">
        <v>293</v>
      </c>
      <c r="D13" t="s">
        <v>340</v>
      </c>
      <c r="E13" t="s">
        <v>299</v>
      </c>
      <c r="F13" s="151"/>
      <c r="G13" s="2"/>
      <c r="H13" s="103"/>
    </row>
    <row r="14" spans="1:8" x14ac:dyDescent="0.2">
      <c r="A14" s="187">
        <v>3</v>
      </c>
      <c r="B14" t="s">
        <v>296</v>
      </c>
      <c r="C14" t="s">
        <v>694</v>
      </c>
      <c r="D14" t="s">
        <v>472</v>
      </c>
      <c r="E14" s="231" t="s">
        <v>320</v>
      </c>
    </row>
    <row r="15" spans="1:8" x14ac:dyDescent="0.2">
      <c r="A15" s="187">
        <v>4</v>
      </c>
      <c r="B15" s="102" t="s">
        <v>831</v>
      </c>
      <c r="C15" s="254" t="s">
        <v>327</v>
      </c>
      <c r="D15" t="s">
        <v>352</v>
      </c>
      <c r="E15" s="231" t="s">
        <v>328</v>
      </c>
    </row>
    <row r="16" spans="1:8" x14ac:dyDescent="0.2">
      <c r="A16" s="187">
        <v>5</v>
      </c>
      <c r="B16" t="s">
        <v>753</v>
      </c>
      <c r="C16" s="231" t="s">
        <v>323</v>
      </c>
      <c r="D16" t="s">
        <v>295</v>
      </c>
      <c r="E16" t="s">
        <v>298</v>
      </c>
    </row>
    <row r="17" spans="1:7" x14ac:dyDescent="0.2">
      <c r="A17" s="21">
        <v>6</v>
      </c>
      <c r="B17" t="s">
        <v>294</v>
      </c>
      <c r="C17" s="171" t="s">
        <v>304</v>
      </c>
      <c r="D17" t="s">
        <v>372</v>
      </c>
    </row>
    <row r="18" spans="1:7" x14ac:dyDescent="0.2">
      <c r="A18" s="3" t="s">
        <v>482</v>
      </c>
      <c r="B18" s="1"/>
      <c r="C18" s="1"/>
      <c r="D18" s="1"/>
      <c r="E18" s="1"/>
    </row>
    <row r="20" spans="1:7" x14ac:dyDescent="0.2">
      <c r="A20" s="21"/>
      <c r="B20" s="152"/>
      <c r="C20" s="153"/>
      <c r="D20" s="152"/>
      <c r="E20" s="152"/>
    </row>
    <row r="23" spans="1:7" x14ac:dyDescent="0.2">
      <c r="A23" s="19" t="s">
        <v>356</v>
      </c>
      <c r="B23" s="20"/>
      <c r="C23" s="20"/>
      <c r="D23" s="20"/>
      <c r="E23" s="20"/>
    </row>
    <row r="25" spans="1:7" x14ac:dyDescent="0.2">
      <c r="A25" s="4">
        <v>1</v>
      </c>
      <c r="B25" s="1" t="s">
        <v>357</v>
      </c>
      <c r="C25" s="1"/>
      <c r="D25" s="1"/>
      <c r="E25" s="1"/>
    </row>
    <row r="26" spans="1:7" x14ac:dyDescent="0.2">
      <c r="A26" s="21">
        <v>2</v>
      </c>
      <c r="B26" t="s">
        <v>358</v>
      </c>
    </row>
    <row r="27" spans="1:7" x14ac:dyDescent="0.2">
      <c r="A27" s="4">
        <v>3</v>
      </c>
      <c r="B27" s="1" t="s">
        <v>359</v>
      </c>
      <c r="C27" s="1"/>
      <c r="D27" s="1"/>
      <c r="E27" s="1"/>
    </row>
    <row r="28" spans="1:7" x14ac:dyDescent="0.2">
      <c r="A28" s="21">
        <v>4</v>
      </c>
      <c r="B28" t="s">
        <v>360</v>
      </c>
    </row>
    <row r="29" spans="1:7" x14ac:dyDescent="0.2">
      <c r="A29" s="4">
        <v>5</v>
      </c>
      <c r="B29" s="1" t="s">
        <v>386</v>
      </c>
      <c r="C29" s="1"/>
      <c r="D29" s="1"/>
      <c r="E29" s="1"/>
    </row>
    <row r="30" spans="1:7" x14ac:dyDescent="0.2">
      <c r="A30" s="21">
        <v>6</v>
      </c>
      <c r="B30" t="s">
        <v>510</v>
      </c>
      <c r="G30" t="s">
        <v>801</v>
      </c>
    </row>
    <row r="31" spans="1:7" x14ac:dyDescent="0.2">
      <c r="A31" s="4">
        <v>7</v>
      </c>
      <c r="B31" s="1" t="s">
        <v>547</v>
      </c>
      <c r="C31" s="1"/>
      <c r="D31" s="1"/>
      <c r="E31" s="1"/>
    </row>
    <row r="32" spans="1:7" x14ac:dyDescent="0.2">
      <c r="A32" s="21">
        <v>8</v>
      </c>
      <c r="B32" s="102" t="s">
        <v>913</v>
      </c>
    </row>
    <row r="33" spans="1:5" x14ac:dyDescent="0.2">
      <c r="A33" s="4">
        <v>9</v>
      </c>
      <c r="B33" s="1" t="s">
        <v>892</v>
      </c>
      <c r="C33" s="1"/>
      <c r="D33" s="1"/>
      <c r="E33" s="1"/>
    </row>
    <row r="34" spans="1:5" x14ac:dyDescent="0.2">
      <c r="A34" s="21">
        <v>10</v>
      </c>
      <c r="B34" s="102" t="s">
        <v>900</v>
      </c>
      <c r="C34" s="103"/>
    </row>
    <row r="35" spans="1:5" x14ac:dyDescent="0.2">
      <c r="A35" s="4">
        <v>11</v>
      </c>
      <c r="B35" s="1" t="s">
        <v>297</v>
      </c>
      <c r="C35" s="1"/>
      <c r="D35" s="1"/>
      <c r="E35" s="1"/>
    </row>
    <row r="36" spans="1:5" x14ac:dyDescent="0.2">
      <c r="A36" s="21"/>
      <c r="C36" s="103"/>
    </row>
    <row r="37" spans="1:5" x14ac:dyDescent="0.2">
      <c r="A37" s="21"/>
      <c r="B37" s="87" t="s">
        <v>736</v>
      </c>
      <c r="C37" s="86"/>
      <c r="D37" s="87"/>
      <c r="E37" s="87" t="s">
        <v>909</v>
      </c>
    </row>
    <row r="38" spans="1:5" x14ac:dyDescent="0.2">
      <c r="A38" s="21"/>
      <c r="B38" s="161" t="s">
        <v>737</v>
      </c>
      <c r="C38" s="103" t="s">
        <v>743</v>
      </c>
      <c r="D38" t="s">
        <v>745</v>
      </c>
    </row>
    <row r="39" spans="1:5" x14ac:dyDescent="0.2">
      <c r="A39" s="21"/>
      <c r="B39" s="161" t="s">
        <v>738</v>
      </c>
      <c r="C39" s="103" t="s">
        <v>663</v>
      </c>
      <c r="D39" t="s">
        <v>440</v>
      </c>
    </row>
    <row r="40" spans="1:5" x14ac:dyDescent="0.2">
      <c r="A40" s="21"/>
      <c r="B40" s="161" t="s">
        <v>739</v>
      </c>
      <c r="C40" s="103" t="s">
        <v>741</v>
      </c>
      <c r="D40" t="s">
        <v>616</v>
      </c>
    </row>
    <row r="41" spans="1:5" x14ac:dyDescent="0.2">
      <c r="A41" s="21"/>
      <c r="B41" s="161" t="s">
        <v>740</v>
      </c>
      <c r="C41" s="103" t="s">
        <v>663</v>
      </c>
      <c r="D41" t="s">
        <v>698</v>
      </c>
    </row>
    <row r="42" spans="1:5" x14ac:dyDescent="0.2">
      <c r="B42" s="21">
        <v>2004</v>
      </c>
      <c r="C42" t="s">
        <v>742</v>
      </c>
      <c r="D42" t="s">
        <v>424</v>
      </c>
      <c r="E42" s="102" t="s">
        <v>663</v>
      </c>
    </row>
    <row r="43" spans="1:5" x14ac:dyDescent="0.2">
      <c r="B43" s="21">
        <v>2005</v>
      </c>
      <c r="C43" t="s">
        <v>741</v>
      </c>
      <c r="D43" t="s">
        <v>616</v>
      </c>
      <c r="E43" t="s">
        <v>742</v>
      </c>
    </row>
    <row r="44" spans="1:5" x14ac:dyDescent="0.2">
      <c r="B44" s="21">
        <v>2006</v>
      </c>
      <c r="C44" t="s">
        <v>741</v>
      </c>
      <c r="D44" t="s">
        <v>747</v>
      </c>
      <c r="E44" t="s">
        <v>741</v>
      </c>
    </row>
    <row r="45" spans="1:5" x14ac:dyDescent="0.2">
      <c r="B45" s="21">
        <v>2007</v>
      </c>
      <c r="C45" s="103" t="s">
        <v>743</v>
      </c>
      <c r="D45" t="s">
        <v>746</v>
      </c>
      <c r="E45" s="231" t="s">
        <v>743</v>
      </c>
    </row>
    <row r="46" spans="1:5" x14ac:dyDescent="0.2">
      <c r="B46" s="21">
        <v>2008</v>
      </c>
      <c r="C46" t="s">
        <v>663</v>
      </c>
      <c r="D46" t="s">
        <v>857</v>
      </c>
      <c r="E46" t="s">
        <v>663</v>
      </c>
    </row>
    <row r="47" spans="1:5" x14ac:dyDescent="0.2">
      <c r="B47" s="21">
        <v>2009</v>
      </c>
      <c r="C47" t="s">
        <v>743</v>
      </c>
      <c r="D47" t="s">
        <v>284</v>
      </c>
      <c r="E47" t="s">
        <v>663</v>
      </c>
    </row>
    <row r="48" spans="1:5" x14ac:dyDescent="0.2">
      <c r="B48" s="21">
        <v>2010</v>
      </c>
      <c r="C48" s="102" t="s">
        <v>868</v>
      </c>
      <c r="D48" s="102" t="s">
        <v>869</v>
      </c>
      <c r="E48" t="s">
        <v>663</v>
      </c>
    </row>
    <row r="49" spans="2:5" x14ac:dyDescent="0.2">
      <c r="B49" s="21">
        <v>2011</v>
      </c>
      <c r="C49" t="s">
        <v>663</v>
      </c>
      <c r="D49" t="s">
        <v>283</v>
      </c>
      <c r="E49" t="s">
        <v>663</v>
      </c>
    </row>
    <row r="50" spans="2:5" x14ac:dyDescent="0.2">
      <c r="B50" s="21">
        <v>2012</v>
      </c>
      <c r="C50" s="231" t="s">
        <v>868</v>
      </c>
      <c r="D50" t="s">
        <v>284</v>
      </c>
      <c r="E50" t="s">
        <v>663</v>
      </c>
    </row>
  </sheetData>
  <pageMargins left="0.75" right="0.75" top="1" bottom="1" header="0" footer="0"/>
  <pageSetup paperSize="9" scale="60" orientation="portrait" r:id="rId1"/>
  <headerFooter alignWithMargins="0"/>
  <ignoredErrors>
    <ignoredError sqref="C13:C14" twoDigitTextYear="1"/>
  </ignoredErrors>
  <extLst>
    <ext xmlns:mx="http://schemas.microsoft.com/office/mac/excel/2008/main" uri="http://schemas.microsoft.com/office/mac/excel/2008/main">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H34"/>
  <sheetViews>
    <sheetView topLeftCell="A3" workbookViewId="0">
      <selection activeCell="C26" sqref="C26"/>
    </sheetView>
  </sheetViews>
  <sheetFormatPr defaultColWidth="8.85546875" defaultRowHeight="12.75" x14ac:dyDescent="0.2"/>
  <cols>
    <col min="1" max="1" width="15.5703125" customWidth="1"/>
    <col min="2" max="4" width="20.5703125" customWidth="1"/>
    <col min="5" max="5" width="22.140625" customWidth="1"/>
    <col min="6" max="6" width="33.5703125" customWidth="1"/>
  </cols>
  <sheetData>
    <row r="1" spans="1:6" ht="13.5" thickBot="1" x14ac:dyDescent="0.25"/>
    <row r="2" spans="1:6" ht="13.5" thickBot="1" x14ac:dyDescent="0.25">
      <c r="A2" s="22" t="s">
        <v>301</v>
      </c>
      <c r="B2" s="23"/>
      <c r="C2" s="23"/>
      <c r="D2" s="24"/>
    </row>
    <row r="3" spans="1:6" x14ac:dyDescent="0.2">
      <c r="A3" s="5" t="s">
        <v>350</v>
      </c>
      <c r="B3" s="6"/>
      <c r="C3" s="6" t="s">
        <v>363</v>
      </c>
      <c r="D3" s="7" t="s">
        <v>364</v>
      </c>
    </row>
    <row r="4" spans="1:6" x14ac:dyDescent="0.2">
      <c r="A4" s="17">
        <v>1</v>
      </c>
      <c r="B4" s="185" t="s">
        <v>469</v>
      </c>
      <c r="C4" s="8">
        <v>72</v>
      </c>
      <c r="D4" s="8">
        <v>4</v>
      </c>
    </row>
    <row r="5" spans="1:6" x14ac:dyDescent="0.2">
      <c r="A5" s="17">
        <v>2</v>
      </c>
      <c r="B5" s="185" t="s">
        <v>340</v>
      </c>
      <c r="C5" s="8">
        <v>69</v>
      </c>
      <c r="D5" s="8">
        <v>4</v>
      </c>
      <c r="F5" s="85"/>
    </row>
    <row r="6" spans="1:6" x14ac:dyDescent="0.2">
      <c r="A6" s="17">
        <v>3</v>
      </c>
      <c r="B6" s="185" t="s">
        <v>352</v>
      </c>
      <c r="C6" s="8">
        <v>65</v>
      </c>
      <c r="D6" s="8">
        <v>5</v>
      </c>
      <c r="F6" t="s">
        <v>267</v>
      </c>
    </row>
    <row r="7" spans="1:6" x14ac:dyDescent="0.2">
      <c r="A7" s="4">
        <v>4</v>
      </c>
      <c r="B7" s="185" t="s">
        <v>472</v>
      </c>
      <c r="C7" s="8">
        <v>46</v>
      </c>
      <c r="D7" s="8">
        <v>4</v>
      </c>
    </row>
    <row r="8" spans="1:6" x14ac:dyDescent="0.2">
      <c r="A8" s="17">
        <v>5</v>
      </c>
      <c r="B8" s="85" t="s">
        <v>475</v>
      </c>
      <c r="C8" s="8">
        <v>16</v>
      </c>
      <c r="D8" s="8">
        <v>1</v>
      </c>
    </row>
    <row r="9" spans="1:6" x14ac:dyDescent="0.2">
      <c r="A9" s="17">
        <v>6</v>
      </c>
      <c r="B9" s="185" t="s">
        <v>888</v>
      </c>
      <c r="C9" s="8">
        <v>0</v>
      </c>
      <c r="D9" s="8">
        <v>0</v>
      </c>
    </row>
    <row r="12" spans="1:6" ht="13.5" thickBot="1" x14ac:dyDescent="0.25">
      <c r="A12" s="19" t="s">
        <v>467</v>
      </c>
      <c r="B12" s="20"/>
      <c r="C12" s="20"/>
      <c r="D12" s="20"/>
      <c r="E12" s="20"/>
    </row>
    <row r="13" spans="1:6" ht="13.5" thickBot="1" x14ac:dyDescent="0.25">
      <c r="A13" s="5" t="s">
        <v>350</v>
      </c>
      <c r="B13" s="211" t="s">
        <v>901</v>
      </c>
      <c r="C13" s="211" t="s">
        <v>902</v>
      </c>
      <c r="D13" s="211" t="s">
        <v>903</v>
      </c>
      <c r="E13" s="212" t="s">
        <v>904</v>
      </c>
    </row>
    <row r="14" spans="1:6" x14ac:dyDescent="0.2">
      <c r="A14" s="17">
        <v>1</v>
      </c>
      <c r="B14" s="9">
        <v>16</v>
      </c>
      <c r="C14" s="10">
        <v>22</v>
      </c>
      <c r="D14" s="10">
        <v>29</v>
      </c>
      <c r="E14" s="11">
        <v>36</v>
      </c>
    </row>
    <row r="15" spans="1:6" x14ac:dyDescent="0.2">
      <c r="A15" s="17">
        <v>2</v>
      </c>
      <c r="B15" s="12">
        <v>11</v>
      </c>
      <c r="C15" s="8">
        <v>16</v>
      </c>
      <c r="D15" s="8">
        <v>22</v>
      </c>
      <c r="E15" s="13">
        <v>29</v>
      </c>
    </row>
    <row r="16" spans="1:6" x14ac:dyDescent="0.2">
      <c r="A16" s="17">
        <v>3</v>
      </c>
      <c r="B16" s="12">
        <v>7</v>
      </c>
      <c r="C16" s="8">
        <v>11</v>
      </c>
      <c r="D16" s="8">
        <v>16</v>
      </c>
      <c r="E16" s="13">
        <v>22</v>
      </c>
    </row>
    <row r="17" spans="1:8" x14ac:dyDescent="0.2">
      <c r="A17" s="17">
        <v>4</v>
      </c>
      <c r="B17" s="12">
        <v>4</v>
      </c>
      <c r="C17" s="8">
        <v>7</v>
      </c>
      <c r="D17" s="8">
        <v>11</v>
      </c>
      <c r="E17" s="13">
        <v>16</v>
      </c>
    </row>
    <row r="18" spans="1:8" x14ac:dyDescent="0.2">
      <c r="A18" s="17">
        <v>5</v>
      </c>
      <c r="B18" s="12">
        <v>2</v>
      </c>
      <c r="C18" s="8">
        <v>4</v>
      </c>
      <c r="D18" s="8">
        <v>7</v>
      </c>
      <c r="E18" s="13">
        <v>11</v>
      </c>
    </row>
    <row r="19" spans="1:8" ht="13.5" thickBot="1" x14ac:dyDescent="0.25">
      <c r="A19" s="18">
        <v>6</v>
      </c>
      <c r="B19" s="14">
        <v>1</v>
      </c>
      <c r="C19" s="15">
        <v>2</v>
      </c>
      <c r="D19" s="15">
        <v>4</v>
      </c>
      <c r="E19" s="16">
        <v>7</v>
      </c>
    </row>
    <row r="21" spans="1:8" x14ac:dyDescent="0.2">
      <c r="A21" t="s">
        <v>477</v>
      </c>
    </row>
    <row r="22" spans="1:8" x14ac:dyDescent="0.2">
      <c r="A22" t="s">
        <v>349</v>
      </c>
    </row>
    <row r="25" spans="1:8" x14ac:dyDescent="0.2">
      <c r="A25" s="3" t="s">
        <v>503</v>
      </c>
      <c r="B25" s="3" t="s">
        <v>802</v>
      </c>
      <c r="G25" s="102"/>
      <c r="H25" s="102"/>
    </row>
    <row r="26" spans="1:8" x14ac:dyDescent="0.2">
      <c r="B26" t="s">
        <v>352</v>
      </c>
      <c r="C26">
        <v>0</v>
      </c>
      <c r="D26" s="231" t="s">
        <v>324</v>
      </c>
      <c r="G26" t="s">
        <v>262</v>
      </c>
    </row>
    <row r="27" spans="1:8" x14ac:dyDescent="0.2">
      <c r="B27" t="s">
        <v>472</v>
      </c>
      <c r="C27">
        <v>1</v>
      </c>
      <c r="D27" s="231" t="s">
        <v>266</v>
      </c>
      <c r="G27" t="s">
        <v>263</v>
      </c>
    </row>
    <row r="28" spans="1:8" x14ac:dyDescent="0.2">
      <c r="B28" t="s">
        <v>469</v>
      </c>
      <c r="C28">
        <v>0</v>
      </c>
      <c r="D28" t="s">
        <v>310</v>
      </c>
      <c r="G28" t="s">
        <v>238</v>
      </c>
    </row>
    <row r="29" spans="1:8" x14ac:dyDescent="0.2">
      <c r="B29" t="s">
        <v>475</v>
      </c>
      <c r="C29">
        <v>0</v>
      </c>
      <c r="D29" s="231" t="s">
        <v>236</v>
      </c>
      <c r="G29" t="s">
        <v>239</v>
      </c>
    </row>
    <row r="30" spans="1:8" x14ac:dyDescent="0.2">
      <c r="B30" t="s">
        <v>340</v>
      </c>
      <c r="C30">
        <v>1</v>
      </c>
      <c r="D30" t="s">
        <v>265</v>
      </c>
      <c r="G30" t="s">
        <v>264</v>
      </c>
    </row>
    <row r="31" spans="1:8" x14ac:dyDescent="0.2">
      <c r="B31" s="104" t="s">
        <v>505</v>
      </c>
      <c r="C31" s="3">
        <f>SUM(C26:C30)</f>
        <v>2</v>
      </c>
    </row>
    <row r="34" spans="2:2" x14ac:dyDescent="0.2">
      <c r="B34" s="85"/>
    </row>
  </sheetData>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H230"/>
  <sheetViews>
    <sheetView workbookViewId="0">
      <selection activeCell="F66" sqref="F66"/>
    </sheetView>
  </sheetViews>
  <sheetFormatPr defaultColWidth="8.85546875" defaultRowHeight="12.75" x14ac:dyDescent="0.2"/>
  <cols>
    <col min="1" max="13" width="7.5703125" customWidth="1"/>
    <col min="14" max="14" width="7.42578125" customWidth="1"/>
    <col min="15" max="17" width="7.5703125" customWidth="1"/>
    <col min="18" max="22" width="7.42578125" customWidth="1"/>
    <col min="23" max="23" width="36.42578125" customWidth="1"/>
  </cols>
  <sheetData>
    <row r="1" spans="1:26" ht="13.5" thickBot="1" x14ac:dyDescent="0.25"/>
    <row r="2" spans="1:26" ht="13.5" thickBot="1" x14ac:dyDescent="0.25">
      <c r="A2" s="162" t="s">
        <v>330</v>
      </c>
      <c r="B2" s="163"/>
      <c r="C2" s="204"/>
      <c r="D2" s="164"/>
      <c r="E2" s="164"/>
      <c r="F2" s="164"/>
      <c r="G2" s="164"/>
      <c r="H2" s="164"/>
      <c r="I2" s="164"/>
      <c r="J2" s="164"/>
      <c r="K2" s="164"/>
      <c r="L2" s="164"/>
      <c r="M2" s="164"/>
      <c r="N2" s="164"/>
      <c r="O2" s="164"/>
      <c r="P2" s="165"/>
      <c r="Q2" s="165"/>
      <c r="R2" s="166"/>
      <c r="V2" s="22" t="s">
        <v>467</v>
      </c>
      <c r="W2" s="24"/>
    </row>
    <row r="3" spans="1:26" ht="13.5" thickBot="1" x14ac:dyDescent="0.25">
      <c r="A3" s="42"/>
      <c r="B3" s="149"/>
      <c r="C3" s="205"/>
      <c r="D3" s="501" t="s">
        <v>475</v>
      </c>
      <c r="E3" s="475"/>
      <c r="F3" s="502"/>
      <c r="G3" s="503" t="s">
        <v>469</v>
      </c>
      <c r="H3" s="478"/>
      <c r="I3" s="504"/>
      <c r="J3" s="501" t="s">
        <v>352</v>
      </c>
      <c r="K3" s="475"/>
      <c r="L3" s="502"/>
      <c r="M3" s="503" t="s">
        <v>340</v>
      </c>
      <c r="N3" s="478"/>
      <c r="O3" s="504"/>
      <c r="P3" s="475" t="s">
        <v>472</v>
      </c>
      <c r="Q3" s="475"/>
      <c r="R3" s="502"/>
      <c r="V3" s="5" t="s">
        <v>350</v>
      </c>
      <c r="W3" s="7" t="s">
        <v>348</v>
      </c>
    </row>
    <row r="4" spans="1:26" x14ac:dyDescent="0.2">
      <c r="A4" s="167"/>
      <c r="B4" s="37"/>
      <c r="C4" s="44"/>
      <c r="D4" s="206" t="s">
        <v>409</v>
      </c>
      <c r="E4" s="35" t="s">
        <v>410</v>
      </c>
      <c r="F4" s="43" t="s">
        <v>363</v>
      </c>
      <c r="G4" s="207" t="s">
        <v>409</v>
      </c>
      <c r="H4" s="36" t="s">
        <v>410</v>
      </c>
      <c r="I4" s="123" t="s">
        <v>363</v>
      </c>
      <c r="J4" s="206" t="s">
        <v>409</v>
      </c>
      <c r="K4" s="35" t="s">
        <v>410</v>
      </c>
      <c r="L4" s="43" t="s">
        <v>363</v>
      </c>
      <c r="M4" s="207" t="s">
        <v>409</v>
      </c>
      <c r="N4" s="36" t="s">
        <v>410</v>
      </c>
      <c r="O4" s="123" t="s">
        <v>363</v>
      </c>
      <c r="P4" s="202" t="s">
        <v>409</v>
      </c>
      <c r="Q4" s="35" t="s">
        <v>410</v>
      </c>
      <c r="R4" s="43" t="s">
        <v>363</v>
      </c>
      <c r="V4" s="17">
        <v>1</v>
      </c>
      <c r="W4" s="11">
        <v>36</v>
      </c>
    </row>
    <row r="5" spans="1:26" x14ac:dyDescent="0.2">
      <c r="A5" s="272" t="s">
        <v>785</v>
      </c>
      <c r="B5" s="37"/>
      <c r="C5" s="44"/>
      <c r="D5" s="206">
        <v>110</v>
      </c>
      <c r="E5" s="35">
        <v>30</v>
      </c>
      <c r="F5" s="35">
        <v>22</v>
      </c>
      <c r="G5" s="207">
        <f>G52</f>
        <v>90</v>
      </c>
      <c r="H5" s="207">
        <f>H52</f>
        <v>33</v>
      </c>
      <c r="I5" s="207">
        <f>I52</f>
        <v>26</v>
      </c>
      <c r="J5" s="35">
        <v>107</v>
      </c>
      <c r="K5" s="35">
        <v>38</v>
      </c>
      <c r="L5" s="35">
        <v>27</v>
      </c>
      <c r="M5" s="207">
        <v>108</v>
      </c>
      <c r="N5" s="36">
        <v>40</v>
      </c>
      <c r="O5" s="123">
        <f>O52</f>
        <v>27</v>
      </c>
      <c r="P5" s="206">
        <f>P52</f>
        <v>110</v>
      </c>
      <c r="Q5" s="206">
        <f>Q52</f>
        <v>41</v>
      </c>
      <c r="R5" s="206">
        <f>R52</f>
        <v>25</v>
      </c>
      <c r="V5" s="17">
        <v>2</v>
      </c>
      <c r="W5" s="13">
        <v>29</v>
      </c>
    </row>
    <row r="6" spans="1:26" x14ac:dyDescent="0.2">
      <c r="A6" s="272" t="s">
        <v>779</v>
      </c>
      <c r="B6" s="37"/>
      <c r="C6" s="44"/>
      <c r="D6" s="206">
        <f t="shared" ref="D6:R6" si="0">D79</f>
        <v>111</v>
      </c>
      <c r="E6" s="206">
        <f t="shared" si="0"/>
        <v>36</v>
      </c>
      <c r="F6" s="206">
        <f t="shared" si="0"/>
        <v>16</v>
      </c>
      <c r="G6" s="207">
        <f t="shared" si="0"/>
        <v>94</v>
      </c>
      <c r="H6" s="207">
        <f t="shared" si="0"/>
        <v>30</v>
      </c>
      <c r="I6" s="207">
        <f t="shared" si="0"/>
        <v>26</v>
      </c>
      <c r="J6" s="206">
        <f t="shared" si="0"/>
        <v>123</v>
      </c>
      <c r="K6" s="206">
        <f t="shared" si="0"/>
        <v>32</v>
      </c>
      <c r="L6" s="206">
        <f t="shared" si="0"/>
        <v>18</v>
      </c>
      <c r="M6" s="207">
        <f t="shared" si="0"/>
        <v>102</v>
      </c>
      <c r="N6" s="207">
        <f t="shared" si="0"/>
        <v>36</v>
      </c>
      <c r="O6" s="207">
        <f t="shared" si="0"/>
        <v>28</v>
      </c>
      <c r="P6" s="206">
        <f t="shared" si="0"/>
        <v>122</v>
      </c>
      <c r="Q6" s="206">
        <f t="shared" si="0"/>
        <v>33</v>
      </c>
      <c r="R6" s="206">
        <f t="shared" si="0"/>
        <v>24</v>
      </c>
      <c r="V6" s="17">
        <v>3</v>
      </c>
      <c r="W6" s="13">
        <v>22</v>
      </c>
    </row>
    <row r="7" spans="1:26" x14ac:dyDescent="0.2">
      <c r="A7" s="272" t="s">
        <v>331</v>
      </c>
      <c r="B7" s="37"/>
      <c r="C7" s="44"/>
      <c r="D7" s="206">
        <f t="shared" ref="D7:R7" si="1">D106</f>
        <v>107</v>
      </c>
      <c r="E7" s="206">
        <f t="shared" si="1"/>
        <v>37</v>
      </c>
      <c r="F7" s="206">
        <f t="shared" si="1"/>
        <v>18</v>
      </c>
      <c r="G7" s="207">
        <f t="shared" si="1"/>
        <v>86</v>
      </c>
      <c r="H7" s="207">
        <f t="shared" si="1"/>
        <v>29</v>
      </c>
      <c r="I7" s="207">
        <f t="shared" si="1"/>
        <v>26</v>
      </c>
      <c r="J7" s="206">
        <f t="shared" si="1"/>
        <v>115</v>
      </c>
      <c r="K7" s="206">
        <f t="shared" si="1"/>
        <v>37</v>
      </c>
      <c r="L7" s="206">
        <f t="shared" si="1"/>
        <v>21</v>
      </c>
      <c r="M7" s="207">
        <f t="shared" si="1"/>
        <v>108</v>
      </c>
      <c r="N7" s="207">
        <f t="shared" si="1"/>
        <v>40</v>
      </c>
      <c r="O7" s="207">
        <f t="shared" si="1"/>
        <v>23</v>
      </c>
      <c r="P7" s="206">
        <f t="shared" si="1"/>
        <v>129</v>
      </c>
      <c r="Q7" s="206">
        <f t="shared" si="1"/>
        <v>37</v>
      </c>
      <c r="R7" s="206">
        <f t="shared" si="1"/>
        <v>13</v>
      </c>
      <c r="V7" s="17">
        <v>4</v>
      </c>
      <c r="W7" s="13">
        <v>16</v>
      </c>
    </row>
    <row r="8" spans="1:26" ht="13.5" thickBot="1" x14ac:dyDescent="0.25">
      <c r="A8" s="272" t="s">
        <v>779</v>
      </c>
      <c r="B8" s="37"/>
      <c r="C8" s="44"/>
      <c r="D8" s="206">
        <f t="shared" ref="D8:R8" si="2">D132</f>
        <v>94</v>
      </c>
      <c r="E8" s="206">
        <f t="shared" si="2"/>
        <v>34</v>
      </c>
      <c r="F8" s="206">
        <f t="shared" si="2"/>
        <v>30</v>
      </c>
      <c r="G8" s="207">
        <f t="shared" si="2"/>
        <v>81</v>
      </c>
      <c r="H8" s="207">
        <f t="shared" si="2"/>
        <v>27</v>
      </c>
      <c r="I8" s="207">
        <f t="shared" si="2"/>
        <v>31</v>
      </c>
      <c r="J8" s="206">
        <f t="shared" si="2"/>
        <v>112</v>
      </c>
      <c r="K8" s="206">
        <f t="shared" si="2"/>
        <v>34</v>
      </c>
      <c r="L8" s="206">
        <f t="shared" si="2"/>
        <v>26</v>
      </c>
      <c r="M8" s="207">
        <f t="shared" si="2"/>
        <v>124</v>
      </c>
      <c r="N8" s="207">
        <f t="shared" si="2"/>
        <v>39</v>
      </c>
      <c r="O8" s="207">
        <f t="shared" si="2"/>
        <v>15</v>
      </c>
      <c r="P8" s="206">
        <f t="shared" si="2"/>
        <v>117</v>
      </c>
      <c r="Q8" s="206">
        <f t="shared" si="2"/>
        <v>34</v>
      </c>
      <c r="R8" s="206">
        <f t="shared" si="2"/>
        <v>19</v>
      </c>
      <c r="V8" s="18">
        <v>5</v>
      </c>
      <c r="W8" s="16">
        <v>8</v>
      </c>
    </row>
    <row r="9" spans="1:26" x14ac:dyDescent="0.2">
      <c r="A9" s="168" t="s">
        <v>562</v>
      </c>
      <c r="B9" s="150"/>
      <c r="C9" s="44"/>
      <c r="D9" s="168">
        <f t="shared" ref="D9:R9" si="3">SUM(D5:D8)</f>
        <v>422</v>
      </c>
      <c r="E9" s="150">
        <f t="shared" si="3"/>
        <v>137</v>
      </c>
      <c r="F9" s="169">
        <f t="shared" si="3"/>
        <v>86</v>
      </c>
      <c r="G9" s="208">
        <f t="shared" si="3"/>
        <v>351</v>
      </c>
      <c r="H9" s="170">
        <f t="shared" si="3"/>
        <v>119</v>
      </c>
      <c r="I9" s="209">
        <f t="shared" si="3"/>
        <v>109</v>
      </c>
      <c r="J9" s="168">
        <f t="shared" si="3"/>
        <v>457</v>
      </c>
      <c r="K9" s="150">
        <f t="shared" si="3"/>
        <v>141</v>
      </c>
      <c r="L9" s="169">
        <f t="shared" si="3"/>
        <v>92</v>
      </c>
      <c r="M9" s="208">
        <f t="shared" si="3"/>
        <v>442</v>
      </c>
      <c r="N9" s="170">
        <f t="shared" si="3"/>
        <v>155</v>
      </c>
      <c r="O9" s="209">
        <f t="shared" si="3"/>
        <v>93</v>
      </c>
      <c r="P9" s="203">
        <f t="shared" si="3"/>
        <v>478</v>
      </c>
      <c r="Q9" s="150">
        <f t="shared" si="3"/>
        <v>145</v>
      </c>
      <c r="R9" s="169">
        <f t="shared" si="3"/>
        <v>81</v>
      </c>
    </row>
    <row r="10" spans="1:26" x14ac:dyDescent="0.2">
      <c r="A10" s="167" t="s">
        <v>350</v>
      </c>
      <c r="B10" s="37"/>
      <c r="C10" s="44"/>
      <c r="D10" s="509">
        <v>4</v>
      </c>
      <c r="E10" s="510"/>
      <c r="F10" s="511"/>
      <c r="G10" s="512">
        <v>1</v>
      </c>
      <c r="H10" s="513"/>
      <c r="I10" s="514"/>
      <c r="J10" s="509">
        <v>3</v>
      </c>
      <c r="K10" s="510"/>
      <c r="L10" s="511"/>
      <c r="M10" s="512">
        <v>2</v>
      </c>
      <c r="N10" s="513"/>
      <c r="O10" s="514"/>
      <c r="P10" s="524">
        <v>5</v>
      </c>
      <c r="Q10" s="510"/>
      <c r="R10" s="511"/>
    </row>
    <row r="11" spans="1:26" ht="13.5" thickBot="1" x14ac:dyDescent="0.25">
      <c r="A11" s="49" t="s">
        <v>415</v>
      </c>
      <c r="B11" s="46"/>
      <c r="C11" s="48"/>
      <c r="D11" s="505">
        <v>16</v>
      </c>
      <c r="E11" s="493"/>
      <c r="F11" s="506"/>
      <c r="G11" s="507">
        <v>36</v>
      </c>
      <c r="H11" s="496"/>
      <c r="I11" s="508"/>
      <c r="J11" s="505">
        <v>22</v>
      </c>
      <c r="K11" s="493"/>
      <c r="L11" s="506"/>
      <c r="M11" s="507">
        <v>29</v>
      </c>
      <c r="N11" s="496"/>
      <c r="O11" s="508"/>
      <c r="P11" s="493">
        <v>8</v>
      </c>
      <c r="Q11" s="493"/>
      <c r="R11" s="506"/>
    </row>
    <row r="12" spans="1:26" ht="13.5" thickBot="1" x14ac:dyDescent="0.25">
      <c r="A12" s="172"/>
      <c r="B12" s="172"/>
      <c r="C12" s="172"/>
      <c r="D12" s="172"/>
      <c r="E12" s="172"/>
      <c r="F12" s="172"/>
      <c r="G12" s="172"/>
      <c r="H12" s="172"/>
      <c r="I12" s="172"/>
      <c r="J12" s="172"/>
      <c r="K12" s="172"/>
      <c r="L12" s="172"/>
      <c r="M12" s="172"/>
      <c r="N12" s="172"/>
      <c r="O12" s="172"/>
      <c r="P12" s="173"/>
      <c r="Q12" s="173"/>
      <c r="R12" s="173"/>
      <c r="W12" t="s">
        <v>233</v>
      </c>
      <c r="Z12" s="287">
        <v>0.2</v>
      </c>
    </row>
    <row r="13" spans="1:26" ht="13.5" thickBot="1" x14ac:dyDescent="0.25">
      <c r="A13" s="162" t="s">
        <v>329</v>
      </c>
      <c r="B13" s="163"/>
      <c r="C13" s="163"/>
      <c r="D13" s="164"/>
      <c r="E13" s="164"/>
      <c r="F13" s="164"/>
      <c r="G13" s="164"/>
      <c r="H13" s="164"/>
      <c r="I13" s="164"/>
      <c r="J13" s="164"/>
      <c r="K13" s="164"/>
      <c r="L13" s="164"/>
      <c r="M13" s="164"/>
      <c r="N13" s="164"/>
      <c r="O13" s="164"/>
      <c r="P13" s="165"/>
      <c r="Q13" s="165"/>
      <c r="R13" s="166"/>
      <c r="U13" t="s">
        <v>474</v>
      </c>
      <c r="V13" s="171">
        <v>41174</v>
      </c>
      <c r="W13" t="s">
        <v>235</v>
      </c>
      <c r="Y13">
        <v>75</v>
      </c>
      <c r="Z13">
        <f>Y13/5</f>
        <v>15</v>
      </c>
    </row>
    <row r="14" spans="1:26" x14ac:dyDescent="0.2">
      <c r="A14" s="42"/>
      <c r="B14" s="149"/>
      <c r="C14" s="149"/>
      <c r="D14" s="474" t="s">
        <v>475</v>
      </c>
      <c r="E14" s="475"/>
      <c r="F14" s="476"/>
      <c r="G14" s="477" t="s">
        <v>469</v>
      </c>
      <c r="H14" s="478"/>
      <c r="I14" s="479"/>
      <c r="J14" s="474" t="s">
        <v>352</v>
      </c>
      <c r="K14" s="475"/>
      <c r="L14" s="476"/>
      <c r="M14" s="477" t="s">
        <v>340</v>
      </c>
      <c r="N14" s="478"/>
      <c r="O14" s="479"/>
      <c r="P14" s="474" t="s">
        <v>472</v>
      </c>
      <c r="Q14" s="475"/>
      <c r="R14" s="502"/>
      <c r="U14" t="s">
        <v>474</v>
      </c>
      <c r="V14" s="171">
        <v>41175</v>
      </c>
      <c r="W14" t="s">
        <v>234</v>
      </c>
      <c r="Y14">
        <v>55</v>
      </c>
      <c r="Z14">
        <f>Y14/5</f>
        <v>11</v>
      </c>
    </row>
    <row r="15" spans="1:26" x14ac:dyDescent="0.2">
      <c r="A15" s="167"/>
      <c r="B15" s="37"/>
      <c r="C15" s="37"/>
      <c r="D15" s="35" t="s">
        <v>409</v>
      </c>
      <c r="E15" s="35" t="s">
        <v>410</v>
      </c>
      <c r="F15" s="35" t="s">
        <v>363</v>
      </c>
      <c r="G15" s="36" t="s">
        <v>409</v>
      </c>
      <c r="H15" s="36" t="s">
        <v>410</v>
      </c>
      <c r="I15" s="36" t="s">
        <v>363</v>
      </c>
      <c r="J15" s="35" t="s">
        <v>409</v>
      </c>
      <c r="K15" s="35" t="s">
        <v>410</v>
      </c>
      <c r="L15" s="35" t="s">
        <v>363</v>
      </c>
      <c r="M15" s="36" t="s">
        <v>409</v>
      </c>
      <c r="N15" s="36" t="s">
        <v>410</v>
      </c>
      <c r="O15" s="36" t="s">
        <v>363</v>
      </c>
      <c r="P15" s="35" t="s">
        <v>409</v>
      </c>
      <c r="Q15" s="35" t="s">
        <v>410</v>
      </c>
      <c r="R15" s="43" t="s">
        <v>363</v>
      </c>
      <c r="U15" t="s">
        <v>470</v>
      </c>
      <c r="V15" s="171"/>
      <c r="W15" t="s">
        <v>237</v>
      </c>
      <c r="Y15">
        <v>75</v>
      </c>
      <c r="Z15">
        <f>Y15/5</f>
        <v>15</v>
      </c>
    </row>
    <row r="16" spans="1:26" x14ac:dyDescent="0.2">
      <c r="A16" s="167" t="s">
        <v>783</v>
      </c>
      <c r="B16" s="37"/>
      <c r="C16" s="37"/>
      <c r="D16" s="35">
        <f t="shared" ref="D16:R16" si="4">D158</f>
        <v>94</v>
      </c>
      <c r="E16" s="35">
        <f t="shared" si="4"/>
        <v>36</v>
      </c>
      <c r="F16" s="35">
        <f t="shared" si="4"/>
        <v>23</v>
      </c>
      <c r="G16" s="36">
        <f t="shared" si="4"/>
        <v>84</v>
      </c>
      <c r="H16" s="36">
        <f t="shared" si="4"/>
        <v>34</v>
      </c>
      <c r="I16" s="36">
        <f t="shared" si="4"/>
        <v>27</v>
      </c>
      <c r="J16" s="35">
        <f t="shared" si="4"/>
        <v>111</v>
      </c>
      <c r="K16" s="35">
        <f t="shared" si="4"/>
        <v>33</v>
      </c>
      <c r="L16" s="35">
        <f t="shared" si="4"/>
        <v>25</v>
      </c>
      <c r="M16" s="36">
        <f t="shared" si="4"/>
        <v>99</v>
      </c>
      <c r="N16" s="36">
        <f t="shared" si="4"/>
        <v>36</v>
      </c>
      <c r="O16" s="36">
        <f t="shared" si="4"/>
        <v>27</v>
      </c>
      <c r="P16" s="35">
        <f t="shared" si="4"/>
        <v>115</v>
      </c>
      <c r="Q16" s="35">
        <f t="shared" si="4"/>
        <v>38</v>
      </c>
      <c r="R16" s="35">
        <f t="shared" si="4"/>
        <v>27</v>
      </c>
      <c r="U16" t="s">
        <v>470</v>
      </c>
      <c r="W16" t="s">
        <v>238</v>
      </c>
      <c r="Y16">
        <v>57</v>
      </c>
      <c r="Z16">
        <f>Y16/5</f>
        <v>11.4</v>
      </c>
    </row>
    <row r="17" spans="1:34" x14ac:dyDescent="0.2">
      <c r="A17" s="167" t="s">
        <v>784</v>
      </c>
      <c r="B17" s="37"/>
      <c r="C17" s="37"/>
      <c r="D17" s="35">
        <f t="shared" ref="D17:R17" si="5">D185</f>
        <v>93</v>
      </c>
      <c r="E17" s="35">
        <f t="shared" si="5"/>
        <v>35</v>
      </c>
      <c r="F17" s="35">
        <f t="shared" si="5"/>
        <v>25</v>
      </c>
      <c r="G17" s="36">
        <f t="shared" si="5"/>
        <v>93</v>
      </c>
      <c r="H17" s="36">
        <f t="shared" si="5"/>
        <v>36</v>
      </c>
      <c r="I17" s="36">
        <f t="shared" si="5"/>
        <v>25</v>
      </c>
      <c r="J17" s="35">
        <f t="shared" si="5"/>
        <v>112</v>
      </c>
      <c r="K17" s="35">
        <f t="shared" si="5"/>
        <v>39</v>
      </c>
      <c r="L17" s="35">
        <f t="shared" si="5"/>
        <v>27</v>
      </c>
      <c r="M17" s="36">
        <f t="shared" si="5"/>
        <v>96</v>
      </c>
      <c r="N17" s="36">
        <f t="shared" si="5"/>
        <v>40</v>
      </c>
      <c r="O17" s="36">
        <f t="shared" si="5"/>
        <v>27</v>
      </c>
      <c r="P17" s="35">
        <f t="shared" si="5"/>
        <v>108</v>
      </c>
      <c r="Q17" s="35">
        <f t="shared" si="5"/>
        <v>34</v>
      </c>
      <c r="R17" s="35">
        <f t="shared" si="5"/>
        <v>25</v>
      </c>
      <c r="V17" s="171"/>
    </row>
    <row r="18" spans="1:34" x14ac:dyDescent="0.2">
      <c r="A18" s="168" t="s">
        <v>562</v>
      </c>
      <c r="B18" s="150"/>
      <c r="C18" s="37">
        <f t="shared" ref="C18:R18" si="6">SUM(C16:C17)</f>
        <v>0</v>
      </c>
      <c r="D18" s="150">
        <f t="shared" si="6"/>
        <v>187</v>
      </c>
      <c r="E18" s="150">
        <f>SUM(E16:E17)</f>
        <v>71</v>
      </c>
      <c r="F18" s="150">
        <f t="shared" si="6"/>
        <v>48</v>
      </c>
      <c r="G18" s="170">
        <f t="shared" si="6"/>
        <v>177</v>
      </c>
      <c r="H18" s="170">
        <f t="shared" si="6"/>
        <v>70</v>
      </c>
      <c r="I18" s="170">
        <f t="shared" si="6"/>
        <v>52</v>
      </c>
      <c r="J18" s="150">
        <f t="shared" si="6"/>
        <v>223</v>
      </c>
      <c r="K18" s="150">
        <f t="shared" si="6"/>
        <v>72</v>
      </c>
      <c r="L18" s="150">
        <f t="shared" si="6"/>
        <v>52</v>
      </c>
      <c r="M18" s="170">
        <f t="shared" si="6"/>
        <v>195</v>
      </c>
      <c r="N18" s="170">
        <f t="shared" si="6"/>
        <v>76</v>
      </c>
      <c r="O18" s="170">
        <f t="shared" si="6"/>
        <v>54</v>
      </c>
      <c r="P18" s="150">
        <f t="shared" si="6"/>
        <v>223</v>
      </c>
      <c r="Q18" s="150">
        <f t="shared" si="6"/>
        <v>72</v>
      </c>
      <c r="R18" s="169">
        <f t="shared" si="6"/>
        <v>52</v>
      </c>
      <c r="V18" s="171"/>
    </row>
    <row r="19" spans="1:34" ht="13.5" thickBot="1" x14ac:dyDescent="0.25">
      <c r="A19" s="49" t="s">
        <v>350</v>
      </c>
      <c r="B19" s="46"/>
      <c r="C19" s="46"/>
      <c r="D19" s="526"/>
      <c r="E19" s="526"/>
      <c r="F19" s="526"/>
      <c r="G19" s="527"/>
      <c r="H19" s="527"/>
      <c r="I19" s="527"/>
      <c r="J19" s="526"/>
      <c r="K19" s="526"/>
      <c r="L19" s="526"/>
      <c r="M19" s="527">
        <v>1</v>
      </c>
      <c r="N19" s="527"/>
      <c r="O19" s="527"/>
      <c r="P19" s="526"/>
      <c r="Q19" s="526"/>
      <c r="R19" s="528"/>
    </row>
    <row r="20" spans="1:34" ht="13.5" thickBot="1" x14ac:dyDescent="0.25">
      <c r="A20" s="30"/>
      <c r="B20" s="30"/>
      <c r="C20" s="30"/>
      <c r="D20" s="30"/>
      <c r="E20" s="30"/>
      <c r="F20" s="30"/>
      <c r="G20" s="30"/>
      <c r="H20" s="30"/>
      <c r="I20" s="30"/>
      <c r="J20" s="30"/>
      <c r="K20" s="30"/>
      <c r="L20" s="30"/>
      <c r="M20" s="30"/>
      <c r="N20" s="30"/>
      <c r="O20" s="30"/>
    </row>
    <row r="21" spans="1:34" x14ac:dyDescent="0.2">
      <c r="A21" s="162" t="s">
        <v>332</v>
      </c>
      <c r="B21" s="163"/>
      <c r="C21" s="163"/>
      <c r="D21" s="474" t="s">
        <v>475</v>
      </c>
      <c r="E21" s="475"/>
      <c r="F21" s="476"/>
      <c r="G21" s="477" t="s">
        <v>469</v>
      </c>
      <c r="H21" s="478"/>
      <c r="I21" s="479"/>
      <c r="J21" s="474" t="s">
        <v>352</v>
      </c>
      <c r="K21" s="475"/>
      <c r="L21" s="476"/>
      <c r="M21" s="477" t="s">
        <v>340</v>
      </c>
      <c r="N21" s="478"/>
      <c r="O21" s="479"/>
      <c r="P21" s="474" t="s">
        <v>472</v>
      </c>
      <c r="Q21" s="475"/>
      <c r="R21" s="502"/>
    </row>
    <row r="22" spans="1:34" x14ac:dyDescent="0.2">
      <c r="A22" s="561" t="s">
        <v>782</v>
      </c>
      <c r="B22" s="540"/>
      <c r="C22" s="540"/>
      <c r="D22" s="510">
        <v>0</v>
      </c>
      <c r="E22" s="510"/>
      <c r="F22" s="510"/>
      <c r="G22" s="513">
        <v>36</v>
      </c>
      <c r="H22" s="513"/>
      <c r="I22" s="513"/>
      <c r="J22" s="510">
        <v>47</v>
      </c>
      <c r="K22" s="510"/>
      <c r="L22" s="510"/>
      <c r="M22" s="513">
        <v>40</v>
      </c>
      <c r="N22" s="513"/>
      <c r="O22" s="513"/>
      <c r="P22" s="510">
        <v>40</v>
      </c>
      <c r="Q22" s="510"/>
      <c r="R22" s="511"/>
    </row>
    <row r="23" spans="1:34" x14ac:dyDescent="0.2">
      <c r="A23" s="561" t="s">
        <v>753</v>
      </c>
      <c r="B23" s="540"/>
      <c r="C23" s="540"/>
      <c r="D23" s="510">
        <v>16</v>
      </c>
      <c r="E23" s="510"/>
      <c r="F23" s="510"/>
      <c r="G23" s="513">
        <v>36</v>
      </c>
      <c r="H23" s="513"/>
      <c r="I23" s="513"/>
      <c r="J23" s="510">
        <v>22</v>
      </c>
      <c r="K23" s="510"/>
      <c r="L23" s="510"/>
      <c r="M23" s="513">
        <v>29</v>
      </c>
      <c r="N23" s="513"/>
      <c r="O23" s="513"/>
      <c r="P23" s="510">
        <v>6</v>
      </c>
      <c r="Q23" s="510"/>
      <c r="R23" s="511"/>
    </row>
    <row r="24" spans="1:34" x14ac:dyDescent="0.2">
      <c r="A24" s="541" t="s">
        <v>505</v>
      </c>
      <c r="B24" s="542"/>
      <c r="C24" s="542"/>
      <c r="D24" s="543">
        <f>SUM(D22:F23)</f>
        <v>16</v>
      </c>
      <c r="E24" s="543"/>
      <c r="F24" s="543"/>
      <c r="G24" s="544">
        <f>SUM(G22:I23)</f>
        <v>72</v>
      </c>
      <c r="H24" s="544"/>
      <c r="I24" s="544"/>
      <c r="J24" s="543">
        <f>SUM(J22:L23)</f>
        <v>69</v>
      </c>
      <c r="K24" s="543"/>
      <c r="L24" s="543"/>
      <c r="M24" s="544">
        <f>SUM(M22:O23)</f>
        <v>69</v>
      </c>
      <c r="N24" s="544"/>
      <c r="O24" s="544"/>
      <c r="P24" s="543">
        <f>SUM(P22:R23)</f>
        <v>46</v>
      </c>
      <c r="Q24" s="543"/>
      <c r="R24" s="545"/>
    </row>
    <row r="25" spans="1:34" ht="13.5" thickBot="1" x14ac:dyDescent="0.25">
      <c r="A25" s="550" t="s">
        <v>350</v>
      </c>
      <c r="B25" s="551"/>
      <c r="C25" s="551"/>
      <c r="D25" s="526">
        <v>5</v>
      </c>
      <c r="E25" s="526"/>
      <c r="F25" s="526"/>
      <c r="G25" s="527">
        <v>1</v>
      </c>
      <c r="H25" s="527"/>
      <c r="I25" s="527"/>
      <c r="J25" s="526"/>
      <c r="K25" s="526"/>
      <c r="L25" s="526"/>
      <c r="M25" s="527"/>
      <c r="N25" s="527"/>
      <c r="O25" s="527"/>
      <c r="P25" s="526">
        <v>4</v>
      </c>
      <c r="Q25" s="526"/>
      <c r="R25" s="528"/>
    </row>
    <row r="26" spans="1:34" x14ac:dyDescent="0.2">
      <c r="U26" s="87" t="s">
        <v>240</v>
      </c>
      <c r="X26" s="279" t="s">
        <v>245</v>
      </c>
      <c r="Y26" s="166"/>
      <c r="AA26" s="289" t="s">
        <v>470</v>
      </c>
      <c r="AB26" s="231" t="s">
        <v>259</v>
      </c>
    </row>
    <row r="27" spans="1:34" ht="13.5" thickBot="1" x14ac:dyDescent="0.25">
      <c r="U27" t="s">
        <v>241</v>
      </c>
      <c r="X27" s="280" t="s">
        <v>474</v>
      </c>
      <c r="Y27" s="281">
        <v>37</v>
      </c>
      <c r="AA27" s="231" t="s">
        <v>474</v>
      </c>
      <c r="AB27">
        <f>Y41+Z15+Z16</f>
        <v>81.400000000000006</v>
      </c>
      <c r="AD27" s="231" t="s">
        <v>261</v>
      </c>
    </row>
    <row r="28" spans="1:34" s="191" customFormat="1" ht="13.5" thickBot="1" x14ac:dyDescent="0.25">
      <c r="A28" s="192" t="s">
        <v>333</v>
      </c>
      <c r="B28" s="190"/>
      <c r="C28" s="190"/>
      <c r="D28" s="190"/>
      <c r="E28" s="190"/>
      <c r="F28" s="190"/>
      <c r="G28" s="190"/>
      <c r="H28" s="190"/>
      <c r="I28" s="190"/>
      <c r="J28" s="190"/>
      <c r="K28" s="190"/>
      <c r="L28" s="190"/>
      <c r="M28" s="190"/>
      <c r="N28" s="190"/>
      <c r="O28" s="190"/>
      <c r="P28" s="190"/>
      <c r="Q28" s="190"/>
      <c r="R28" s="193"/>
      <c r="S28" t="s">
        <v>794</v>
      </c>
      <c r="T28"/>
      <c r="U28" t="s">
        <v>242</v>
      </c>
      <c r="V28"/>
      <c r="W28"/>
      <c r="X28" s="280" t="s">
        <v>470</v>
      </c>
      <c r="Y28" s="281">
        <v>45</v>
      </c>
      <c r="AA28" s="288" t="s">
        <v>473</v>
      </c>
      <c r="AB28" s="191">
        <f>Y39+Z15+Z16</f>
        <v>81.400000000000006</v>
      </c>
      <c r="AD28" s="290">
        <v>48</v>
      </c>
    </row>
    <row r="29" spans="1:34" x14ac:dyDescent="0.2">
      <c r="A29" s="40"/>
      <c r="B29" s="41"/>
      <c r="C29" s="41"/>
      <c r="D29" s="474" t="s">
        <v>475</v>
      </c>
      <c r="E29" s="475"/>
      <c r="F29" s="476"/>
      <c r="G29" s="477" t="s">
        <v>469</v>
      </c>
      <c r="H29" s="478"/>
      <c r="I29" s="479"/>
      <c r="J29" s="474" t="s">
        <v>352</v>
      </c>
      <c r="K29" s="475"/>
      <c r="L29" s="476"/>
      <c r="M29" s="477" t="s">
        <v>340</v>
      </c>
      <c r="N29" s="478"/>
      <c r="O29" s="479"/>
      <c r="P29" s="474" t="s">
        <v>472</v>
      </c>
      <c r="Q29" s="475"/>
      <c r="R29" s="502"/>
      <c r="U29" t="s">
        <v>243</v>
      </c>
      <c r="X29" s="280" t="s">
        <v>615</v>
      </c>
      <c r="Y29" s="281">
        <v>20</v>
      </c>
      <c r="AA29" s="231" t="s">
        <v>471</v>
      </c>
      <c r="AB29">
        <f>Y42+Z15+Z16</f>
        <v>81.400000000000006</v>
      </c>
      <c r="AD29">
        <v>82</v>
      </c>
      <c r="AH29">
        <v>115</v>
      </c>
    </row>
    <row r="30" spans="1:34" ht="13.5" thickBot="1" x14ac:dyDescent="0.25">
      <c r="A30" s="57"/>
      <c r="B30" s="69"/>
      <c r="C30" s="69" t="s">
        <v>538</v>
      </c>
      <c r="D30" s="480">
        <v>12</v>
      </c>
      <c r="E30" s="481"/>
      <c r="F30" s="482"/>
      <c r="G30" s="483">
        <v>3</v>
      </c>
      <c r="H30" s="484"/>
      <c r="I30" s="485"/>
      <c r="J30" s="480">
        <v>23</v>
      </c>
      <c r="K30" s="481"/>
      <c r="L30" s="482"/>
      <c r="M30" s="483">
        <v>17</v>
      </c>
      <c r="N30" s="484"/>
      <c r="O30" s="485"/>
      <c r="P30" s="480">
        <v>24</v>
      </c>
      <c r="Q30" s="481"/>
      <c r="R30" s="537"/>
      <c r="U30" t="s">
        <v>244</v>
      </c>
      <c r="X30" s="282" t="s">
        <v>246</v>
      </c>
      <c r="Y30" s="283">
        <v>20</v>
      </c>
      <c r="AA30" s="231" t="s">
        <v>615</v>
      </c>
      <c r="AB30">
        <f>Y40+Z15+Z16</f>
        <v>50.4</v>
      </c>
      <c r="AD30">
        <v>51</v>
      </c>
      <c r="AH30">
        <v>75</v>
      </c>
    </row>
    <row r="31" spans="1:34" ht="13.5" thickBot="1" x14ac:dyDescent="0.25">
      <c r="A31" s="42"/>
      <c r="B31" s="34" t="s">
        <v>355</v>
      </c>
      <c r="C31" s="34" t="s">
        <v>408</v>
      </c>
      <c r="D31" s="35" t="s">
        <v>409</v>
      </c>
      <c r="E31" s="35" t="s">
        <v>410</v>
      </c>
      <c r="F31" s="35" t="s">
        <v>363</v>
      </c>
      <c r="G31" s="36" t="s">
        <v>409</v>
      </c>
      <c r="H31" s="36" t="s">
        <v>410</v>
      </c>
      <c r="I31" s="36" t="s">
        <v>363</v>
      </c>
      <c r="J31" s="35" t="s">
        <v>409</v>
      </c>
      <c r="K31" s="35" t="s">
        <v>410</v>
      </c>
      <c r="L31" s="35" t="s">
        <v>363</v>
      </c>
      <c r="M31" s="36" t="s">
        <v>409</v>
      </c>
      <c r="N31" s="36" t="s">
        <v>410</v>
      </c>
      <c r="O31" s="36" t="s">
        <v>363</v>
      </c>
      <c r="P31" s="35" t="s">
        <v>409</v>
      </c>
      <c r="Q31" s="35" t="s">
        <v>410</v>
      </c>
      <c r="R31" s="43" t="s">
        <v>363</v>
      </c>
      <c r="AD31">
        <f>SUM(AD28:AD30)</f>
        <v>181</v>
      </c>
      <c r="AH31">
        <f>SUM(AH29:AH30)</f>
        <v>190</v>
      </c>
    </row>
    <row r="32" spans="1:34" x14ac:dyDescent="0.2">
      <c r="A32" s="42" t="s">
        <v>390</v>
      </c>
      <c r="B32" s="50">
        <v>10</v>
      </c>
      <c r="C32" s="50">
        <v>4</v>
      </c>
      <c r="D32" s="37">
        <v>5</v>
      </c>
      <c r="E32" s="37">
        <v>3</v>
      </c>
      <c r="F32" s="37">
        <v>2</v>
      </c>
      <c r="G32" s="38">
        <v>4</v>
      </c>
      <c r="H32" s="38">
        <v>2</v>
      </c>
      <c r="I32" s="78">
        <v>2</v>
      </c>
      <c r="J32" s="37">
        <v>5</v>
      </c>
      <c r="K32" s="37">
        <v>2</v>
      </c>
      <c r="L32" s="37">
        <v>2</v>
      </c>
      <c r="M32" s="38">
        <v>10</v>
      </c>
      <c r="N32" s="38">
        <v>2</v>
      </c>
      <c r="O32" s="78">
        <v>0</v>
      </c>
      <c r="P32" s="37">
        <v>5</v>
      </c>
      <c r="Q32" s="37">
        <v>2</v>
      </c>
      <c r="R32" s="44">
        <v>2</v>
      </c>
      <c r="U32" s="87" t="s">
        <v>247</v>
      </c>
      <c r="X32" s="284" t="s">
        <v>251</v>
      </c>
      <c r="Y32" s="166"/>
      <c r="AA32" s="289" t="s">
        <v>474</v>
      </c>
      <c r="AB32" s="231" t="s">
        <v>260</v>
      </c>
    </row>
    <row r="33" spans="1:34" x14ac:dyDescent="0.2">
      <c r="A33" s="42" t="s">
        <v>391</v>
      </c>
      <c r="B33" s="50">
        <v>8</v>
      </c>
      <c r="C33" s="50">
        <v>4</v>
      </c>
      <c r="D33" s="37">
        <v>10</v>
      </c>
      <c r="E33" s="37">
        <v>2</v>
      </c>
      <c r="F33" s="37">
        <v>0</v>
      </c>
      <c r="G33" s="38">
        <v>6</v>
      </c>
      <c r="H33" s="38">
        <v>2</v>
      </c>
      <c r="I33" s="78">
        <v>0</v>
      </c>
      <c r="J33" s="37">
        <v>7</v>
      </c>
      <c r="K33" s="37">
        <v>2</v>
      </c>
      <c r="L33" s="37">
        <v>0</v>
      </c>
      <c r="M33" s="38">
        <v>6</v>
      </c>
      <c r="N33" s="38">
        <v>3</v>
      </c>
      <c r="O33" s="78">
        <v>1</v>
      </c>
      <c r="P33" s="37">
        <v>5</v>
      </c>
      <c r="Q33" s="37">
        <v>2</v>
      </c>
      <c r="R33" s="44">
        <v>2</v>
      </c>
      <c r="U33" s="231" t="s">
        <v>248</v>
      </c>
      <c r="X33" s="285" t="s">
        <v>473</v>
      </c>
      <c r="Y33" s="281">
        <v>63</v>
      </c>
      <c r="AA33" s="231" t="s">
        <v>470</v>
      </c>
      <c r="AB33">
        <f>Y35+Z13+Z14</f>
        <v>70</v>
      </c>
      <c r="AD33" s="231" t="s">
        <v>261</v>
      </c>
    </row>
    <row r="34" spans="1:34" x14ac:dyDescent="0.2">
      <c r="A34" s="42" t="s">
        <v>392</v>
      </c>
      <c r="B34" s="50">
        <v>16</v>
      </c>
      <c r="C34" s="50">
        <v>4</v>
      </c>
      <c r="D34" s="37">
        <v>7</v>
      </c>
      <c r="E34" s="37">
        <v>2</v>
      </c>
      <c r="F34" s="37">
        <v>0</v>
      </c>
      <c r="G34" s="38">
        <v>4</v>
      </c>
      <c r="H34" s="38">
        <v>1</v>
      </c>
      <c r="I34" s="78">
        <v>2</v>
      </c>
      <c r="J34" s="37">
        <v>6</v>
      </c>
      <c r="K34" s="37">
        <v>2</v>
      </c>
      <c r="L34" s="37">
        <v>1</v>
      </c>
      <c r="M34" s="38">
        <v>5</v>
      </c>
      <c r="N34" s="38">
        <v>2</v>
      </c>
      <c r="O34" s="78">
        <v>2</v>
      </c>
      <c r="P34" s="37">
        <v>6</v>
      </c>
      <c r="Q34" s="37">
        <v>2</v>
      </c>
      <c r="R34" s="44">
        <v>1</v>
      </c>
      <c r="U34" s="231" t="s">
        <v>249</v>
      </c>
      <c r="X34" s="285" t="s">
        <v>615</v>
      </c>
      <c r="Y34" s="281">
        <v>63</v>
      </c>
      <c r="AA34" s="231" t="s">
        <v>473</v>
      </c>
      <c r="AB34">
        <f>Y33+Z13+Z14</f>
        <v>89</v>
      </c>
      <c r="AD34">
        <f>AB34-AB40</f>
        <v>34</v>
      </c>
      <c r="AE34">
        <v>22</v>
      </c>
    </row>
    <row r="35" spans="1:34" x14ac:dyDescent="0.2">
      <c r="A35" s="42" t="s">
        <v>393</v>
      </c>
      <c r="B35" s="50">
        <v>2</v>
      </c>
      <c r="C35" s="50">
        <v>4</v>
      </c>
      <c r="D35" s="37">
        <v>5</v>
      </c>
      <c r="E35" s="37">
        <v>2</v>
      </c>
      <c r="F35" s="37">
        <v>2</v>
      </c>
      <c r="G35" s="38">
        <v>4</v>
      </c>
      <c r="H35" s="38">
        <v>1</v>
      </c>
      <c r="I35" s="78">
        <v>3</v>
      </c>
      <c r="J35" s="37">
        <v>6</v>
      </c>
      <c r="K35" s="37">
        <v>2</v>
      </c>
      <c r="L35" s="37">
        <v>2</v>
      </c>
      <c r="M35" s="38">
        <v>6</v>
      </c>
      <c r="N35" s="38">
        <v>3</v>
      </c>
      <c r="O35" s="78">
        <v>1</v>
      </c>
      <c r="P35" s="37">
        <v>7</v>
      </c>
      <c r="Q35" s="37">
        <v>3</v>
      </c>
      <c r="R35" s="44">
        <v>1</v>
      </c>
      <c r="U35" s="231" t="s">
        <v>250</v>
      </c>
      <c r="X35" s="285" t="s">
        <v>470</v>
      </c>
      <c r="Y35" s="281">
        <v>44</v>
      </c>
      <c r="AA35" s="231" t="s">
        <v>471</v>
      </c>
      <c r="AB35">
        <f>Y36+Z13+Z14</f>
        <v>89</v>
      </c>
      <c r="AE35">
        <f>AB35</f>
        <v>89</v>
      </c>
      <c r="AG35">
        <v>111</v>
      </c>
    </row>
    <row r="36" spans="1:34" ht="13.5" thickBot="1" x14ac:dyDescent="0.25">
      <c r="A36" s="42" t="s">
        <v>394</v>
      </c>
      <c r="B36" s="50">
        <v>14</v>
      </c>
      <c r="C36" s="50">
        <v>3</v>
      </c>
      <c r="D36" s="37">
        <v>3</v>
      </c>
      <c r="E36" s="37">
        <v>1</v>
      </c>
      <c r="F36" s="37">
        <v>2</v>
      </c>
      <c r="G36" s="38">
        <v>3</v>
      </c>
      <c r="H36" s="38">
        <v>2</v>
      </c>
      <c r="I36" s="78">
        <v>2</v>
      </c>
      <c r="J36" s="37">
        <v>4</v>
      </c>
      <c r="K36" s="37">
        <v>2</v>
      </c>
      <c r="L36" s="37">
        <v>2</v>
      </c>
      <c r="M36" s="38">
        <v>3</v>
      </c>
      <c r="N36" s="38">
        <v>1</v>
      </c>
      <c r="O36" s="78">
        <v>3</v>
      </c>
      <c r="P36" s="37">
        <v>5</v>
      </c>
      <c r="Q36" s="37">
        <v>3</v>
      </c>
      <c r="R36" s="44">
        <v>1</v>
      </c>
      <c r="X36" s="286" t="s">
        <v>471</v>
      </c>
      <c r="Y36" s="283">
        <v>63</v>
      </c>
      <c r="AA36" s="231" t="s">
        <v>615</v>
      </c>
      <c r="AB36">
        <f>Y34+Z13+Z14</f>
        <v>89</v>
      </c>
      <c r="AE36">
        <f>AB36</f>
        <v>89</v>
      </c>
      <c r="AG36">
        <v>89</v>
      </c>
    </row>
    <row r="37" spans="1:34" ht="13.5" thickBot="1" x14ac:dyDescent="0.25">
      <c r="A37" s="42" t="s">
        <v>395</v>
      </c>
      <c r="B37" s="50">
        <v>18</v>
      </c>
      <c r="C37" s="50">
        <v>5</v>
      </c>
      <c r="D37" s="37">
        <v>7</v>
      </c>
      <c r="E37" s="37">
        <v>2</v>
      </c>
      <c r="F37" s="37">
        <v>0</v>
      </c>
      <c r="G37" s="38">
        <v>6</v>
      </c>
      <c r="H37" s="38">
        <v>3</v>
      </c>
      <c r="I37" s="78">
        <v>1</v>
      </c>
      <c r="J37" s="37">
        <v>5</v>
      </c>
      <c r="K37" s="37">
        <v>2</v>
      </c>
      <c r="L37" s="37">
        <v>3</v>
      </c>
      <c r="M37" s="38">
        <v>7</v>
      </c>
      <c r="N37" s="38">
        <v>2</v>
      </c>
      <c r="O37" s="78">
        <v>0</v>
      </c>
      <c r="P37" s="37">
        <v>5</v>
      </c>
      <c r="Q37" s="37">
        <v>2</v>
      </c>
      <c r="R37" s="44">
        <v>3</v>
      </c>
      <c r="AE37">
        <f>SUM(AE34:AE36)</f>
        <v>200</v>
      </c>
    </row>
    <row r="38" spans="1:34" x14ac:dyDescent="0.2">
      <c r="A38" s="42" t="s">
        <v>396</v>
      </c>
      <c r="B38" s="50">
        <v>4</v>
      </c>
      <c r="C38" s="50">
        <v>3</v>
      </c>
      <c r="D38" s="37">
        <v>3</v>
      </c>
      <c r="E38" s="37">
        <v>1</v>
      </c>
      <c r="F38" s="37">
        <v>3</v>
      </c>
      <c r="G38" s="38">
        <v>6</v>
      </c>
      <c r="H38" s="38">
        <v>2</v>
      </c>
      <c r="I38" s="78">
        <v>0</v>
      </c>
      <c r="J38" s="37">
        <v>5</v>
      </c>
      <c r="K38" s="37">
        <v>1</v>
      </c>
      <c r="L38" s="37">
        <v>2</v>
      </c>
      <c r="M38" s="38">
        <v>10</v>
      </c>
      <c r="N38" s="38">
        <v>2</v>
      </c>
      <c r="O38" s="78">
        <v>0</v>
      </c>
      <c r="P38" s="37">
        <v>4</v>
      </c>
      <c r="Q38" s="37">
        <v>2</v>
      </c>
      <c r="R38" s="44">
        <v>3</v>
      </c>
      <c r="U38" s="87" t="s">
        <v>252</v>
      </c>
      <c r="X38" s="284" t="s">
        <v>257</v>
      </c>
      <c r="Y38" s="166"/>
      <c r="AA38" s="289" t="s">
        <v>473</v>
      </c>
    </row>
    <row r="39" spans="1:34" x14ac:dyDescent="0.2">
      <c r="A39" s="42" t="s">
        <v>397</v>
      </c>
      <c r="B39" s="50">
        <v>6</v>
      </c>
      <c r="C39" s="50">
        <v>5</v>
      </c>
      <c r="D39" s="37">
        <v>5</v>
      </c>
      <c r="E39" s="37">
        <v>1</v>
      </c>
      <c r="F39" s="37">
        <v>3</v>
      </c>
      <c r="G39" s="38">
        <v>6</v>
      </c>
      <c r="H39" s="38">
        <v>2</v>
      </c>
      <c r="I39" s="78">
        <v>1</v>
      </c>
      <c r="J39" s="37">
        <v>7</v>
      </c>
      <c r="K39" s="37">
        <v>3</v>
      </c>
      <c r="L39" s="37">
        <v>1</v>
      </c>
      <c r="M39" s="38">
        <v>6</v>
      </c>
      <c r="N39" s="38">
        <v>1</v>
      </c>
      <c r="O39" s="78">
        <v>2</v>
      </c>
      <c r="P39" s="37">
        <v>8</v>
      </c>
      <c r="Q39" s="37">
        <v>3</v>
      </c>
      <c r="R39" s="44">
        <v>1</v>
      </c>
      <c r="U39" s="231" t="s">
        <v>253</v>
      </c>
      <c r="X39" s="285" t="s">
        <v>473</v>
      </c>
      <c r="Y39" s="281">
        <v>55</v>
      </c>
      <c r="AA39" s="231" t="s">
        <v>470</v>
      </c>
      <c r="AB39">
        <f>Y28</f>
        <v>45</v>
      </c>
      <c r="AD39" s="231" t="s">
        <v>261</v>
      </c>
    </row>
    <row r="40" spans="1:34" ht="13.5" thickBot="1" x14ac:dyDescent="0.25">
      <c r="A40" s="52" t="s">
        <v>398</v>
      </c>
      <c r="B40" s="53">
        <v>12</v>
      </c>
      <c r="C40" s="53">
        <v>4</v>
      </c>
      <c r="D40" s="37">
        <v>9</v>
      </c>
      <c r="E40" s="54">
        <v>3</v>
      </c>
      <c r="F40" s="37">
        <v>0</v>
      </c>
      <c r="G40" s="38">
        <v>4</v>
      </c>
      <c r="H40" s="55">
        <v>2</v>
      </c>
      <c r="I40" s="77">
        <v>2</v>
      </c>
      <c r="J40" s="37">
        <v>6</v>
      </c>
      <c r="K40" s="54">
        <v>3</v>
      </c>
      <c r="L40" s="37">
        <v>1</v>
      </c>
      <c r="M40" s="38">
        <v>8</v>
      </c>
      <c r="N40" s="55">
        <v>2</v>
      </c>
      <c r="O40" s="77">
        <v>0</v>
      </c>
      <c r="P40" s="37">
        <v>7</v>
      </c>
      <c r="Q40" s="54">
        <v>3</v>
      </c>
      <c r="R40" s="44">
        <v>0</v>
      </c>
      <c r="U40" s="231" t="s">
        <v>254</v>
      </c>
      <c r="X40" s="285" t="s">
        <v>615</v>
      </c>
      <c r="Y40" s="281">
        <v>24</v>
      </c>
      <c r="AA40" s="231" t="s">
        <v>474</v>
      </c>
      <c r="AB40">
        <f>Y41</f>
        <v>55</v>
      </c>
      <c r="AD40" s="231" t="s">
        <v>261</v>
      </c>
    </row>
    <row r="41" spans="1:34" ht="13.5" thickBot="1" x14ac:dyDescent="0.25">
      <c r="A41" s="61" t="s">
        <v>412</v>
      </c>
      <c r="B41" s="62"/>
      <c r="C41" s="74">
        <f t="shared" ref="C41:R41" si="7">SUM(C32:C40)</f>
        <v>36</v>
      </c>
      <c r="D41" s="63">
        <f>SUM(D32:D40)</f>
        <v>54</v>
      </c>
      <c r="E41" s="63">
        <f>SUM(E32:E40)</f>
        <v>17</v>
      </c>
      <c r="F41" s="88">
        <f>SUM(F32:F40)</f>
        <v>12</v>
      </c>
      <c r="G41" s="64">
        <f t="shared" si="7"/>
        <v>43</v>
      </c>
      <c r="H41" s="64">
        <f t="shared" si="7"/>
        <v>17</v>
      </c>
      <c r="I41" s="89">
        <f t="shared" si="7"/>
        <v>13</v>
      </c>
      <c r="J41" s="63">
        <f t="shared" si="7"/>
        <v>51</v>
      </c>
      <c r="K41" s="63">
        <f t="shared" si="7"/>
        <v>19</v>
      </c>
      <c r="L41" s="88">
        <f t="shared" si="7"/>
        <v>14</v>
      </c>
      <c r="M41" s="64">
        <f t="shared" si="7"/>
        <v>61</v>
      </c>
      <c r="N41" s="64">
        <f t="shared" si="7"/>
        <v>18</v>
      </c>
      <c r="O41" s="89">
        <f t="shared" si="7"/>
        <v>9</v>
      </c>
      <c r="P41" s="63">
        <f t="shared" si="7"/>
        <v>52</v>
      </c>
      <c r="Q41" s="63">
        <f t="shared" si="7"/>
        <v>22</v>
      </c>
      <c r="R41" s="194">
        <f t="shared" si="7"/>
        <v>14</v>
      </c>
      <c r="U41" s="231" t="s">
        <v>255</v>
      </c>
      <c r="X41" s="285" t="s">
        <v>474</v>
      </c>
      <c r="Y41" s="281">
        <v>55</v>
      </c>
      <c r="AA41" s="231" t="s">
        <v>471</v>
      </c>
      <c r="AB41">
        <f>Y42</f>
        <v>55</v>
      </c>
      <c r="AE41">
        <f>AB41</f>
        <v>55</v>
      </c>
      <c r="AG41">
        <v>33</v>
      </c>
    </row>
    <row r="42" spans="1:34" ht="13.5" thickBot="1" x14ac:dyDescent="0.25">
      <c r="A42" s="57" t="s">
        <v>399</v>
      </c>
      <c r="B42" s="58">
        <v>9</v>
      </c>
      <c r="C42" s="58">
        <v>4</v>
      </c>
      <c r="D42" s="37">
        <v>4</v>
      </c>
      <c r="E42" s="39">
        <v>1</v>
      </c>
      <c r="F42" s="37">
        <v>3</v>
      </c>
      <c r="G42" s="38">
        <v>5</v>
      </c>
      <c r="H42" s="59">
        <v>2</v>
      </c>
      <c r="I42" s="82">
        <v>1</v>
      </c>
      <c r="J42" s="37">
        <v>7</v>
      </c>
      <c r="K42" s="39">
        <v>2</v>
      </c>
      <c r="L42" s="37">
        <v>0</v>
      </c>
      <c r="M42" s="38">
        <v>5</v>
      </c>
      <c r="N42" s="59">
        <v>2</v>
      </c>
      <c r="O42" s="82">
        <v>2</v>
      </c>
      <c r="P42" s="37">
        <v>5</v>
      </c>
      <c r="Q42" s="39">
        <v>2</v>
      </c>
      <c r="R42" s="44">
        <v>2</v>
      </c>
      <c r="U42" s="231" t="s">
        <v>256</v>
      </c>
      <c r="X42" s="286" t="s">
        <v>471</v>
      </c>
      <c r="Y42" s="283">
        <v>55</v>
      </c>
      <c r="AA42" s="231" t="s">
        <v>615</v>
      </c>
      <c r="AB42">
        <f>Y40</f>
        <v>24</v>
      </c>
      <c r="AE42">
        <f>AB42</f>
        <v>24</v>
      </c>
      <c r="AG42">
        <v>24</v>
      </c>
    </row>
    <row r="43" spans="1:34" x14ac:dyDescent="0.2">
      <c r="A43" s="42" t="s">
        <v>400</v>
      </c>
      <c r="B43" s="50">
        <v>3</v>
      </c>
      <c r="C43" s="50">
        <v>4</v>
      </c>
      <c r="D43" s="37">
        <v>6</v>
      </c>
      <c r="E43" s="37">
        <v>2</v>
      </c>
      <c r="F43" s="37">
        <v>1</v>
      </c>
      <c r="G43" s="38">
        <v>4</v>
      </c>
      <c r="H43" s="38">
        <v>2</v>
      </c>
      <c r="I43" s="78">
        <v>3</v>
      </c>
      <c r="J43" s="37">
        <v>6</v>
      </c>
      <c r="K43" s="37">
        <v>2</v>
      </c>
      <c r="L43" s="37">
        <v>2</v>
      </c>
      <c r="M43" s="38">
        <v>7</v>
      </c>
      <c r="N43" s="38">
        <v>2</v>
      </c>
      <c r="O43" s="78">
        <v>0</v>
      </c>
      <c r="P43" s="37">
        <v>8</v>
      </c>
      <c r="Q43" s="37">
        <v>2</v>
      </c>
      <c r="R43" s="44">
        <v>0</v>
      </c>
      <c r="U43" s="231" t="s">
        <v>258</v>
      </c>
      <c r="AE43">
        <f>SUM(AE41:AE42)</f>
        <v>79</v>
      </c>
      <c r="AH43">
        <v>0</v>
      </c>
    </row>
    <row r="44" spans="1:34" x14ac:dyDescent="0.2">
      <c r="A44" s="42" t="s">
        <v>401</v>
      </c>
      <c r="B44" s="50">
        <v>17</v>
      </c>
      <c r="C44" s="50">
        <v>5</v>
      </c>
      <c r="D44" s="37">
        <v>5</v>
      </c>
      <c r="E44" s="37">
        <v>1</v>
      </c>
      <c r="F44" s="37">
        <v>2</v>
      </c>
      <c r="G44" s="38">
        <v>5</v>
      </c>
      <c r="H44" s="38">
        <v>2</v>
      </c>
      <c r="I44" s="78">
        <v>2</v>
      </c>
      <c r="J44" s="37">
        <v>8</v>
      </c>
      <c r="K44" s="37">
        <v>3</v>
      </c>
      <c r="L44" s="37">
        <v>0</v>
      </c>
      <c r="M44" s="38">
        <v>6</v>
      </c>
      <c r="N44" s="38">
        <v>2</v>
      </c>
      <c r="O44" s="78">
        <v>2</v>
      </c>
      <c r="P44" s="37">
        <v>6</v>
      </c>
      <c r="Q44" s="37">
        <v>2</v>
      </c>
      <c r="R44" s="44">
        <v>2</v>
      </c>
    </row>
    <row r="45" spans="1:34" x14ac:dyDescent="0.2">
      <c r="A45" s="42" t="s">
        <v>402</v>
      </c>
      <c r="B45" s="50">
        <v>13</v>
      </c>
      <c r="C45" s="50">
        <v>4</v>
      </c>
      <c r="D45" s="37">
        <v>4</v>
      </c>
      <c r="E45" s="37">
        <v>1</v>
      </c>
      <c r="F45" s="37">
        <v>2</v>
      </c>
      <c r="G45" s="38">
        <v>4</v>
      </c>
      <c r="H45" s="38">
        <v>2</v>
      </c>
      <c r="I45" s="78">
        <v>2</v>
      </c>
      <c r="J45" s="37">
        <v>10</v>
      </c>
      <c r="K45" s="37">
        <v>2</v>
      </c>
      <c r="L45" s="37">
        <v>0</v>
      </c>
      <c r="M45" s="38">
        <v>6</v>
      </c>
      <c r="N45" s="38">
        <v>3</v>
      </c>
      <c r="O45" s="78">
        <v>1</v>
      </c>
      <c r="P45" s="37">
        <v>10</v>
      </c>
      <c r="Q45" s="37">
        <v>2</v>
      </c>
      <c r="R45" s="44">
        <v>0</v>
      </c>
    </row>
    <row r="46" spans="1:34" x14ac:dyDescent="0.2">
      <c r="A46" s="42" t="s">
        <v>403</v>
      </c>
      <c r="B46" s="50">
        <v>5</v>
      </c>
      <c r="C46" s="50">
        <v>4</v>
      </c>
      <c r="D46" s="37">
        <v>7</v>
      </c>
      <c r="E46" s="37">
        <v>1</v>
      </c>
      <c r="F46" s="37">
        <v>0</v>
      </c>
      <c r="G46" s="38">
        <v>10</v>
      </c>
      <c r="H46" s="38">
        <v>2</v>
      </c>
      <c r="I46" s="78">
        <v>0</v>
      </c>
      <c r="J46" s="37">
        <v>6</v>
      </c>
      <c r="K46" s="37">
        <v>2</v>
      </c>
      <c r="L46" s="37">
        <v>2</v>
      </c>
      <c r="M46" s="38">
        <v>5</v>
      </c>
      <c r="N46" s="38">
        <v>1</v>
      </c>
      <c r="O46" s="78">
        <v>2</v>
      </c>
      <c r="P46" s="37">
        <v>6</v>
      </c>
      <c r="Q46" s="37">
        <v>2</v>
      </c>
      <c r="R46" s="44">
        <v>2</v>
      </c>
    </row>
    <row r="47" spans="1:34" x14ac:dyDescent="0.2">
      <c r="A47" s="42" t="s">
        <v>404</v>
      </c>
      <c r="B47" s="50">
        <v>11</v>
      </c>
      <c r="C47" s="50">
        <v>3</v>
      </c>
      <c r="D47" s="37">
        <v>6</v>
      </c>
      <c r="E47" s="37">
        <v>3</v>
      </c>
      <c r="F47" s="37">
        <v>0</v>
      </c>
      <c r="G47" s="38">
        <v>4</v>
      </c>
      <c r="H47" s="38">
        <v>2</v>
      </c>
      <c r="I47" s="78">
        <v>1</v>
      </c>
      <c r="J47" s="37">
        <v>4</v>
      </c>
      <c r="K47" s="37">
        <v>2</v>
      </c>
      <c r="L47" s="37">
        <v>2</v>
      </c>
      <c r="M47" s="38">
        <v>3</v>
      </c>
      <c r="N47" s="38">
        <v>1</v>
      </c>
      <c r="O47" s="78">
        <v>3</v>
      </c>
      <c r="P47" s="37">
        <v>4</v>
      </c>
      <c r="Q47" s="37">
        <v>2</v>
      </c>
      <c r="R47" s="44">
        <v>2</v>
      </c>
    </row>
    <row r="48" spans="1:34" x14ac:dyDescent="0.2">
      <c r="A48" s="42" t="s">
        <v>405</v>
      </c>
      <c r="B48" s="50">
        <v>1</v>
      </c>
      <c r="C48" s="50">
        <v>4</v>
      </c>
      <c r="D48" s="37">
        <v>10</v>
      </c>
      <c r="E48" s="37">
        <v>2</v>
      </c>
      <c r="F48" s="37">
        <v>0</v>
      </c>
      <c r="G48" s="38">
        <v>6</v>
      </c>
      <c r="H48" s="38">
        <v>2</v>
      </c>
      <c r="I48" s="78">
        <v>1</v>
      </c>
      <c r="J48" s="37">
        <v>5</v>
      </c>
      <c r="K48" s="37">
        <v>1</v>
      </c>
      <c r="L48" s="37">
        <v>3</v>
      </c>
      <c r="M48" s="38">
        <v>5</v>
      </c>
      <c r="N48" s="38">
        <v>2</v>
      </c>
      <c r="O48" s="78">
        <v>2</v>
      </c>
      <c r="P48" s="37">
        <v>7</v>
      </c>
      <c r="Q48" s="37">
        <v>2</v>
      </c>
      <c r="R48" s="44">
        <v>1</v>
      </c>
    </row>
    <row r="49" spans="1:21" x14ac:dyDescent="0.2">
      <c r="A49" s="42" t="s">
        <v>406</v>
      </c>
      <c r="B49" s="50">
        <v>7</v>
      </c>
      <c r="C49" s="50">
        <v>3</v>
      </c>
      <c r="D49" s="37">
        <v>4</v>
      </c>
      <c r="E49" s="37">
        <v>0</v>
      </c>
      <c r="F49" s="37">
        <v>2</v>
      </c>
      <c r="G49" s="38">
        <v>4</v>
      </c>
      <c r="H49" s="38">
        <v>1</v>
      </c>
      <c r="I49" s="78">
        <v>1</v>
      </c>
      <c r="J49" s="37">
        <v>4</v>
      </c>
      <c r="K49" s="37">
        <v>2</v>
      </c>
      <c r="L49" s="37">
        <v>2</v>
      </c>
      <c r="M49" s="38">
        <v>3</v>
      </c>
      <c r="N49" s="38">
        <v>1</v>
      </c>
      <c r="O49" s="78">
        <v>3</v>
      </c>
      <c r="P49" s="37">
        <v>4</v>
      </c>
      <c r="Q49" s="37">
        <v>2</v>
      </c>
      <c r="R49" s="44">
        <v>2</v>
      </c>
    </row>
    <row r="50" spans="1:21" ht="13.5" thickBot="1" x14ac:dyDescent="0.25">
      <c r="A50" s="45" t="s">
        <v>407</v>
      </c>
      <c r="B50" s="51">
        <v>15</v>
      </c>
      <c r="C50" s="51">
        <v>5</v>
      </c>
      <c r="D50" s="37">
        <v>10</v>
      </c>
      <c r="E50" s="46">
        <v>2</v>
      </c>
      <c r="F50" s="37">
        <v>0</v>
      </c>
      <c r="G50" s="38">
        <v>5</v>
      </c>
      <c r="H50" s="47">
        <v>1</v>
      </c>
      <c r="I50" s="84">
        <v>2</v>
      </c>
      <c r="J50" s="37">
        <v>6</v>
      </c>
      <c r="K50" s="46">
        <v>3</v>
      </c>
      <c r="L50" s="37">
        <v>2</v>
      </c>
      <c r="M50" s="38">
        <v>5</v>
      </c>
      <c r="N50" s="47">
        <v>2</v>
      </c>
      <c r="O50" s="84">
        <v>3</v>
      </c>
      <c r="P50" s="37">
        <v>8</v>
      </c>
      <c r="Q50" s="46">
        <v>3</v>
      </c>
      <c r="R50" s="44">
        <v>0</v>
      </c>
    </row>
    <row r="51" spans="1:21" ht="13.5" thickBot="1" x14ac:dyDescent="0.25">
      <c r="A51" s="66" t="s">
        <v>413</v>
      </c>
      <c r="B51" s="63"/>
      <c r="C51" s="63">
        <f t="shared" ref="C51:R51" si="8">SUM(C42:C50)</f>
        <v>36</v>
      </c>
      <c r="D51" s="63">
        <f>SUM(D42:D50)</f>
        <v>56</v>
      </c>
      <c r="E51" s="63">
        <f>SUM(E42:E50)</f>
        <v>13</v>
      </c>
      <c r="F51" s="63">
        <f>SUM(F42:F50)</f>
        <v>10</v>
      </c>
      <c r="G51" s="64">
        <f t="shared" si="8"/>
        <v>47</v>
      </c>
      <c r="H51" s="64">
        <f t="shared" si="8"/>
        <v>16</v>
      </c>
      <c r="I51" s="64">
        <f t="shared" si="8"/>
        <v>13</v>
      </c>
      <c r="J51" s="63">
        <f t="shared" si="8"/>
        <v>56</v>
      </c>
      <c r="K51" s="63">
        <f t="shared" si="8"/>
        <v>19</v>
      </c>
      <c r="L51" s="63">
        <f t="shared" si="8"/>
        <v>13</v>
      </c>
      <c r="M51" s="64">
        <f>SUM(M42:M50)</f>
        <v>45</v>
      </c>
      <c r="N51" s="64">
        <f t="shared" si="8"/>
        <v>16</v>
      </c>
      <c r="O51" s="64">
        <f t="shared" si="8"/>
        <v>18</v>
      </c>
      <c r="P51" s="63">
        <f t="shared" si="8"/>
        <v>58</v>
      </c>
      <c r="Q51" s="63">
        <f t="shared" si="8"/>
        <v>19</v>
      </c>
      <c r="R51" s="65">
        <f t="shared" si="8"/>
        <v>11</v>
      </c>
    </row>
    <row r="52" spans="1:21" ht="13.5" thickBot="1" x14ac:dyDescent="0.25">
      <c r="A52" s="70" t="s">
        <v>414</v>
      </c>
      <c r="B52" s="71"/>
      <c r="C52" s="71">
        <f t="shared" ref="C52:R52" si="9">C51+C41</f>
        <v>72</v>
      </c>
      <c r="D52" s="71">
        <f>D51+D41</f>
        <v>110</v>
      </c>
      <c r="E52" s="71">
        <f>E51+E41</f>
        <v>30</v>
      </c>
      <c r="F52" s="71">
        <f>F51+F41</f>
        <v>22</v>
      </c>
      <c r="G52" s="72">
        <f t="shared" si="9"/>
        <v>90</v>
      </c>
      <c r="H52" s="72">
        <f t="shared" si="9"/>
        <v>33</v>
      </c>
      <c r="I52" s="72">
        <f t="shared" si="9"/>
        <v>26</v>
      </c>
      <c r="J52" s="71">
        <f t="shared" si="9"/>
        <v>107</v>
      </c>
      <c r="K52" s="71">
        <f t="shared" si="9"/>
        <v>38</v>
      </c>
      <c r="L52" s="71">
        <f t="shared" si="9"/>
        <v>27</v>
      </c>
      <c r="M52" s="72">
        <f t="shared" si="9"/>
        <v>106</v>
      </c>
      <c r="N52" s="72">
        <f t="shared" si="9"/>
        <v>34</v>
      </c>
      <c r="O52" s="72">
        <f t="shared" si="9"/>
        <v>27</v>
      </c>
      <c r="P52" s="71">
        <f t="shared" si="9"/>
        <v>110</v>
      </c>
      <c r="Q52" s="71">
        <f t="shared" si="9"/>
        <v>41</v>
      </c>
      <c r="R52" s="73">
        <f t="shared" si="9"/>
        <v>25</v>
      </c>
    </row>
    <row r="53" spans="1:21" x14ac:dyDescent="0.2">
      <c r="A53" s="30"/>
      <c r="B53" s="30"/>
      <c r="C53" s="30"/>
      <c r="D53" s="107"/>
      <c r="E53" s="107"/>
      <c r="F53" s="107"/>
      <c r="G53" s="30"/>
      <c r="H53" s="30"/>
      <c r="I53" s="30"/>
      <c r="J53" s="30"/>
      <c r="K53" s="30"/>
      <c r="L53" s="30"/>
      <c r="M53" s="30"/>
      <c r="N53" s="30"/>
      <c r="O53" s="30"/>
      <c r="P53" s="107"/>
      <c r="Q53" s="107"/>
      <c r="R53" s="107"/>
      <c r="S53" s="107"/>
    </row>
    <row r="54" spans="1:21" ht="13.5" thickBot="1" x14ac:dyDescent="0.25">
      <c r="A54" s="30"/>
      <c r="B54" s="30"/>
      <c r="C54" s="30"/>
      <c r="D54" s="107"/>
      <c r="E54" s="107"/>
      <c r="F54" s="107"/>
      <c r="G54" s="30"/>
      <c r="H54" s="30"/>
      <c r="I54" s="30"/>
      <c r="J54" s="30"/>
      <c r="K54" s="30"/>
      <c r="L54" s="30"/>
      <c r="M54" s="30"/>
      <c r="N54" s="30"/>
      <c r="O54" s="30"/>
      <c r="P54" s="107"/>
      <c r="Q54" s="107"/>
      <c r="R54" s="107"/>
    </row>
    <row r="55" spans="1:21" ht="13.5" thickBot="1" x14ac:dyDescent="0.25">
      <c r="A55" s="273" t="s">
        <v>334</v>
      </c>
      <c r="B55" s="190"/>
      <c r="C55" s="190"/>
      <c r="D55" s="190"/>
      <c r="E55" s="190"/>
      <c r="F55" s="190"/>
      <c r="G55" s="190"/>
      <c r="H55" s="190"/>
      <c r="I55" s="190"/>
      <c r="J55" s="190"/>
      <c r="K55" s="190"/>
      <c r="L55" s="190"/>
      <c r="M55" s="190"/>
      <c r="N55" s="190"/>
      <c r="O55" s="190"/>
      <c r="P55" s="190"/>
      <c r="Q55" s="190"/>
      <c r="R55" s="193"/>
    </row>
    <row r="56" spans="1:21" x14ac:dyDescent="0.2">
      <c r="A56" s="40"/>
      <c r="B56" s="41"/>
      <c r="C56" s="41"/>
      <c r="D56" s="474" t="s">
        <v>475</v>
      </c>
      <c r="E56" s="475"/>
      <c r="F56" s="476"/>
      <c r="G56" s="477" t="s">
        <v>469</v>
      </c>
      <c r="H56" s="478"/>
      <c r="I56" s="479"/>
      <c r="J56" s="474" t="s">
        <v>352</v>
      </c>
      <c r="K56" s="475"/>
      <c r="L56" s="476"/>
      <c r="M56" s="477" t="s">
        <v>340</v>
      </c>
      <c r="N56" s="478"/>
      <c r="O56" s="479"/>
      <c r="P56" s="474" t="s">
        <v>472</v>
      </c>
      <c r="Q56" s="475"/>
      <c r="R56" s="502"/>
    </row>
    <row r="57" spans="1:21" x14ac:dyDescent="0.2">
      <c r="A57" s="57"/>
      <c r="B57" s="69"/>
      <c r="C57" s="69" t="s">
        <v>538</v>
      </c>
      <c r="D57" s="480">
        <v>15</v>
      </c>
      <c r="E57" s="481"/>
      <c r="F57" s="482"/>
      <c r="G57" s="483">
        <v>5</v>
      </c>
      <c r="H57" s="484"/>
      <c r="I57" s="485"/>
      <c r="J57" s="480">
        <v>25</v>
      </c>
      <c r="K57" s="481"/>
      <c r="L57" s="482"/>
      <c r="M57" s="483">
        <v>20</v>
      </c>
      <c r="N57" s="484"/>
      <c r="O57" s="485"/>
      <c r="P57" s="480">
        <v>25</v>
      </c>
      <c r="Q57" s="481"/>
      <c r="R57" s="537"/>
    </row>
    <row r="58" spans="1:21" x14ac:dyDescent="0.2">
      <c r="A58" s="42"/>
      <c r="B58" s="34" t="s">
        <v>355</v>
      </c>
      <c r="C58" s="34" t="s">
        <v>408</v>
      </c>
      <c r="D58" s="35" t="s">
        <v>409</v>
      </c>
      <c r="E58" s="35" t="s">
        <v>410</v>
      </c>
      <c r="F58" s="35" t="s">
        <v>363</v>
      </c>
      <c r="G58" s="36" t="s">
        <v>409</v>
      </c>
      <c r="H58" s="36" t="s">
        <v>410</v>
      </c>
      <c r="I58" s="36" t="s">
        <v>363</v>
      </c>
      <c r="J58" s="35" t="s">
        <v>409</v>
      </c>
      <c r="K58" s="35" t="s">
        <v>410</v>
      </c>
      <c r="L58" s="35" t="s">
        <v>363</v>
      </c>
      <c r="M58" s="36" t="s">
        <v>409</v>
      </c>
      <c r="N58" s="36" t="s">
        <v>410</v>
      </c>
      <c r="O58" s="36" t="s">
        <v>363</v>
      </c>
      <c r="P58" s="35" t="s">
        <v>409</v>
      </c>
      <c r="Q58" s="35" t="s">
        <v>410</v>
      </c>
      <c r="R58" s="43" t="s">
        <v>363</v>
      </c>
    </row>
    <row r="59" spans="1:21" x14ac:dyDescent="0.2">
      <c r="A59" s="42" t="s">
        <v>390</v>
      </c>
      <c r="B59" s="50">
        <v>5</v>
      </c>
      <c r="C59" s="50">
        <v>4</v>
      </c>
      <c r="D59" s="37">
        <v>5</v>
      </c>
      <c r="E59" s="37">
        <v>2</v>
      </c>
      <c r="F59" s="37">
        <v>2</v>
      </c>
      <c r="G59" s="38">
        <v>4</v>
      </c>
      <c r="H59" s="38">
        <v>1</v>
      </c>
      <c r="I59" s="78">
        <v>3</v>
      </c>
      <c r="J59" s="37">
        <v>6</v>
      </c>
      <c r="K59" s="37">
        <v>2</v>
      </c>
      <c r="L59" s="37">
        <v>2</v>
      </c>
      <c r="M59" s="38">
        <v>4</v>
      </c>
      <c r="N59" s="38">
        <v>1</v>
      </c>
      <c r="O59" s="78">
        <v>3</v>
      </c>
      <c r="P59" s="37">
        <v>6</v>
      </c>
      <c r="Q59" s="37">
        <v>1</v>
      </c>
      <c r="R59" s="44">
        <v>2</v>
      </c>
    </row>
    <row r="60" spans="1:21" x14ac:dyDescent="0.2">
      <c r="A60" s="42" t="s">
        <v>391</v>
      </c>
      <c r="B60" s="50">
        <v>15</v>
      </c>
      <c r="C60" s="50">
        <v>4</v>
      </c>
      <c r="D60" s="37">
        <v>6</v>
      </c>
      <c r="E60" s="37">
        <v>2</v>
      </c>
      <c r="F60" s="37">
        <v>1</v>
      </c>
      <c r="G60" s="38">
        <v>5</v>
      </c>
      <c r="H60" s="38">
        <v>1</v>
      </c>
      <c r="I60" s="78">
        <v>1</v>
      </c>
      <c r="J60" s="37">
        <v>6</v>
      </c>
      <c r="K60" s="37">
        <v>3</v>
      </c>
      <c r="L60" s="37">
        <v>1</v>
      </c>
      <c r="M60" s="38">
        <v>5</v>
      </c>
      <c r="N60" s="38">
        <v>2</v>
      </c>
      <c r="O60" s="78">
        <v>2</v>
      </c>
      <c r="P60" s="37">
        <v>10</v>
      </c>
      <c r="Q60" s="37">
        <v>2</v>
      </c>
      <c r="R60" s="44">
        <v>0</v>
      </c>
    </row>
    <row r="61" spans="1:21" x14ac:dyDescent="0.2">
      <c r="A61" s="42" t="s">
        <v>392</v>
      </c>
      <c r="B61" s="50">
        <v>11</v>
      </c>
      <c r="C61" s="50">
        <v>3</v>
      </c>
      <c r="D61" s="37">
        <v>4</v>
      </c>
      <c r="E61" s="37">
        <v>2</v>
      </c>
      <c r="F61" s="37">
        <v>2</v>
      </c>
      <c r="G61" s="38">
        <v>10</v>
      </c>
      <c r="H61" s="38">
        <v>2</v>
      </c>
      <c r="I61" s="78">
        <v>0</v>
      </c>
      <c r="J61" s="37">
        <v>10</v>
      </c>
      <c r="K61" s="37">
        <v>2</v>
      </c>
      <c r="L61" s="37">
        <v>0</v>
      </c>
      <c r="M61" s="38">
        <v>4</v>
      </c>
      <c r="N61" s="38">
        <v>2</v>
      </c>
      <c r="O61" s="78">
        <v>2</v>
      </c>
      <c r="P61" s="37">
        <v>4</v>
      </c>
      <c r="Q61" s="37">
        <v>2</v>
      </c>
      <c r="R61" s="44">
        <v>2</v>
      </c>
    </row>
    <row r="62" spans="1:21" x14ac:dyDescent="0.2">
      <c r="A62" s="42" t="s">
        <v>393</v>
      </c>
      <c r="B62" s="50">
        <v>13</v>
      </c>
      <c r="C62" s="50">
        <v>4</v>
      </c>
      <c r="D62" s="37">
        <v>6</v>
      </c>
      <c r="E62" s="37">
        <v>2</v>
      </c>
      <c r="F62" s="37">
        <v>1</v>
      </c>
      <c r="G62" s="38">
        <v>4</v>
      </c>
      <c r="H62" s="38">
        <v>2</v>
      </c>
      <c r="I62" s="78">
        <v>2</v>
      </c>
      <c r="J62" s="37">
        <v>5</v>
      </c>
      <c r="K62" s="37">
        <v>2</v>
      </c>
      <c r="L62" s="37">
        <v>2</v>
      </c>
      <c r="M62" s="38">
        <v>8</v>
      </c>
      <c r="N62" s="38">
        <v>2</v>
      </c>
      <c r="O62" s="78">
        <v>0</v>
      </c>
      <c r="P62" s="37">
        <v>6</v>
      </c>
      <c r="Q62" s="37">
        <v>2</v>
      </c>
      <c r="R62" s="44">
        <v>1</v>
      </c>
    </row>
    <row r="63" spans="1:21" x14ac:dyDescent="0.2">
      <c r="A63" s="42" t="s">
        <v>394</v>
      </c>
      <c r="B63" s="50">
        <v>1</v>
      </c>
      <c r="C63" s="50">
        <v>4</v>
      </c>
      <c r="D63" s="37">
        <v>6</v>
      </c>
      <c r="E63" s="37">
        <v>2</v>
      </c>
      <c r="F63" s="37">
        <v>1</v>
      </c>
      <c r="G63" s="38">
        <v>4</v>
      </c>
      <c r="H63" s="38">
        <v>1</v>
      </c>
      <c r="I63" s="78">
        <v>3</v>
      </c>
      <c r="J63" s="37">
        <v>7</v>
      </c>
      <c r="K63" s="37">
        <v>3</v>
      </c>
      <c r="L63" s="37">
        <v>1</v>
      </c>
      <c r="M63" s="38">
        <v>7</v>
      </c>
      <c r="N63" s="38">
        <v>2</v>
      </c>
      <c r="O63" s="78">
        <v>1</v>
      </c>
      <c r="P63" s="37">
        <v>10</v>
      </c>
      <c r="Q63" s="37">
        <v>2</v>
      </c>
      <c r="R63" s="44">
        <v>0</v>
      </c>
      <c r="U63" s="102"/>
    </row>
    <row r="64" spans="1:21" x14ac:dyDescent="0.2">
      <c r="A64" s="42" t="s">
        <v>395</v>
      </c>
      <c r="B64" s="50">
        <v>9</v>
      </c>
      <c r="C64" s="50">
        <v>4</v>
      </c>
      <c r="D64" s="37">
        <v>7</v>
      </c>
      <c r="E64" s="37">
        <v>3</v>
      </c>
      <c r="F64" s="37">
        <v>0</v>
      </c>
      <c r="G64" s="38">
        <v>5</v>
      </c>
      <c r="H64" s="38">
        <v>2</v>
      </c>
      <c r="I64" s="78">
        <v>1</v>
      </c>
      <c r="J64" s="37">
        <v>8</v>
      </c>
      <c r="K64" s="37">
        <v>2</v>
      </c>
      <c r="L64" s="37">
        <v>0</v>
      </c>
      <c r="M64" s="38">
        <v>6</v>
      </c>
      <c r="N64" s="38">
        <v>3</v>
      </c>
      <c r="O64" s="78">
        <v>1</v>
      </c>
      <c r="P64" s="37">
        <v>7</v>
      </c>
      <c r="Q64" s="37">
        <v>2</v>
      </c>
      <c r="R64" s="44">
        <v>0</v>
      </c>
    </row>
    <row r="65" spans="1:18" x14ac:dyDescent="0.2">
      <c r="A65" s="42" t="s">
        <v>396</v>
      </c>
      <c r="B65" s="50">
        <v>7</v>
      </c>
      <c r="C65" s="50">
        <v>5</v>
      </c>
      <c r="D65" s="37">
        <v>7</v>
      </c>
      <c r="E65" s="37">
        <v>2</v>
      </c>
      <c r="F65" s="37">
        <v>1</v>
      </c>
      <c r="G65" s="38">
        <v>10</v>
      </c>
      <c r="H65" s="38">
        <v>2</v>
      </c>
      <c r="I65" s="78">
        <v>0</v>
      </c>
      <c r="J65" s="37">
        <v>10</v>
      </c>
      <c r="K65" s="37">
        <v>2</v>
      </c>
      <c r="L65" s="37">
        <v>0</v>
      </c>
      <c r="M65" s="38">
        <v>5</v>
      </c>
      <c r="N65" s="38">
        <v>2</v>
      </c>
      <c r="O65" s="78">
        <v>3</v>
      </c>
      <c r="P65" s="37">
        <v>6</v>
      </c>
      <c r="Q65" s="37">
        <v>2</v>
      </c>
      <c r="R65" s="44">
        <v>3</v>
      </c>
    </row>
    <row r="66" spans="1:18" x14ac:dyDescent="0.2">
      <c r="A66" s="42" t="s">
        <v>397</v>
      </c>
      <c r="B66" s="50">
        <v>3</v>
      </c>
      <c r="C66" s="50">
        <v>5</v>
      </c>
      <c r="D66" s="37">
        <v>7</v>
      </c>
      <c r="E66" s="37">
        <v>2</v>
      </c>
      <c r="F66" s="37">
        <v>1</v>
      </c>
      <c r="G66" s="38">
        <v>7</v>
      </c>
      <c r="H66" s="38">
        <v>2</v>
      </c>
      <c r="I66" s="78">
        <v>1</v>
      </c>
      <c r="J66" s="37">
        <v>10</v>
      </c>
      <c r="K66" s="37">
        <v>2</v>
      </c>
      <c r="L66" s="37">
        <v>0</v>
      </c>
      <c r="M66" s="38">
        <v>10</v>
      </c>
      <c r="N66" s="38">
        <v>2</v>
      </c>
      <c r="O66" s="78">
        <v>0</v>
      </c>
      <c r="P66" s="37">
        <v>7</v>
      </c>
      <c r="Q66" s="37">
        <v>1</v>
      </c>
      <c r="R66" s="44">
        <v>2</v>
      </c>
    </row>
    <row r="67" spans="1:18" ht="13.5" thickBot="1" x14ac:dyDescent="0.25">
      <c r="A67" s="52" t="s">
        <v>398</v>
      </c>
      <c r="B67" s="53">
        <v>17</v>
      </c>
      <c r="C67" s="53">
        <v>3</v>
      </c>
      <c r="D67" s="37">
        <v>5</v>
      </c>
      <c r="E67" s="54">
        <v>2</v>
      </c>
      <c r="F67" s="37">
        <v>0</v>
      </c>
      <c r="G67" s="38">
        <v>4</v>
      </c>
      <c r="H67" s="55">
        <v>2</v>
      </c>
      <c r="I67" s="77">
        <v>1</v>
      </c>
      <c r="J67" s="37">
        <v>5</v>
      </c>
      <c r="K67" s="54">
        <v>1</v>
      </c>
      <c r="L67" s="37">
        <v>1</v>
      </c>
      <c r="M67" s="38">
        <v>6</v>
      </c>
      <c r="N67" s="55">
        <v>3</v>
      </c>
      <c r="O67" s="77">
        <v>0</v>
      </c>
      <c r="P67" s="37">
        <v>5</v>
      </c>
      <c r="Q67" s="54">
        <v>2</v>
      </c>
      <c r="R67" s="44">
        <v>1</v>
      </c>
    </row>
    <row r="68" spans="1:18" ht="13.5" thickBot="1" x14ac:dyDescent="0.25">
      <c r="A68" s="61" t="s">
        <v>412</v>
      </c>
      <c r="B68" s="62"/>
      <c r="C68" s="74">
        <f t="shared" ref="C68" si="10">SUM(C59:C67)</f>
        <v>36</v>
      </c>
      <c r="D68" s="63">
        <f>SUM(D59:D67)</f>
        <v>53</v>
      </c>
      <c r="E68" s="63">
        <f>SUM(E59:E67)</f>
        <v>19</v>
      </c>
      <c r="F68" s="88">
        <f>SUM(F59:F67)</f>
        <v>9</v>
      </c>
      <c r="G68" s="64">
        <f t="shared" ref="G68:R68" si="11">SUM(G59:G67)</f>
        <v>53</v>
      </c>
      <c r="H68" s="64">
        <f t="shared" si="11"/>
        <v>15</v>
      </c>
      <c r="I68" s="89">
        <f t="shared" si="11"/>
        <v>12</v>
      </c>
      <c r="J68" s="63">
        <f t="shared" si="11"/>
        <v>67</v>
      </c>
      <c r="K68" s="63">
        <f t="shared" si="11"/>
        <v>19</v>
      </c>
      <c r="L68" s="88">
        <f t="shared" si="11"/>
        <v>7</v>
      </c>
      <c r="M68" s="64">
        <f t="shared" si="11"/>
        <v>55</v>
      </c>
      <c r="N68" s="64">
        <f t="shared" si="11"/>
        <v>19</v>
      </c>
      <c r="O68" s="89">
        <f t="shared" si="11"/>
        <v>12</v>
      </c>
      <c r="P68" s="63">
        <f t="shared" si="11"/>
        <v>61</v>
      </c>
      <c r="Q68" s="63">
        <f>SUM(Q59:Q67)</f>
        <v>16</v>
      </c>
      <c r="R68" s="194">
        <f t="shared" si="11"/>
        <v>11</v>
      </c>
    </row>
    <row r="69" spans="1:18" x14ac:dyDescent="0.2">
      <c r="A69" s="57" t="s">
        <v>399</v>
      </c>
      <c r="B69" s="58">
        <v>4</v>
      </c>
      <c r="C69" s="58">
        <v>4</v>
      </c>
      <c r="D69" s="37">
        <v>5</v>
      </c>
      <c r="E69" s="39">
        <v>2</v>
      </c>
      <c r="F69" s="37">
        <v>2</v>
      </c>
      <c r="G69" s="38">
        <v>5</v>
      </c>
      <c r="H69" s="59">
        <v>2</v>
      </c>
      <c r="I69" s="82">
        <v>2</v>
      </c>
      <c r="J69" s="37">
        <v>8</v>
      </c>
      <c r="K69" s="39">
        <v>1</v>
      </c>
      <c r="L69" s="37">
        <v>0</v>
      </c>
      <c r="M69" s="38">
        <v>6</v>
      </c>
      <c r="N69" s="59">
        <v>2</v>
      </c>
      <c r="O69" s="82">
        <v>1</v>
      </c>
      <c r="P69" s="37">
        <v>5</v>
      </c>
      <c r="Q69" s="39">
        <v>2</v>
      </c>
      <c r="R69" s="44">
        <v>3</v>
      </c>
    </row>
    <row r="70" spans="1:18" x14ac:dyDescent="0.2">
      <c r="A70" s="42" t="s">
        <v>400</v>
      </c>
      <c r="B70" s="50">
        <v>14</v>
      </c>
      <c r="C70" s="50">
        <v>4</v>
      </c>
      <c r="D70" s="37">
        <v>6</v>
      </c>
      <c r="E70" s="37">
        <v>2</v>
      </c>
      <c r="F70" s="37">
        <v>1</v>
      </c>
      <c r="G70" s="38">
        <v>4</v>
      </c>
      <c r="H70" s="38">
        <v>1</v>
      </c>
      <c r="I70" s="78">
        <v>2</v>
      </c>
      <c r="J70" s="37">
        <v>4</v>
      </c>
      <c r="K70" s="37">
        <v>1</v>
      </c>
      <c r="L70" s="37">
        <v>3</v>
      </c>
      <c r="M70" s="38">
        <v>4</v>
      </c>
      <c r="N70" s="38">
        <v>2</v>
      </c>
      <c r="O70" s="78">
        <v>3</v>
      </c>
      <c r="P70" s="37">
        <v>10</v>
      </c>
      <c r="Q70" s="37">
        <v>2</v>
      </c>
      <c r="R70" s="44">
        <v>0</v>
      </c>
    </row>
    <row r="71" spans="1:18" x14ac:dyDescent="0.2">
      <c r="A71" s="42" t="s">
        <v>401</v>
      </c>
      <c r="B71" s="50">
        <v>10</v>
      </c>
      <c r="C71" s="50">
        <v>3</v>
      </c>
      <c r="D71" s="37">
        <v>6</v>
      </c>
      <c r="E71" s="37">
        <v>1</v>
      </c>
      <c r="F71" s="37">
        <v>0</v>
      </c>
      <c r="G71" s="38">
        <v>5</v>
      </c>
      <c r="H71" s="38">
        <v>2</v>
      </c>
      <c r="I71" s="78">
        <v>0</v>
      </c>
      <c r="J71" s="37">
        <v>5</v>
      </c>
      <c r="K71" s="37">
        <v>1</v>
      </c>
      <c r="L71" s="37">
        <v>1</v>
      </c>
      <c r="M71" s="38">
        <v>5</v>
      </c>
      <c r="N71" s="38">
        <v>2</v>
      </c>
      <c r="O71" s="78">
        <v>1</v>
      </c>
      <c r="P71" s="37">
        <v>7</v>
      </c>
      <c r="Q71" s="37">
        <v>3</v>
      </c>
      <c r="R71" s="44">
        <v>0</v>
      </c>
    </row>
    <row r="72" spans="1:18" x14ac:dyDescent="0.2">
      <c r="A72" s="42" t="s">
        <v>402</v>
      </c>
      <c r="B72" s="50">
        <v>6</v>
      </c>
      <c r="C72" s="50">
        <v>5</v>
      </c>
      <c r="D72" s="37">
        <v>7</v>
      </c>
      <c r="E72" s="37">
        <v>1</v>
      </c>
      <c r="F72" s="37">
        <v>1</v>
      </c>
      <c r="G72" s="38">
        <v>5</v>
      </c>
      <c r="H72" s="38">
        <v>1</v>
      </c>
      <c r="I72" s="78">
        <v>2</v>
      </c>
      <c r="J72" s="37">
        <v>7</v>
      </c>
      <c r="K72" s="37">
        <v>1</v>
      </c>
      <c r="L72" s="37">
        <v>2</v>
      </c>
      <c r="M72" s="38">
        <v>5</v>
      </c>
      <c r="N72" s="38">
        <v>1</v>
      </c>
      <c r="O72" s="78">
        <v>3</v>
      </c>
      <c r="P72" s="37">
        <v>7</v>
      </c>
      <c r="Q72" s="37">
        <v>2</v>
      </c>
      <c r="R72" s="44">
        <v>2</v>
      </c>
    </row>
    <row r="73" spans="1:18" x14ac:dyDescent="0.2">
      <c r="A73" s="42" t="s">
        <v>403</v>
      </c>
      <c r="B73" s="50">
        <v>12</v>
      </c>
      <c r="C73" s="50">
        <v>3</v>
      </c>
      <c r="D73" s="37">
        <v>4</v>
      </c>
      <c r="E73" s="37">
        <v>2</v>
      </c>
      <c r="F73" s="37">
        <v>2</v>
      </c>
      <c r="G73" s="38">
        <v>3</v>
      </c>
      <c r="H73" s="38">
        <v>2</v>
      </c>
      <c r="I73" s="78">
        <v>2</v>
      </c>
      <c r="J73" s="37">
        <v>5</v>
      </c>
      <c r="K73" s="37">
        <v>2</v>
      </c>
      <c r="L73" s="37">
        <v>1</v>
      </c>
      <c r="M73" s="38">
        <v>3</v>
      </c>
      <c r="N73" s="38">
        <v>2</v>
      </c>
      <c r="O73" s="78">
        <v>3</v>
      </c>
      <c r="P73" s="37">
        <v>3</v>
      </c>
      <c r="Q73" s="37">
        <v>1</v>
      </c>
      <c r="R73" s="44">
        <v>3</v>
      </c>
    </row>
    <row r="74" spans="1:18" x14ac:dyDescent="0.2">
      <c r="A74" s="42" t="s">
        <v>404</v>
      </c>
      <c r="B74" s="50">
        <v>18</v>
      </c>
      <c r="C74" s="50">
        <v>3</v>
      </c>
      <c r="D74" s="37">
        <v>4</v>
      </c>
      <c r="E74" s="37">
        <v>2</v>
      </c>
      <c r="F74" s="37">
        <v>1</v>
      </c>
      <c r="G74" s="38">
        <v>2</v>
      </c>
      <c r="H74" s="38">
        <v>1</v>
      </c>
      <c r="I74" s="78">
        <v>3</v>
      </c>
      <c r="J74" s="37">
        <v>5</v>
      </c>
      <c r="K74" s="37">
        <v>2</v>
      </c>
      <c r="L74" s="37">
        <v>1</v>
      </c>
      <c r="M74" s="38">
        <v>4</v>
      </c>
      <c r="N74" s="38">
        <v>2</v>
      </c>
      <c r="O74" s="78">
        <v>2</v>
      </c>
      <c r="P74" s="37">
        <v>4</v>
      </c>
      <c r="Q74" s="37">
        <v>2</v>
      </c>
      <c r="R74" s="44">
        <v>2</v>
      </c>
    </row>
    <row r="75" spans="1:18" x14ac:dyDescent="0.2">
      <c r="A75" s="42" t="s">
        <v>405</v>
      </c>
      <c r="B75" s="50">
        <v>16</v>
      </c>
      <c r="C75" s="50">
        <v>5</v>
      </c>
      <c r="D75" s="37">
        <v>10</v>
      </c>
      <c r="E75" s="37">
        <v>2</v>
      </c>
      <c r="F75" s="37">
        <v>0</v>
      </c>
      <c r="G75" s="38">
        <v>6</v>
      </c>
      <c r="H75" s="38">
        <v>2</v>
      </c>
      <c r="I75" s="78">
        <v>1</v>
      </c>
      <c r="J75" s="37">
        <v>10</v>
      </c>
      <c r="K75" s="37">
        <v>2</v>
      </c>
      <c r="L75" s="37">
        <v>0</v>
      </c>
      <c r="M75" s="38">
        <v>6</v>
      </c>
      <c r="N75" s="38">
        <v>2</v>
      </c>
      <c r="O75" s="78">
        <v>2</v>
      </c>
      <c r="P75" s="37">
        <v>10</v>
      </c>
      <c r="Q75" s="37">
        <v>2</v>
      </c>
      <c r="R75" s="44">
        <v>0</v>
      </c>
    </row>
    <row r="76" spans="1:18" x14ac:dyDescent="0.2">
      <c r="A76" s="42" t="s">
        <v>406</v>
      </c>
      <c r="B76" s="50">
        <v>8</v>
      </c>
      <c r="C76" s="50">
        <v>4</v>
      </c>
      <c r="D76" s="37">
        <v>8</v>
      </c>
      <c r="E76" s="37">
        <v>3</v>
      </c>
      <c r="F76" s="37">
        <v>0</v>
      </c>
      <c r="G76" s="38">
        <v>5</v>
      </c>
      <c r="H76" s="38">
        <v>2</v>
      </c>
      <c r="I76" s="78">
        <v>1</v>
      </c>
      <c r="J76" s="37">
        <v>7</v>
      </c>
      <c r="K76" s="37">
        <v>2</v>
      </c>
      <c r="L76" s="37">
        <v>0</v>
      </c>
      <c r="M76" s="38">
        <v>6</v>
      </c>
      <c r="N76" s="38">
        <v>2</v>
      </c>
      <c r="O76" s="78">
        <v>1</v>
      </c>
      <c r="P76" s="37">
        <v>5</v>
      </c>
      <c r="Q76" s="37">
        <v>1</v>
      </c>
      <c r="R76" s="44">
        <v>3</v>
      </c>
    </row>
    <row r="77" spans="1:18" ht="13.5" thickBot="1" x14ac:dyDescent="0.25">
      <c r="A77" s="45" t="s">
        <v>407</v>
      </c>
      <c r="B77" s="51">
        <v>2</v>
      </c>
      <c r="C77" s="51">
        <v>4</v>
      </c>
      <c r="D77" s="37">
        <v>8</v>
      </c>
      <c r="E77" s="46">
        <v>2</v>
      </c>
      <c r="F77" s="37">
        <v>0</v>
      </c>
      <c r="G77" s="38">
        <v>6</v>
      </c>
      <c r="H77" s="47">
        <v>2</v>
      </c>
      <c r="I77" s="84">
        <v>1</v>
      </c>
      <c r="J77" s="37">
        <v>5</v>
      </c>
      <c r="K77" s="46">
        <v>1</v>
      </c>
      <c r="L77" s="37">
        <v>3</v>
      </c>
      <c r="M77" s="38">
        <v>8</v>
      </c>
      <c r="N77" s="47">
        <v>2</v>
      </c>
      <c r="O77" s="84">
        <v>0</v>
      </c>
      <c r="P77" s="37">
        <v>10</v>
      </c>
      <c r="Q77" s="46">
        <v>2</v>
      </c>
      <c r="R77" s="44">
        <v>0</v>
      </c>
    </row>
    <row r="78" spans="1:18" ht="13.5" thickBot="1" x14ac:dyDescent="0.25">
      <c r="A78" s="66" t="s">
        <v>413</v>
      </c>
      <c r="B78" s="63"/>
      <c r="C78" s="63">
        <f t="shared" ref="C78" si="12">SUM(C69:C77)</f>
        <v>35</v>
      </c>
      <c r="D78" s="63">
        <f>SUM(D69:D77)</f>
        <v>58</v>
      </c>
      <c r="E78" s="63">
        <f>SUM(E69:E77)</f>
        <v>17</v>
      </c>
      <c r="F78" s="63">
        <f>SUM(F69:F77)</f>
        <v>7</v>
      </c>
      <c r="G78" s="64">
        <f t="shared" ref="G78:R78" si="13">SUM(G69:G77)</f>
        <v>41</v>
      </c>
      <c r="H78" s="64">
        <f t="shared" si="13"/>
        <v>15</v>
      </c>
      <c r="I78" s="64">
        <f t="shared" si="13"/>
        <v>14</v>
      </c>
      <c r="J78" s="63">
        <f t="shared" si="13"/>
        <v>56</v>
      </c>
      <c r="K78" s="63">
        <f t="shared" si="13"/>
        <v>13</v>
      </c>
      <c r="L78" s="63">
        <f t="shared" si="13"/>
        <v>11</v>
      </c>
      <c r="M78" s="64">
        <f t="shared" si="13"/>
        <v>47</v>
      </c>
      <c r="N78" s="64">
        <f t="shared" si="13"/>
        <v>17</v>
      </c>
      <c r="O78" s="64">
        <f t="shared" si="13"/>
        <v>16</v>
      </c>
      <c r="P78" s="63">
        <f t="shared" si="13"/>
        <v>61</v>
      </c>
      <c r="Q78" s="63">
        <f t="shared" si="13"/>
        <v>17</v>
      </c>
      <c r="R78" s="65">
        <f t="shared" si="13"/>
        <v>13</v>
      </c>
    </row>
    <row r="79" spans="1:18" ht="13.5" thickBot="1" x14ac:dyDescent="0.25">
      <c r="A79" s="70" t="s">
        <v>414</v>
      </c>
      <c r="B79" s="71"/>
      <c r="C79" s="71">
        <f>C78+C68</f>
        <v>71</v>
      </c>
      <c r="D79" s="71">
        <f>D78+D68</f>
        <v>111</v>
      </c>
      <c r="E79" s="71">
        <f>E78+E68</f>
        <v>36</v>
      </c>
      <c r="F79" s="71">
        <f>F78+F68</f>
        <v>16</v>
      </c>
      <c r="G79" s="72">
        <f t="shared" ref="G79:R79" si="14">G78+G68</f>
        <v>94</v>
      </c>
      <c r="H79" s="72">
        <f t="shared" si="14"/>
        <v>30</v>
      </c>
      <c r="I79" s="72">
        <f t="shared" si="14"/>
        <v>26</v>
      </c>
      <c r="J79" s="71">
        <f t="shared" si="14"/>
        <v>123</v>
      </c>
      <c r="K79" s="71">
        <f t="shared" si="14"/>
        <v>32</v>
      </c>
      <c r="L79" s="71">
        <f t="shared" si="14"/>
        <v>18</v>
      </c>
      <c r="M79" s="72">
        <f t="shared" si="14"/>
        <v>102</v>
      </c>
      <c r="N79" s="72">
        <f t="shared" si="14"/>
        <v>36</v>
      </c>
      <c r="O79" s="72">
        <f t="shared" si="14"/>
        <v>28</v>
      </c>
      <c r="P79" s="71">
        <f t="shared" si="14"/>
        <v>122</v>
      </c>
      <c r="Q79" s="71">
        <f t="shared" si="14"/>
        <v>33</v>
      </c>
      <c r="R79" s="73">
        <f t="shared" si="14"/>
        <v>24</v>
      </c>
    </row>
    <row r="81" spans="1:20" ht="13.5" thickBot="1" x14ac:dyDescent="0.25"/>
    <row r="82" spans="1:20" ht="13.5" thickBot="1" x14ac:dyDescent="0.25">
      <c r="A82" s="273" t="s">
        <v>338</v>
      </c>
      <c r="B82" s="190"/>
      <c r="C82" s="190"/>
      <c r="D82" s="190"/>
      <c r="E82" s="190"/>
      <c r="F82" s="190"/>
      <c r="G82" s="190"/>
      <c r="H82" s="190"/>
      <c r="I82" s="190"/>
      <c r="J82" s="190"/>
      <c r="K82" s="190"/>
      <c r="L82" s="190"/>
      <c r="M82" s="190"/>
      <c r="N82" s="190"/>
      <c r="O82" s="190"/>
      <c r="P82" s="190"/>
      <c r="Q82" s="190"/>
      <c r="R82" s="193"/>
    </row>
    <row r="83" spans="1:20" x14ac:dyDescent="0.2">
      <c r="A83" s="40"/>
      <c r="B83" s="41"/>
      <c r="C83" s="41"/>
      <c r="D83" s="474" t="s">
        <v>475</v>
      </c>
      <c r="E83" s="475"/>
      <c r="F83" s="476"/>
      <c r="G83" s="477" t="s">
        <v>469</v>
      </c>
      <c r="H83" s="478"/>
      <c r="I83" s="479"/>
      <c r="J83" s="474" t="s">
        <v>352</v>
      </c>
      <c r="K83" s="475"/>
      <c r="L83" s="476"/>
      <c r="M83" s="477" t="s">
        <v>340</v>
      </c>
      <c r="N83" s="478"/>
      <c r="O83" s="479"/>
      <c r="P83" s="474" t="s">
        <v>472</v>
      </c>
      <c r="Q83" s="475"/>
      <c r="R83" s="502"/>
    </row>
    <row r="84" spans="1:20" x14ac:dyDescent="0.2">
      <c r="A84" s="57"/>
      <c r="B84" s="69"/>
      <c r="C84" s="69" t="s">
        <v>538</v>
      </c>
      <c r="D84" s="480">
        <v>9</v>
      </c>
      <c r="E84" s="481"/>
      <c r="F84" s="482"/>
      <c r="G84" s="483">
        <v>0</v>
      </c>
      <c r="H84" s="484"/>
      <c r="I84" s="485"/>
      <c r="J84" s="480">
        <v>15</v>
      </c>
      <c r="K84" s="481"/>
      <c r="L84" s="482"/>
      <c r="M84" s="483">
        <v>13</v>
      </c>
      <c r="N84" s="484"/>
      <c r="O84" s="485"/>
      <c r="P84" s="480">
        <v>18</v>
      </c>
      <c r="Q84" s="481"/>
      <c r="R84" s="537"/>
    </row>
    <row r="85" spans="1:20" x14ac:dyDescent="0.2">
      <c r="A85" s="42"/>
      <c r="B85" s="34" t="s">
        <v>355</v>
      </c>
      <c r="C85" s="34" t="s">
        <v>408</v>
      </c>
      <c r="D85" s="35" t="s">
        <v>409</v>
      </c>
      <c r="E85" s="35" t="s">
        <v>410</v>
      </c>
      <c r="F85" s="35" t="s">
        <v>363</v>
      </c>
      <c r="G85" s="36" t="s">
        <v>409</v>
      </c>
      <c r="H85" s="36" t="s">
        <v>410</v>
      </c>
      <c r="I85" s="36" t="s">
        <v>363</v>
      </c>
      <c r="J85" s="35" t="s">
        <v>409</v>
      </c>
      <c r="K85" s="35" t="s">
        <v>410</v>
      </c>
      <c r="L85" s="35" t="s">
        <v>363</v>
      </c>
      <c r="M85" s="36" t="s">
        <v>409</v>
      </c>
      <c r="N85" s="36" t="s">
        <v>410</v>
      </c>
      <c r="O85" s="36" t="s">
        <v>363</v>
      </c>
      <c r="P85" s="35" t="s">
        <v>409</v>
      </c>
      <c r="Q85" s="35" t="s">
        <v>410</v>
      </c>
      <c r="R85" s="43" t="s">
        <v>363</v>
      </c>
    </row>
    <row r="86" spans="1:20" x14ac:dyDescent="0.2">
      <c r="A86" s="42" t="s">
        <v>390</v>
      </c>
      <c r="B86" s="50">
        <v>5</v>
      </c>
      <c r="C86" s="50">
        <v>5</v>
      </c>
      <c r="D86" s="37">
        <v>7</v>
      </c>
      <c r="E86" s="37">
        <v>2</v>
      </c>
      <c r="F86" s="37">
        <v>1</v>
      </c>
      <c r="G86" s="38">
        <v>5</v>
      </c>
      <c r="H86" s="38">
        <v>2</v>
      </c>
      <c r="I86" s="78">
        <v>2</v>
      </c>
      <c r="J86" s="37">
        <v>7</v>
      </c>
      <c r="K86" s="37">
        <v>2</v>
      </c>
      <c r="L86" s="37">
        <v>2</v>
      </c>
      <c r="M86" s="38">
        <v>7</v>
      </c>
      <c r="N86" s="38">
        <v>3</v>
      </c>
      <c r="O86" s="78">
        <v>1</v>
      </c>
      <c r="P86" s="37">
        <v>9</v>
      </c>
      <c r="Q86" s="37">
        <v>2</v>
      </c>
      <c r="R86" s="44">
        <v>0</v>
      </c>
    </row>
    <row r="87" spans="1:20" x14ac:dyDescent="0.2">
      <c r="A87" s="42" t="s">
        <v>391</v>
      </c>
      <c r="B87" s="50">
        <v>16</v>
      </c>
      <c r="C87" s="50">
        <v>3</v>
      </c>
      <c r="D87" s="37">
        <v>4</v>
      </c>
      <c r="E87" s="37">
        <v>1</v>
      </c>
      <c r="F87" s="37">
        <v>1</v>
      </c>
      <c r="G87" s="38">
        <v>5</v>
      </c>
      <c r="H87" s="38">
        <v>2</v>
      </c>
      <c r="I87" s="78">
        <v>0</v>
      </c>
      <c r="J87" s="37">
        <v>4</v>
      </c>
      <c r="K87" s="37">
        <v>2</v>
      </c>
      <c r="L87" s="37">
        <v>2</v>
      </c>
      <c r="M87" s="38">
        <v>3</v>
      </c>
      <c r="N87" s="38">
        <v>2</v>
      </c>
      <c r="O87" s="78">
        <v>3</v>
      </c>
      <c r="P87" s="37">
        <v>5</v>
      </c>
      <c r="Q87" s="37">
        <v>2</v>
      </c>
      <c r="R87" s="44">
        <v>1</v>
      </c>
    </row>
    <row r="88" spans="1:20" x14ac:dyDescent="0.2">
      <c r="A88" s="42" t="s">
        <v>392</v>
      </c>
      <c r="B88" s="50">
        <v>7</v>
      </c>
      <c r="C88" s="50">
        <v>5</v>
      </c>
      <c r="D88" s="37">
        <v>9</v>
      </c>
      <c r="E88" s="37">
        <v>3</v>
      </c>
      <c r="F88" s="37">
        <v>0</v>
      </c>
      <c r="G88" s="38">
        <v>5</v>
      </c>
      <c r="H88" s="38">
        <v>1</v>
      </c>
      <c r="I88" s="78">
        <v>2</v>
      </c>
      <c r="J88" s="37">
        <v>6</v>
      </c>
      <c r="K88" s="37">
        <v>2</v>
      </c>
      <c r="L88" s="37">
        <v>3</v>
      </c>
      <c r="M88" s="38">
        <v>7</v>
      </c>
      <c r="N88" s="38">
        <v>3</v>
      </c>
      <c r="O88" s="78">
        <v>1</v>
      </c>
      <c r="P88" s="37">
        <v>6</v>
      </c>
      <c r="Q88" s="37">
        <v>2</v>
      </c>
      <c r="R88" s="44">
        <v>3</v>
      </c>
    </row>
    <row r="89" spans="1:20" x14ac:dyDescent="0.2">
      <c r="A89" s="42" t="s">
        <v>393</v>
      </c>
      <c r="B89" s="50">
        <v>9</v>
      </c>
      <c r="C89" s="50">
        <v>4</v>
      </c>
      <c r="D89" s="37">
        <v>6</v>
      </c>
      <c r="E89" s="37">
        <v>3</v>
      </c>
      <c r="F89" s="37">
        <v>1</v>
      </c>
      <c r="G89" s="38">
        <v>5</v>
      </c>
      <c r="H89" s="38">
        <v>2</v>
      </c>
      <c r="I89" s="78">
        <v>1</v>
      </c>
      <c r="J89" s="37">
        <v>7</v>
      </c>
      <c r="K89" s="37">
        <v>2</v>
      </c>
      <c r="L89" s="37">
        <v>0</v>
      </c>
      <c r="M89" s="38">
        <v>5</v>
      </c>
      <c r="N89" s="38">
        <v>3</v>
      </c>
      <c r="O89" s="78">
        <v>2</v>
      </c>
      <c r="P89" s="37">
        <v>6</v>
      </c>
      <c r="Q89" s="37">
        <v>2</v>
      </c>
      <c r="R89" s="44">
        <v>1</v>
      </c>
      <c r="T89" s="102"/>
    </row>
    <row r="90" spans="1:20" x14ac:dyDescent="0.2">
      <c r="A90" s="42" t="s">
        <v>394</v>
      </c>
      <c r="B90" s="50">
        <v>12</v>
      </c>
      <c r="C90" s="50">
        <v>3</v>
      </c>
      <c r="D90" s="37">
        <v>6</v>
      </c>
      <c r="E90" s="37">
        <v>2</v>
      </c>
      <c r="F90" s="37">
        <v>0</v>
      </c>
      <c r="G90" s="38">
        <v>4</v>
      </c>
      <c r="H90" s="38">
        <v>2</v>
      </c>
      <c r="I90" s="78">
        <v>1</v>
      </c>
      <c r="J90" s="37">
        <v>5</v>
      </c>
      <c r="K90" s="37">
        <v>2</v>
      </c>
      <c r="L90" s="37">
        <v>1</v>
      </c>
      <c r="M90" s="38">
        <v>10</v>
      </c>
      <c r="N90" s="38">
        <v>2</v>
      </c>
      <c r="O90" s="78">
        <v>0</v>
      </c>
      <c r="P90" s="37">
        <v>10</v>
      </c>
      <c r="Q90" s="37">
        <v>2</v>
      </c>
      <c r="R90" s="44">
        <v>0</v>
      </c>
    </row>
    <row r="91" spans="1:20" x14ac:dyDescent="0.2">
      <c r="A91" s="42" t="s">
        <v>395</v>
      </c>
      <c r="B91" s="50">
        <v>4</v>
      </c>
      <c r="C91" s="50">
        <v>5</v>
      </c>
      <c r="D91" s="37">
        <v>6</v>
      </c>
      <c r="E91" s="37">
        <v>2</v>
      </c>
      <c r="F91" s="37">
        <v>2</v>
      </c>
      <c r="G91" s="38">
        <v>4</v>
      </c>
      <c r="H91" s="38">
        <v>1</v>
      </c>
      <c r="I91" s="78">
        <v>4</v>
      </c>
      <c r="J91" s="37">
        <v>9</v>
      </c>
      <c r="K91" s="37">
        <v>3</v>
      </c>
      <c r="L91" s="37">
        <v>0</v>
      </c>
      <c r="M91" s="38">
        <v>8</v>
      </c>
      <c r="N91" s="38">
        <v>3</v>
      </c>
      <c r="O91" s="78">
        <v>0</v>
      </c>
      <c r="P91" s="37">
        <v>10</v>
      </c>
      <c r="Q91" s="37">
        <v>2</v>
      </c>
      <c r="R91" s="44">
        <v>0</v>
      </c>
    </row>
    <row r="92" spans="1:20" x14ac:dyDescent="0.2">
      <c r="A92" s="42" t="s">
        <v>396</v>
      </c>
      <c r="B92" s="50">
        <v>18</v>
      </c>
      <c r="C92" s="50">
        <v>3</v>
      </c>
      <c r="D92" s="37">
        <v>5</v>
      </c>
      <c r="E92" s="37">
        <v>2</v>
      </c>
      <c r="F92" s="37">
        <v>0</v>
      </c>
      <c r="G92" s="38">
        <v>4</v>
      </c>
      <c r="H92" s="38">
        <v>2</v>
      </c>
      <c r="I92" s="78">
        <v>1</v>
      </c>
      <c r="J92" s="37">
        <v>3</v>
      </c>
      <c r="K92" s="37">
        <v>1</v>
      </c>
      <c r="L92" s="37">
        <v>3</v>
      </c>
      <c r="M92" s="38">
        <v>4</v>
      </c>
      <c r="N92" s="38">
        <v>2</v>
      </c>
      <c r="O92" s="78">
        <v>2</v>
      </c>
      <c r="P92" s="37">
        <v>6</v>
      </c>
      <c r="Q92" s="37">
        <v>3</v>
      </c>
      <c r="R92" s="44">
        <v>0</v>
      </c>
    </row>
    <row r="93" spans="1:20" x14ac:dyDescent="0.2">
      <c r="A93" s="42" t="s">
        <v>397</v>
      </c>
      <c r="B93" s="50">
        <v>1</v>
      </c>
      <c r="C93" s="50">
        <v>4</v>
      </c>
      <c r="D93" s="37">
        <v>4</v>
      </c>
      <c r="E93" s="37">
        <v>1</v>
      </c>
      <c r="F93" s="37">
        <v>3</v>
      </c>
      <c r="G93" s="38">
        <v>6</v>
      </c>
      <c r="H93" s="38">
        <v>1</v>
      </c>
      <c r="I93" s="78">
        <v>1</v>
      </c>
      <c r="J93" s="37">
        <v>8</v>
      </c>
      <c r="K93" s="37">
        <v>2</v>
      </c>
      <c r="L93" s="37">
        <v>0</v>
      </c>
      <c r="M93" s="38">
        <v>8</v>
      </c>
      <c r="N93" s="38">
        <v>2</v>
      </c>
      <c r="O93" s="78">
        <v>0</v>
      </c>
      <c r="P93" s="37">
        <v>8</v>
      </c>
      <c r="Q93" s="37">
        <v>2</v>
      </c>
      <c r="R93" s="44">
        <v>0</v>
      </c>
    </row>
    <row r="94" spans="1:20" ht="13.5" thickBot="1" x14ac:dyDescent="0.25">
      <c r="A94" s="52" t="s">
        <v>398</v>
      </c>
      <c r="B94" s="53">
        <v>15</v>
      </c>
      <c r="C94" s="53">
        <v>3</v>
      </c>
      <c r="D94" s="37">
        <v>6</v>
      </c>
      <c r="E94" s="54">
        <v>2</v>
      </c>
      <c r="F94" s="37">
        <v>0</v>
      </c>
      <c r="G94" s="38">
        <v>5</v>
      </c>
      <c r="H94" s="55">
        <v>3</v>
      </c>
      <c r="I94" s="77">
        <v>0</v>
      </c>
      <c r="J94" s="37">
        <v>4</v>
      </c>
      <c r="K94" s="54">
        <v>1</v>
      </c>
      <c r="L94" s="37">
        <v>2</v>
      </c>
      <c r="M94" s="38">
        <v>5</v>
      </c>
      <c r="N94" s="55">
        <v>2</v>
      </c>
      <c r="O94" s="77">
        <v>1</v>
      </c>
      <c r="P94" s="37">
        <v>5</v>
      </c>
      <c r="Q94" s="54">
        <v>2</v>
      </c>
      <c r="R94" s="44">
        <v>1</v>
      </c>
    </row>
    <row r="95" spans="1:20" ht="13.5" thickBot="1" x14ac:dyDescent="0.25">
      <c r="A95" s="61"/>
      <c r="B95" s="62"/>
      <c r="C95" s="74">
        <f>SUM(C86:C94)</f>
        <v>35</v>
      </c>
      <c r="D95" s="63">
        <f>SUM(D86:D94)</f>
        <v>53</v>
      </c>
      <c r="E95" s="63">
        <f>SUM(E86:E94)</f>
        <v>18</v>
      </c>
      <c r="F95" s="88">
        <f>SUM(F86:F94)</f>
        <v>8</v>
      </c>
      <c r="G95" s="64">
        <f t="shared" ref="G95:R95" si="15">SUM(G86:G94)</f>
        <v>43</v>
      </c>
      <c r="H95" s="64">
        <f t="shared" si="15"/>
        <v>16</v>
      </c>
      <c r="I95" s="89">
        <f t="shared" si="15"/>
        <v>12</v>
      </c>
      <c r="J95" s="63">
        <f t="shared" si="15"/>
        <v>53</v>
      </c>
      <c r="K95" s="63">
        <f t="shared" si="15"/>
        <v>17</v>
      </c>
      <c r="L95" s="88">
        <f t="shared" si="15"/>
        <v>13</v>
      </c>
      <c r="M95" s="64">
        <f t="shared" si="15"/>
        <v>57</v>
      </c>
      <c r="N95" s="64">
        <f t="shared" si="15"/>
        <v>22</v>
      </c>
      <c r="O95" s="89">
        <f t="shared" si="15"/>
        <v>10</v>
      </c>
      <c r="P95" s="63">
        <f t="shared" si="15"/>
        <v>65</v>
      </c>
      <c r="Q95" s="63">
        <f t="shared" si="15"/>
        <v>19</v>
      </c>
      <c r="R95" s="194">
        <f t="shared" si="15"/>
        <v>6</v>
      </c>
    </row>
    <row r="96" spans="1:20" x14ac:dyDescent="0.2">
      <c r="A96" s="42" t="s">
        <v>390</v>
      </c>
      <c r="B96" s="50">
        <v>3</v>
      </c>
      <c r="C96" s="50">
        <v>5</v>
      </c>
      <c r="D96" s="37">
        <v>7</v>
      </c>
      <c r="E96" s="39">
        <v>2</v>
      </c>
      <c r="F96" s="37">
        <v>1</v>
      </c>
      <c r="G96" s="38">
        <v>5</v>
      </c>
      <c r="H96" s="59">
        <v>2</v>
      </c>
      <c r="I96" s="82">
        <v>3</v>
      </c>
      <c r="J96" s="37">
        <v>9</v>
      </c>
      <c r="K96" s="39">
        <v>2</v>
      </c>
      <c r="L96" s="37">
        <v>0</v>
      </c>
      <c r="M96" s="38">
        <v>7</v>
      </c>
      <c r="N96" s="59">
        <v>2</v>
      </c>
      <c r="O96" s="82">
        <v>1</v>
      </c>
      <c r="P96" s="37">
        <v>9</v>
      </c>
      <c r="Q96" s="39">
        <v>2</v>
      </c>
      <c r="R96" s="44">
        <v>0</v>
      </c>
    </row>
    <row r="97" spans="1:18" x14ac:dyDescent="0.2">
      <c r="A97" s="42" t="s">
        <v>391</v>
      </c>
      <c r="B97" s="50">
        <v>6</v>
      </c>
      <c r="C97" s="50">
        <v>5</v>
      </c>
      <c r="D97" s="37">
        <v>10</v>
      </c>
      <c r="E97" s="37">
        <v>1</v>
      </c>
      <c r="F97" s="37">
        <v>0</v>
      </c>
      <c r="G97" s="38">
        <v>6</v>
      </c>
      <c r="H97" s="38">
        <v>1</v>
      </c>
      <c r="I97" s="78">
        <v>2</v>
      </c>
      <c r="J97" s="37">
        <v>7</v>
      </c>
      <c r="K97" s="37">
        <v>2</v>
      </c>
      <c r="L97" s="37">
        <v>2</v>
      </c>
      <c r="M97" s="38">
        <v>6</v>
      </c>
      <c r="N97" s="38">
        <v>2</v>
      </c>
      <c r="O97" s="78">
        <v>2</v>
      </c>
      <c r="P97" s="37">
        <v>7</v>
      </c>
      <c r="Q97" s="37">
        <v>2</v>
      </c>
      <c r="R97" s="44">
        <v>2</v>
      </c>
    </row>
    <row r="98" spans="1:18" x14ac:dyDescent="0.2">
      <c r="A98" s="42" t="s">
        <v>392</v>
      </c>
      <c r="B98" s="50">
        <v>2</v>
      </c>
      <c r="C98" s="50">
        <v>4</v>
      </c>
      <c r="D98" s="37">
        <v>6</v>
      </c>
      <c r="E98" s="37">
        <v>2</v>
      </c>
      <c r="F98" s="37">
        <v>1</v>
      </c>
      <c r="G98" s="38">
        <v>6</v>
      </c>
      <c r="H98" s="38">
        <v>2</v>
      </c>
      <c r="I98" s="78">
        <v>1</v>
      </c>
      <c r="J98" s="37">
        <v>7</v>
      </c>
      <c r="K98" s="37">
        <v>2</v>
      </c>
      <c r="L98" s="37">
        <v>1</v>
      </c>
      <c r="M98" s="38">
        <v>7</v>
      </c>
      <c r="N98" s="38">
        <v>2</v>
      </c>
      <c r="O98" s="78">
        <v>1</v>
      </c>
      <c r="P98" s="37">
        <v>10</v>
      </c>
      <c r="Q98" s="37">
        <v>2</v>
      </c>
      <c r="R98" s="44">
        <v>0</v>
      </c>
    </row>
    <row r="99" spans="1:18" x14ac:dyDescent="0.2">
      <c r="A99" s="42" t="s">
        <v>393</v>
      </c>
      <c r="B99" s="50">
        <v>8</v>
      </c>
      <c r="C99" s="50">
        <v>4</v>
      </c>
      <c r="D99" s="37">
        <v>6</v>
      </c>
      <c r="E99" s="37">
        <v>2</v>
      </c>
      <c r="F99" s="37">
        <v>1</v>
      </c>
      <c r="G99" s="38">
        <v>4</v>
      </c>
      <c r="H99" s="38">
        <v>1</v>
      </c>
      <c r="I99" s="78">
        <v>2</v>
      </c>
      <c r="J99" s="37">
        <v>10</v>
      </c>
      <c r="K99" s="37">
        <v>2</v>
      </c>
      <c r="L99" s="37">
        <v>0</v>
      </c>
      <c r="M99" s="38">
        <v>7</v>
      </c>
      <c r="N99" s="38">
        <v>1</v>
      </c>
      <c r="O99" s="78">
        <v>0</v>
      </c>
      <c r="P99" s="37">
        <v>6</v>
      </c>
      <c r="Q99" s="37">
        <v>2</v>
      </c>
      <c r="R99" s="44">
        <v>2</v>
      </c>
    </row>
    <row r="100" spans="1:18" x14ac:dyDescent="0.2">
      <c r="A100" s="42" t="s">
        <v>394</v>
      </c>
      <c r="B100" s="50">
        <v>11</v>
      </c>
      <c r="C100" s="50">
        <v>3</v>
      </c>
      <c r="D100" s="37">
        <v>3</v>
      </c>
      <c r="E100" s="37">
        <v>2</v>
      </c>
      <c r="F100" s="37">
        <v>3</v>
      </c>
      <c r="G100" s="38">
        <v>4</v>
      </c>
      <c r="H100" s="38">
        <v>2</v>
      </c>
      <c r="I100" s="78">
        <v>1</v>
      </c>
      <c r="J100" s="37">
        <v>4</v>
      </c>
      <c r="K100" s="37">
        <v>3</v>
      </c>
      <c r="L100" s="37">
        <v>2</v>
      </c>
      <c r="M100" s="38">
        <v>4</v>
      </c>
      <c r="N100" s="38">
        <v>3</v>
      </c>
      <c r="O100" s="78">
        <v>2</v>
      </c>
      <c r="P100" s="37">
        <v>7</v>
      </c>
      <c r="Q100" s="37">
        <v>2</v>
      </c>
      <c r="R100" s="44">
        <v>0</v>
      </c>
    </row>
    <row r="101" spans="1:18" x14ac:dyDescent="0.2">
      <c r="A101" s="42" t="s">
        <v>395</v>
      </c>
      <c r="B101" s="50">
        <v>13</v>
      </c>
      <c r="C101" s="50">
        <v>4</v>
      </c>
      <c r="D101" s="37">
        <v>7</v>
      </c>
      <c r="E101" s="37">
        <v>3</v>
      </c>
      <c r="F101" s="37">
        <v>0</v>
      </c>
      <c r="G101" s="38">
        <v>4</v>
      </c>
      <c r="H101" s="38">
        <v>1</v>
      </c>
      <c r="I101" s="78">
        <v>2</v>
      </c>
      <c r="J101" s="37">
        <v>6</v>
      </c>
      <c r="K101" s="37">
        <v>2</v>
      </c>
      <c r="L101" s="37">
        <v>1</v>
      </c>
      <c r="M101" s="38">
        <v>4</v>
      </c>
      <c r="N101" s="38">
        <v>1</v>
      </c>
      <c r="O101" s="78">
        <v>3</v>
      </c>
      <c r="P101" s="37">
        <v>7</v>
      </c>
      <c r="Q101" s="37">
        <v>2</v>
      </c>
      <c r="R101" s="44">
        <v>0</v>
      </c>
    </row>
    <row r="102" spans="1:18" x14ac:dyDescent="0.2">
      <c r="A102" s="42" t="s">
        <v>396</v>
      </c>
      <c r="B102" s="50">
        <v>17</v>
      </c>
      <c r="C102" s="50">
        <v>3</v>
      </c>
      <c r="D102" s="37">
        <v>5</v>
      </c>
      <c r="E102" s="37">
        <v>2</v>
      </c>
      <c r="F102" s="37">
        <v>0</v>
      </c>
      <c r="G102" s="38">
        <v>4</v>
      </c>
      <c r="H102" s="38">
        <v>1</v>
      </c>
      <c r="I102" s="78">
        <v>1</v>
      </c>
      <c r="J102" s="37">
        <v>5</v>
      </c>
      <c r="K102" s="37">
        <v>3</v>
      </c>
      <c r="L102" s="37">
        <v>1</v>
      </c>
      <c r="M102" s="38">
        <v>4</v>
      </c>
      <c r="N102" s="38">
        <v>2</v>
      </c>
      <c r="O102" s="78">
        <v>2</v>
      </c>
      <c r="P102" s="37">
        <v>5</v>
      </c>
      <c r="Q102" s="37">
        <v>2</v>
      </c>
      <c r="R102" s="44">
        <v>1</v>
      </c>
    </row>
    <row r="103" spans="1:18" x14ac:dyDescent="0.2">
      <c r="A103" s="42" t="s">
        <v>397</v>
      </c>
      <c r="B103" s="50">
        <v>10</v>
      </c>
      <c r="C103" s="50">
        <v>4</v>
      </c>
      <c r="D103" s="37">
        <v>4</v>
      </c>
      <c r="E103" s="37">
        <v>2</v>
      </c>
      <c r="F103" s="37">
        <v>3</v>
      </c>
      <c r="G103" s="38">
        <v>5</v>
      </c>
      <c r="H103" s="38">
        <v>1</v>
      </c>
      <c r="I103" s="78">
        <v>1</v>
      </c>
      <c r="J103" s="37">
        <v>8</v>
      </c>
      <c r="K103" s="37">
        <v>1</v>
      </c>
      <c r="L103" s="37">
        <v>0</v>
      </c>
      <c r="M103" s="38">
        <v>6</v>
      </c>
      <c r="N103" s="38">
        <v>3</v>
      </c>
      <c r="O103" s="78">
        <v>1</v>
      </c>
      <c r="P103" s="37">
        <v>8</v>
      </c>
      <c r="Q103" s="37">
        <v>2</v>
      </c>
      <c r="R103" s="44">
        <v>0</v>
      </c>
    </row>
    <row r="104" spans="1:18" ht="13.5" thickBot="1" x14ac:dyDescent="0.25">
      <c r="A104" s="52" t="s">
        <v>398</v>
      </c>
      <c r="B104" s="53">
        <v>14</v>
      </c>
      <c r="C104" s="53">
        <v>4</v>
      </c>
      <c r="D104" s="37">
        <v>6</v>
      </c>
      <c r="E104" s="46">
        <v>3</v>
      </c>
      <c r="F104" s="37">
        <v>1</v>
      </c>
      <c r="G104" s="38">
        <v>5</v>
      </c>
      <c r="H104" s="47">
        <v>2</v>
      </c>
      <c r="I104" s="84">
        <v>1</v>
      </c>
      <c r="J104" s="37">
        <v>6</v>
      </c>
      <c r="K104" s="46">
        <v>3</v>
      </c>
      <c r="L104" s="37">
        <v>1</v>
      </c>
      <c r="M104" s="38">
        <v>6</v>
      </c>
      <c r="N104" s="47">
        <v>2</v>
      </c>
      <c r="O104" s="84">
        <v>1</v>
      </c>
      <c r="P104" s="37">
        <v>5</v>
      </c>
      <c r="Q104" s="46">
        <v>2</v>
      </c>
      <c r="R104" s="44">
        <v>2</v>
      </c>
    </row>
    <row r="105" spans="1:18" ht="13.5" thickBot="1" x14ac:dyDescent="0.25">
      <c r="A105" s="66" t="s">
        <v>413</v>
      </c>
      <c r="B105" s="63"/>
      <c r="C105" s="63">
        <f>SUM(C96:C104)</f>
        <v>36</v>
      </c>
      <c r="D105" s="63">
        <f>SUM(D96:D104)</f>
        <v>54</v>
      </c>
      <c r="E105" s="63">
        <f>SUM(E96:E104)</f>
        <v>19</v>
      </c>
      <c r="F105" s="63">
        <f>SUM(F96:F104)</f>
        <v>10</v>
      </c>
      <c r="G105" s="64">
        <f t="shared" ref="G105:R105" si="16">SUM(G96:G104)</f>
        <v>43</v>
      </c>
      <c r="H105" s="64">
        <f t="shared" si="16"/>
        <v>13</v>
      </c>
      <c r="I105" s="64">
        <f t="shared" si="16"/>
        <v>14</v>
      </c>
      <c r="J105" s="63">
        <f t="shared" si="16"/>
        <v>62</v>
      </c>
      <c r="K105" s="63">
        <f t="shared" si="16"/>
        <v>20</v>
      </c>
      <c r="L105" s="63">
        <f t="shared" si="16"/>
        <v>8</v>
      </c>
      <c r="M105" s="64">
        <f t="shared" si="16"/>
        <v>51</v>
      </c>
      <c r="N105" s="64">
        <f t="shared" si="16"/>
        <v>18</v>
      </c>
      <c r="O105" s="64">
        <f t="shared" si="16"/>
        <v>13</v>
      </c>
      <c r="P105" s="63">
        <f t="shared" si="16"/>
        <v>64</v>
      </c>
      <c r="Q105" s="63">
        <f t="shared" si="16"/>
        <v>18</v>
      </c>
      <c r="R105" s="65">
        <f t="shared" si="16"/>
        <v>7</v>
      </c>
    </row>
    <row r="106" spans="1:18" ht="13.5" thickBot="1" x14ac:dyDescent="0.25">
      <c r="A106" s="70" t="s">
        <v>414</v>
      </c>
      <c r="B106" s="71"/>
      <c r="C106" s="71">
        <f>C105+C95</f>
        <v>71</v>
      </c>
      <c r="D106" s="71">
        <f>D105+D95</f>
        <v>107</v>
      </c>
      <c r="E106" s="71">
        <f>E105+E95</f>
        <v>37</v>
      </c>
      <c r="F106" s="71">
        <f>F105+F95</f>
        <v>18</v>
      </c>
      <c r="G106" s="72">
        <f t="shared" ref="G106:R106" si="17">G105+G95</f>
        <v>86</v>
      </c>
      <c r="H106" s="72">
        <f t="shared" si="17"/>
        <v>29</v>
      </c>
      <c r="I106" s="72">
        <f t="shared" si="17"/>
        <v>26</v>
      </c>
      <c r="J106" s="71">
        <f t="shared" si="17"/>
        <v>115</v>
      </c>
      <c r="K106" s="71">
        <f t="shared" si="17"/>
        <v>37</v>
      </c>
      <c r="L106" s="71">
        <f t="shared" si="17"/>
        <v>21</v>
      </c>
      <c r="M106" s="72">
        <f t="shared" si="17"/>
        <v>108</v>
      </c>
      <c r="N106" s="72">
        <f t="shared" si="17"/>
        <v>40</v>
      </c>
      <c r="O106" s="72">
        <f t="shared" si="17"/>
        <v>23</v>
      </c>
      <c r="P106" s="71">
        <f t="shared" si="17"/>
        <v>129</v>
      </c>
      <c r="Q106" s="71">
        <f t="shared" si="17"/>
        <v>37</v>
      </c>
      <c r="R106" s="73">
        <f t="shared" si="17"/>
        <v>13</v>
      </c>
    </row>
    <row r="107" spans="1:18" ht="13.5" thickBot="1" x14ac:dyDescent="0.25">
      <c r="A107" s="113"/>
      <c r="B107" s="113"/>
      <c r="C107" s="113"/>
      <c r="D107" s="113"/>
      <c r="E107" s="113"/>
      <c r="F107" s="113"/>
      <c r="G107" s="274"/>
      <c r="H107" s="274"/>
      <c r="I107" s="113"/>
      <c r="J107" s="113"/>
      <c r="K107" s="113"/>
      <c r="L107" s="113"/>
      <c r="M107" s="274"/>
      <c r="N107" s="274"/>
      <c r="O107" s="113"/>
      <c r="P107" s="113"/>
      <c r="Q107" s="113"/>
      <c r="R107" s="113"/>
    </row>
    <row r="108" spans="1:18" ht="13.5" thickBot="1" x14ac:dyDescent="0.25">
      <c r="A108" s="273" t="s">
        <v>337</v>
      </c>
      <c r="B108" s="190"/>
      <c r="C108" s="190"/>
      <c r="D108" s="190"/>
      <c r="E108" s="190"/>
      <c r="F108" s="190"/>
      <c r="G108" s="190"/>
      <c r="H108" s="190"/>
      <c r="I108" s="190"/>
      <c r="J108" s="190"/>
      <c r="K108" s="190"/>
      <c r="L108" s="190"/>
      <c r="M108" s="190"/>
      <c r="N108" s="190"/>
      <c r="O108" s="190"/>
      <c r="P108" s="190"/>
      <c r="Q108" s="190"/>
      <c r="R108" s="193"/>
    </row>
    <row r="109" spans="1:18" x14ac:dyDescent="0.2">
      <c r="A109" s="40"/>
      <c r="B109" s="41"/>
      <c r="C109" s="41"/>
      <c r="D109" s="474" t="s">
        <v>475</v>
      </c>
      <c r="E109" s="475"/>
      <c r="F109" s="476"/>
      <c r="G109" s="477" t="s">
        <v>469</v>
      </c>
      <c r="H109" s="478"/>
      <c r="I109" s="479"/>
      <c r="J109" s="474" t="s">
        <v>352</v>
      </c>
      <c r="K109" s="475"/>
      <c r="L109" s="476"/>
      <c r="M109" s="477" t="s">
        <v>340</v>
      </c>
      <c r="N109" s="478"/>
      <c r="O109" s="479"/>
      <c r="P109" s="474" t="s">
        <v>472</v>
      </c>
      <c r="Q109" s="475"/>
      <c r="R109" s="502"/>
    </row>
    <row r="110" spans="1:18" x14ac:dyDescent="0.2">
      <c r="A110" s="57"/>
      <c r="B110" s="69"/>
      <c r="C110" s="69" t="s">
        <v>538</v>
      </c>
      <c r="D110" s="480">
        <v>15</v>
      </c>
      <c r="E110" s="481"/>
      <c r="F110" s="482"/>
      <c r="G110" s="483">
        <v>5</v>
      </c>
      <c r="H110" s="484"/>
      <c r="I110" s="485"/>
      <c r="J110" s="480">
        <v>25</v>
      </c>
      <c r="K110" s="481"/>
      <c r="L110" s="482"/>
      <c r="M110" s="483">
        <v>20</v>
      </c>
      <c r="N110" s="484"/>
      <c r="O110" s="485"/>
      <c r="P110" s="480">
        <v>28</v>
      </c>
      <c r="Q110" s="481"/>
      <c r="R110" s="537"/>
    </row>
    <row r="111" spans="1:18" x14ac:dyDescent="0.2">
      <c r="A111" s="42"/>
      <c r="B111" s="34" t="s">
        <v>355</v>
      </c>
      <c r="C111" s="34" t="s">
        <v>408</v>
      </c>
      <c r="D111" s="35" t="s">
        <v>409</v>
      </c>
      <c r="E111" s="35" t="s">
        <v>410</v>
      </c>
      <c r="F111" s="35" t="s">
        <v>363</v>
      </c>
      <c r="G111" s="36" t="s">
        <v>409</v>
      </c>
      <c r="H111" s="36" t="s">
        <v>410</v>
      </c>
      <c r="I111" s="36" t="s">
        <v>363</v>
      </c>
      <c r="J111" s="35" t="s">
        <v>409</v>
      </c>
      <c r="K111" s="35" t="s">
        <v>410</v>
      </c>
      <c r="L111" s="35" t="s">
        <v>363</v>
      </c>
      <c r="M111" s="36" t="s">
        <v>409</v>
      </c>
      <c r="N111" s="36" t="s">
        <v>410</v>
      </c>
      <c r="O111" s="36" t="s">
        <v>363</v>
      </c>
      <c r="P111" s="35" t="s">
        <v>409</v>
      </c>
      <c r="Q111" s="35" t="s">
        <v>410</v>
      </c>
      <c r="R111" s="43" t="s">
        <v>363</v>
      </c>
    </row>
    <row r="112" spans="1:18" x14ac:dyDescent="0.2">
      <c r="A112" s="42" t="s">
        <v>390</v>
      </c>
      <c r="B112" s="50">
        <v>5</v>
      </c>
      <c r="C112" s="50">
        <v>4</v>
      </c>
      <c r="D112" s="37">
        <v>4</v>
      </c>
      <c r="E112" s="37">
        <v>1</v>
      </c>
      <c r="F112" s="37">
        <v>3</v>
      </c>
      <c r="G112" s="38">
        <v>5</v>
      </c>
      <c r="H112" s="38">
        <v>2</v>
      </c>
      <c r="I112" s="78">
        <v>2</v>
      </c>
      <c r="J112" s="37">
        <v>5</v>
      </c>
      <c r="K112" s="37">
        <v>1</v>
      </c>
      <c r="L112" s="37">
        <v>3</v>
      </c>
      <c r="M112" s="38">
        <v>6</v>
      </c>
      <c r="N112" s="38">
        <v>2</v>
      </c>
      <c r="O112" s="78">
        <v>1</v>
      </c>
      <c r="P112" s="37">
        <v>8</v>
      </c>
      <c r="Q112" s="37">
        <v>2</v>
      </c>
      <c r="R112" s="44">
        <v>0</v>
      </c>
    </row>
    <row r="113" spans="1:18" x14ac:dyDescent="0.2">
      <c r="A113" s="42" t="s">
        <v>391</v>
      </c>
      <c r="B113" s="50">
        <v>15</v>
      </c>
      <c r="C113" s="50">
        <v>4</v>
      </c>
      <c r="D113" s="37">
        <v>6</v>
      </c>
      <c r="E113" s="37">
        <v>3</v>
      </c>
      <c r="F113" s="37">
        <v>1</v>
      </c>
      <c r="G113" s="38">
        <v>5</v>
      </c>
      <c r="H113" s="38">
        <v>2</v>
      </c>
      <c r="I113" s="78">
        <v>1</v>
      </c>
      <c r="J113" s="37">
        <v>7</v>
      </c>
      <c r="K113" s="37">
        <v>2</v>
      </c>
      <c r="L113" s="37">
        <v>0</v>
      </c>
      <c r="M113" s="38">
        <v>7</v>
      </c>
      <c r="N113" s="38">
        <v>3</v>
      </c>
      <c r="O113" s="78">
        <v>0</v>
      </c>
      <c r="P113" s="37">
        <v>5</v>
      </c>
      <c r="Q113" s="37">
        <v>2</v>
      </c>
      <c r="R113" s="44">
        <v>2</v>
      </c>
    </row>
    <row r="114" spans="1:18" x14ac:dyDescent="0.2">
      <c r="A114" s="42" t="s">
        <v>392</v>
      </c>
      <c r="B114" s="50">
        <v>11</v>
      </c>
      <c r="C114" s="50">
        <v>3</v>
      </c>
      <c r="D114" s="37">
        <v>4</v>
      </c>
      <c r="E114" s="37">
        <v>2</v>
      </c>
      <c r="F114" s="37">
        <v>2</v>
      </c>
      <c r="G114" s="38">
        <v>3</v>
      </c>
      <c r="H114" s="38">
        <v>1</v>
      </c>
      <c r="I114" s="78">
        <v>2</v>
      </c>
      <c r="J114" s="37">
        <v>4</v>
      </c>
      <c r="K114" s="37">
        <v>2</v>
      </c>
      <c r="L114" s="37">
        <v>2</v>
      </c>
      <c r="M114" s="38">
        <v>6</v>
      </c>
      <c r="N114" s="38">
        <v>3</v>
      </c>
      <c r="O114" s="78">
        <v>0</v>
      </c>
      <c r="P114" s="37">
        <v>6</v>
      </c>
      <c r="Q114" s="37">
        <v>1</v>
      </c>
      <c r="R114" s="44">
        <v>0</v>
      </c>
    </row>
    <row r="115" spans="1:18" x14ac:dyDescent="0.2">
      <c r="A115" s="42" t="s">
        <v>393</v>
      </c>
      <c r="B115" s="50">
        <v>13</v>
      </c>
      <c r="C115" s="50">
        <v>4</v>
      </c>
      <c r="D115" s="37">
        <v>7</v>
      </c>
      <c r="E115" s="37">
        <v>2</v>
      </c>
      <c r="F115" s="37">
        <v>0</v>
      </c>
      <c r="G115" s="38">
        <v>4</v>
      </c>
      <c r="H115" s="38">
        <v>1</v>
      </c>
      <c r="I115" s="78">
        <v>2</v>
      </c>
      <c r="J115" s="37">
        <v>6</v>
      </c>
      <c r="K115" s="37">
        <v>3</v>
      </c>
      <c r="L115" s="37">
        <v>1</v>
      </c>
      <c r="M115" s="38">
        <v>6</v>
      </c>
      <c r="N115" s="38">
        <v>3</v>
      </c>
      <c r="O115" s="78">
        <v>1</v>
      </c>
      <c r="P115" s="37">
        <v>7</v>
      </c>
      <c r="Q115" s="37">
        <v>2</v>
      </c>
      <c r="R115" s="44">
        <v>0</v>
      </c>
    </row>
    <row r="116" spans="1:18" x14ac:dyDescent="0.2">
      <c r="A116" s="42" t="s">
        <v>394</v>
      </c>
      <c r="B116" s="50">
        <v>1</v>
      </c>
      <c r="C116" s="50">
        <v>4</v>
      </c>
      <c r="D116" s="37">
        <v>6</v>
      </c>
      <c r="E116" s="37">
        <v>2</v>
      </c>
      <c r="F116" s="37">
        <v>1</v>
      </c>
      <c r="G116" s="38">
        <v>5</v>
      </c>
      <c r="H116" s="38">
        <v>1</v>
      </c>
      <c r="I116" s="78">
        <v>2</v>
      </c>
      <c r="J116" s="37">
        <v>5</v>
      </c>
      <c r="K116" s="37">
        <v>1</v>
      </c>
      <c r="L116" s="37">
        <v>3</v>
      </c>
      <c r="M116" s="38">
        <v>10</v>
      </c>
      <c r="N116" s="38">
        <v>2</v>
      </c>
      <c r="O116" s="78">
        <v>0</v>
      </c>
      <c r="P116" s="37">
        <v>10</v>
      </c>
      <c r="Q116" s="37">
        <v>2</v>
      </c>
      <c r="R116" s="44">
        <v>0</v>
      </c>
    </row>
    <row r="117" spans="1:18" x14ac:dyDescent="0.2">
      <c r="A117" s="42" t="s">
        <v>395</v>
      </c>
      <c r="B117" s="50">
        <v>9</v>
      </c>
      <c r="C117" s="50">
        <v>4</v>
      </c>
      <c r="D117" s="37">
        <v>5</v>
      </c>
      <c r="E117" s="37">
        <v>3</v>
      </c>
      <c r="F117" s="37">
        <v>2</v>
      </c>
      <c r="G117" s="38">
        <v>4</v>
      </c>
      <c r="H117" s="38">
        <v>2</v>
      </c>
      <c r="I117" s="78">
        <v>2</v>
      </c>
      <c r="J117" s="37">
        <v>5</v>
      </c>
      <c r="K117" s="37">
        <v>2</v>
      </c>
      <c r="L117" s="37">
        <v>2</v>
      </c>
      <c r="M117" s="38">
        <v>6</v>
      </c>
      <c r="N117" s="38">
        <v>2</v>
      </c>
      <c r="O117" s="78">
        <v>1</v>
      </c>
      <c r="P117" s="37">
        <v>5</v>
      </c>
      <c r="Q117" s="37">
        <v>2</v>
      </c>
      <c r="R117" s="44">
        <v>2</v>
      </c>
    </row>
    <row r="118" spans="1:18" x14ac:dyDescent="0.2">
      <c r="A118" s="42" t="s">
        <v>396</v>
      </c>
      <c r="B118" s="50">
        <v>7</v>
      </c>
      <c r="C118" s="50">
        <v>5</v>
      </c>
      <c r="D118" s="37">
        <v>5</v>
      </c>
      <c r="E118" s="37">
        <v>1</v>
      </c>
      <c r="F118" s="37">
        <v>3</v>
      </c>
      <c r="G118" s="38">
        <v>5</v>
      </c>
      <c r="H118" s="38">
        <v>2</v>
      </c>
      <c r="I118" s="78">
        <v>2</v>
      </c>
      <c r="J118" s="37">
        <v>7</v>
      </c>
      <c r="K118" s="37">
        <v>2</v>
      </c>
      <c r="L118" s="37">
        <v>2</v>
      </c>
      <c r="M118" s="38">
        <v>10</v>
      </c>
      <c r="N118" s="38">
        <v>2</v>
      </c>
      <c r="O118" s="78">
        <v>0</v>
      </c>
      <c r="P118" s="37">
        <v>7</v>
      </c>
      <c r="Q118" s="37">
        <v>2</v>
      </c>
      <c r="R118" s="44">
        <v>2</v>
      </c>
    </row>
    <row r="119" spans="1:18" x14ac:dyDescent="0.2">
      <c r="A119" s="42" t="s">
        <v>397</v>
      </c>
      <c r="B119" s="50">
        <v>3</v>
      </c>
      <c r="C119" s="50">
        <v>5</v>
      </c>
      <c r="D119" s="37">
        <v>9</v>
      </c>
      <c r="E119" s="37">
        <v>4</v>
      </c>
      <c r="F119" s="37">
        <v>0</v>
      </c>
      <c r="G119" s="38">
        <v>6</v>
      </c>
      <c r="H119" s="38">
        <v>1</v>
      </c>
      <c r="I119" s="78">
        <v>2</v>
      </c>
      <c r="J119" s="37">
        <v>6</v>
      </c>
      <c r="K119" s="37">
        <v>1</v>
      </c>
      <c r="L119" s="37">
        <v>3</v>
      </c>
      <c r="M119" s="38">
        <v>6</v>
      </c>
      <c r="N119" s="38">
        <v>2</v>
      </c>
      <c r="O119" s="78">
        <v>2</v>
      </c>
      <c r="P119" s="37">
        <v>9</v>
      </c>
      <c r="Q119" s="37">
        <v>3</v>
      </c>
      <c r="R119" s="44">
        <v>0</v>
      </c>
    </row>
    <row r="120" spans="1:18" ht="13.5" thickBot="1" x14ac:dyDescent="0.25">
      <c r="A120" s="52" t="s">
        <v>398</v>
      </c>
      <c r="B120" s="53">
        <v>17</v>
      </c>
      <c r="C120" s="53">
        <v>3</v>
      </c>
      <c r="D120" s="37">
        <v>4</v>
      </c>
      <c r="E120" s="54">
        <v>2</v>
      </c>
      <c r="F120" s="37">
        <v>1</v>
      </c>
      <c r="G120" s="38">
        <v>4</v>
      </c>
      <c r="H120" s="55">
        <v>2</v>
      </c>
      <c r="I120" s="77">
        <v>1</v>
      </c>
      <c r="J120" s="37">
        <v>5</v>
      </c>
      <c r="K120" s="54">
        <v>2</v>
      </c>
      <c r="L120" s="37">
        <v>1</v>
      </c>
      <c r="M120" s="38">
        <v>4</v>
      </c>
      <c r="N120" s="55">
        <v>2</v>
      </c>
      <c r="O120" s="77">
        <v>2</v>
      </c>
      <c r="P120" s="37">
        <v>4</v>
      </c>
      <c r="Q120" s="54">
        <v>1</v>
      </c>
      <c r="R120" s="44">
        <v>2</v>
      </c>
    </row>
    <row r="121" spans="1:18" ht="13.5" thickBot="1" x14ac:dyDescent="0.25">
      <c r="A121" s="61" t="s">
        <v>412</v>
      </c>
      <c r="B121" s="62"/>
      <c r="C121" s="74">
        <f t="shared" ref="C121" si="18">SUM(C112:C120)</f>
        <v>36</v>
      </c>
      <c r="D121" s="63">
        <f>SUM(D112:D120)</f>
        <v>50</v>
      </c>
      <c r="E121" s="63">
        <f>SUM(E112:E120)</f>
        <v>20</v>
      </c>
      <c r="F121" s="88">
        <f>SUM(F112:F120)</f>
        <v>13</v>
      </c>
      <c r="G121" s="64">
        <f t="shared" ref="G121:P121" si="19">SUM(G112:G120)</f>
        <v>41</v>
      </c>
      <c r="H121" s="64">
        <f t="shared" si="19"/>
        <v>14</v>
      </c>
      <c r="I121" s="89">
        <f t="shared" si="19"/>
        <v>16</v>
      </c>
      <c r="J121" s="63">
        <f t="shared" si="19"/>
        <v>50</v>
      </c>
      <c r="K121" s="63">
        <f t="shared" si="19"/>
        <v>16</v>
      </c>
      <c r="L121" s="88">
        <f t="shared" si="19"/>
        <v>17</v>
      </c>
      <c r="M121" s="64">
        <f t="shared" si="19"/>
        <v>61</v>
      </c>
      <c r="N121" s="64">
        <f t="shared" si="19"/>
        <v>21</v>
      </c>
      <c r="O121" s="89">
        <f t="shared" si="19"/>
        <v>7</v>
      </c>
      <c r="P121" s="63">
        <f t="shared" si="19"/>
        <v>61</v>
      </c>
      <c r="Q121" s="63">
        <f>SUM(Q112:Q120)</f>
        <v>17</v>
      </c>
      <c r="R121" s="194">
        <f t="shared" ref="R121" si="20">SUM(R112:R120)</f>
        <v>8</v>
      </c>
    </row>
    <row r="122" spans="1:18" x14ac:dyDescent="0.2">
      <c r="A122" s="57" t="s">
        <v>399</v>
      </c>
      <c r="B122" s="58">
        <v>4</v>
      </c>
      <c r="C122" s="58">
        <v>4</v>
      </c>
      <c r="D122" s="37">
        <v>5</v>
      </c>
      <c r="E122" s="39">
        <v>1</v>
      </c>
      <c r="F122" s="37">
        <v>2</v>
      </c>
      <c r="G122" s="38">
        <v>6</v>
      </c>
      <c r="H122" s="59">
        <v>2</v>
      </c>
      <c r="I122" s="82">
        <v>1</v>
      </c>
      <c r="J122" s="37">
        <v>7</v>
      </c>
      <c r="K122" s="39">
        <v>2</v>
      </c>
      <c r="L122" s="37">
        <v>1</v>
      </c>
      <c r="M122" s="38">
        <v>4</v>
      </c>
      <c r="N122" s="59">
        <v>1</v>
      </c>
      <c r="O122" s="82">
        <v>3</v>
      </c>
      <c r="P122" s="37">
        <v>8</v>
      </c>
      <c r="Q122" s="39">
        <v>2</v>
      </c>
      <c r="R122" s="44">
        <v>0</v>
      </c>
    </row>
    <row r="123" spans="1:18" x14ac:dyDescent="0.2">
      <c r="A123" s="42" t="s">
        <v>400</v>
      </c>
      <c r="B123" s="50">
        <v>14</v>
      </c>
      <c r="C123" s="50">
        <v>4</v>
      </c>
      <c r="D123" s="37">
        <v>5</v>
      </c>
      <c r="E123" s="37">
        <v>2</v>
      </c>
      <c r="F123" s="37">
        <v>2</v>
      </c>
      <c r="G123" s="38">
        <v>4</v>
      </c>
      <c r="H123" s="38">
        <v>2</v>
      </c>
      <c r="I123" s="78">
        <v>2</v>
      </c>
      <c r="J123" s="37">
        <v>6</v>
      </c>
      <c r="K123" s="37">
        <v>2</v>
      </c>
      <c r="L123" s="37">
        <v>1</v>
      </c>
      <c r="M123" s="38">
        <v>6</v>
      </c>
      <c r="N123" s="38">
        <v>4</v>
      </c>
      <c r="O123" s="78">
        <v>1</v>
      </c>
      <c r="P123" s="37">
        <v>5</v>
      </c>
      <c r="Q123" s="37">
        <v>2</v>
      </c>
      <c r="R123" s="44">
        <v>2</v>
      </c>
    </row>
    <row r="124" spans="1:18" x14ac:dyDescent="0.2">
      <c r="A124" s="42" t="s">
        <v>401</v>
      </c>
      <c r="B124" s="50">
        <v>10</v>
      </c>
      <c r="C124" s="50">
        <v>3</v>
      </c>
      <c r="D124" s="37">
        <v>3</v>
      </c>
      <c r="E124" s="37">
        <v>1</v>
      </c>
      <c r="F124" s="37">
        <v>3</v>
      </c>
      <c r="G124" s="38">
        <v>3</v>
      </c>
      <c r="H124" s="38">
        <v>1</v>
      </c>
      <c r="I124" s="78">
        <v>2</v>
      </c>
      <c r="J124" s="37">
        <v>5</v>
      </c>
      <c r="K124" s="37">
        <v>3</v>
      </c>
      <c r="L124" s="37">
        <v>1</v>
      </c>
      <c r="M124" s="38">
        <v>10</v>
      </c>
      <c r="N124" s="38">
        <v>2</v>
      </c>
      <c r="O124" s="78">
        <v>0</v>
      </c>
      <c r="P124" s="37">
        <v>5</v>
      </c>
      <c r="Q124" s="37">
        <v>2</v>
      </c>
      <c r="R124" s="44">
        <v>1</v>
      </c>
    </row>
    <row r="125" spans="1:18" x14ac:dyDescent="0.2">
      <c r="A125" s="42" t="s">
        <v>402</v>
      </c>
      <c r="B125" s="50">
        <v>6</v>
      </c>
      <c r="C125" s="50">
        <v>5</v>
      </c>
      <c r="D125" s="37">
        <v>6</v>
      </c>
      <c r="E125" s="37">
        <v>2</v>
      </c>
      <c r="F125" s="37">
        <v>2</v>
      </c>
      <c r="G125" s="38">
        <v>6</v>
      </c>
      <c r="H125" s="38">
        <v>2</v>
      </c>
      <c r="I125" s="78">
        <v>1</v>
      </c>
      <c r="J125" s="37">
        <v>9</v>
      </c>
      <c r="K125" s="37">
        <v>2</v>
      </c>
      <c r="L125" s="37">
        <v>0</v>
      </c>
      <c r="M125" s="38">
        <v>10</v>
      </c>
      <c r="N125" s="38">
        <v>2</v>
      </c>
      <c r="O125" s="78">
        <v>0</v>
      </c>
      <c r="P125" s="37">
        <v>10</v>
      </c>
      <c r="Q125" s="37">
        <v>2</v>
      </c>
      <c r="R125" s="44">
        <v>0</v>
      </c>
    </row>
    <row r="126" spans="1:18" x14ac:dyDescent="0.2">
      <c r="A126" s="42" t="s">
        <v>403</v>
      </c>
      <c r="B126" s="50">
        <v>12</v>
      </c>
      <c r="C126" s="50">
        <v>3</v>
      </c>
      <c r="D126" s="37">
        <v>2</v>
      </c>
      <c r="E126" s="37">
        <v>1</v>
      </c>
      <c r="F126" s="37">
        <v>4</v>
      </c>
      <c r="G126" s="38">
        <v>3</v>
      </c>
      <c r="H126" s="38">
        <v>1</v>
      </c>
      <c r="I126" s="78">
        <v>2</v>
      </c>
      <c r="J126" s="37">
        <v>10</v>
      </c>
      <c r="K126" s="37">
        <v>2</v>
      </c>
      <c r="L126" s="37">
        <v>0</v>
      </c>
      <c r="M126" s="38">
        <v>6</v>
      </c>
      <c r="N126" s="38">
        <v>2</v>
      </c>
      <c r="O126" s="78">
        <v>0</v>
      </c>
      <c r="P126" s="37">
        <v>5</v>
      </c>
      <c r="Q126" s="37">
        <v>2</v>
      </c>
      <c r="R126" s="44">
        <v>1</v>
      </c>
    </row>
    <row r="127" spans="1:18" x14ac:dyDescent="0.2">
      <c r="A127" s="42" t="s">
        <v>404</v>
      </c>
      <c r="B127" s="50">
        <v>18</v>
      </c>
      <c r="C127" s="50">
        <v>3</v>
      </c>
      <c r="D127" s="37">
        <v>3</v>
      </c>
      <c r="E127" s="37">
        <v>1</v>
      </c>
      <c r="F127" s="37">
        <v>2</v>
      </c>
      <c r="G127" s="38">
        <v>5</v>
      </c>
      <c r="H127" s="38">
        <v>1</v>
      </c>
      <c r="I127" s="78">
        <v>0</v>
      </c>
      <c r="J127" s="37">
        <v>4</v>
      </c>
      <c r="K127" s="37">
        <v>1</v>
      </c>
      <c r="L127" s="37">
        <v>2</v>
      </c>
      <c r="M127" s="38">
        <v>5</v>
      </c>
      <c r="N127" s="38">
        <v>1</v>
      </c>
      <c r="O127" s="78">
        <v>1</v>
      </c>
      <c r="P127" s="37">
        <v>4</v>
      </c>
      <c r="Q127" s="37">
        <v>1</v>
      </c>
      <c r="R127" s="44">
        <v>2</v>
      </c>
    </row>
    <row r="128" spans="1:18" x14ac:dyDescent="0.2">
      <c r="A128" s="42" t="s">
        <v>405</v>
      </c>
      <c r="B128" s="50">
        <v>16</v>
      </c>
      <c r="C128" s="50">
        <v>5</v>
      </c>
      <c r="D128" s="37">
        <v>8</v>
      </c>
      <c r="E128" s="37">
        <v>2</v>
      </c>
      <c r="F128" s="37">
        <v>0</v>
      </c>
      <c r="G128" s="38">
        <v>4</v>
      </c>
      <c r="H128" s="38">
        <v>1</v>
      </c>
      <c r="I128" s="78">
        <v>3</v>
      </c>
      <c r="J128" s="37">
        <v>6</v>
      </c>
      <c r="K128" s="37">
        <v>3</v>
      </c>
      <c r="L128" s="37">
        <v>2</v>
      </c>
      <c r="M128" s="38">
        <v>10</v>
      </c>
      <c r="N128" s="38">
        <v>2</v>
      </c>
      <c r="O128" s="78">
        <v>0</v>
      </c>
      <c r="P128" s="37">
        <v>6</v>
      </c>
      <c r="Q128" s="37">
        <v>2</v>
      </c>
      <c r="R128" s="44">
        <v>2</v>
      </c>
    </row>
    <row r="129" spans="1:18" x14ac:dyDescent="0.2">
      <c r="A129" s="42" t="s">
        <v>406</v>
      </c>
      <c r="B129" s="50">
        <v>8</v>
      </c>
      <c r="C129" s="50">
        <v>4</v>
      </c>
      <c r="D129" s="37">
        <v>6</v>
      </c>
      <c r="E129" s="37">
        <v>2</v>
      </c>
      <c r="F129" s="37">
        <v>1</v>
      </c>
      <c r="G129" s="38">
        <v>4</v>
      </c>
      <c r="H129" s="38">
        <v>1</v>
      </c>
      <c r="I129" s="78">
        <v>2</v>
      </c>
      <c r="J129" s="37">
        <v>5</v>
      </c>
      <c r="K129" s="37">
        <v>1</v>
      </c>
      <c r="L129" s="37">
        <v>2</v>
      </c>
      <c r="M129" s="38">
        <v>4</v>
      </c>
      <c r="N129" s="38">
        <v>2</v>
      </c>
      <c r="O129" s="78">
        <v>3</v>
      </c>
      <c r="P129" s="37">
        <v>6</v>
      </c>
      <c r="Q129" s="37">
        <v>2</v>
      </c>
      <c r="R129" s="44">
        <v>2</v>
      </c>
    </row>
    <row r="130" spans="1:18" ht="13.5" thickBot="1" x14ac:dyDescent="0.25">
      <c r="A130" s="45" t="s">
        <v>407</v>
      </c>
      <c r="B130" s="51">
        <v>2</v>
      </c>
      <c r="C130" s="51">
        <v>4</v>
      </c>
      <c r="D130" s="37">
        <v>6</v>
      </c>
      <c r="E130" s="46">
        <v>2</v>
      </c>
      <c r="F130" s="37">
        <v>1</v>
      </c>
      <c r="G130" s="38">
        <v>5</v>
      </c>
      <c r="H130" s="47">
        <v>2</v>
      </c>
      <c r="I130" s="84">
        <v>2</v>
      </c>
      <c r="J130" s="37">
        <v>10</v>
      </c>
      <c r="K130" s="46">
        <v>2</v>
      </c>
      <c r="L130" s="37">
        <v>0</v>
      </c>
      <c r="M130" s="38">
        <v>8</v>
      </c>
      <c r="N130" s="47">
        <v>2</v>
      </c>
      <c r="O130" s="84">
        <v>0</v>
      </c>
      <c r="P130" s="37">
        <v>7</v>
      </c>
      <c r="Q130" s="46">
        <v>2</v>
      </c>
      <c r="R130" s="44">
        <v>1</v>
      </c>
    </row>
    <row r="131" spans="1:18" ht="13.5" thickBot="1" x14ac:dyDescent="0.25">
      <c r="A131" s="66" t="s">
        <v>413</v>
      </c>
      <c r="B131" s="63"/>
      <c r="C131" s="63">
        <f t="shared" ref="C131" si="21">SUM(C122:C130)</f>
        <v>35</v>
      </c>
      <c r="D131" s="63">
        <f>SUM(D122:D130)</f>
        <v>44</v>
      </c>
      <c r="E131" s="63">
        <f>SUM(E122:E130)</f>
        <v>14</v>
      </c>
      <c r="F131" s="63">
        <f>SUM(F122:F130)</f>
        <v>17</v>
      </c>
      <c r="G131" s="64">
        <f t="shared" ref="G131:R131" si="22">SUM(G122:G130)</f>
        <v>40</v>
      </c>
      <c r="H131" s="64">
        <f t="shared" si="22"/>
        <v>13</v>
      </c>
      <c r="I131" s="64">
        <f t="shared" si="22"/>
        <v>15</v>
      </c>
      <c r="J131" s="63">
        <f t="shared" si="22"/>
        <v>62</v>
      </c>
      <c r="K131" s="63">
        <f t="shared" si="22"/>
        <v>18</v>
      </c>
      <c r="L131" s="63">
        <f t="shared" si="22"/>
        <v>9</v>
      </c>
      <c r="M131" s="64">
        <f t="shared" si="22"/>
        <v>63</v>
      </c>
      <c r="N131" s="64">
        <f t="shared" si="22"/>
        <v>18</v>
      </c>
      <c r="O131" s="64">
        <f t="shared" si="22"/>
        <v>8</v>
      </c>
      <c r="P131" s="63">
        <f t="shared" si="22"/>
        <v>56</v>
      </c>
      <c r="Q131" s="63">
        <f t="shared" si="22"/>
        <v>17</v>
      </c>
      <c r="R131" s="65">
        <f t="shared" si="22"/>
        <v>11</v>
      </c>
    </row>
    <row r="132" spans="1:18" ht="13.5" thickBot="1" x14ac:dyDescent="0.25">
      <c r="A132" s="70" t="s">
        <v>414</v>
      </c>
      <c r="B132" s="71"/>
      <c r="C132" s="71">
        <f>C131+C121</f>
        <v>71</v>
      </c>
      <c r="D132" s="71">
        <f>D131+D121</f>
        <v>94</v>
      </c>
      <c r="E132" s="71">
        <f>E131+E121</f>
        <v>34</v>
      </c>
      <c r="F132" s="71">
        <f>F131+F121</f>
        <v>30</v>
      </c>
      <c r="G132" s="72">
        <f t="shared" ref="G132:R132" si="23">G131+G121</f>
        <v>81</v>
      </c>
      <c r="H132" s="72">
        <f t="shared" si="23"/>
        <v>27</v>
      </c>
      <c r="I132" s="72">
        <f t="shared" si="23"/>
        <v>31</v>
      </c>
      <c r="J132" s="71">
        <f t="shared" si="23"/>
        <v>112</v>
      </c>
      <c r="K132" s="71">
        <f t="shared" si="23"/>
        <v>34</v>
      </c>
      <c r="L132" s="71">
        <f t="shared" si="23"/>
        <v>26</v>
      </c>
      <c r="M132" s="72">
        <f t="shared" si="23"/>
        <v>124</v>
      </c>
      <c r="N132" s="72">
        <f t="shared" si="23"/>
        <v>39</v>
      </c>
      <c r="O132" s="72">
        <f t="shared" si="23"/>
        <v>15</v>
      </c>
      <c r="P132" s="71">
        <f t="shared" si="23"/>
        <v>117</v>
      </c>
      <c r="Q132" s="71">
        <f t="shared" si="23"/>
        <v>34</v>
      </c>
      <c r="R132" s="73">
        <f t="shared" si="23"/>
        <v>19</v>
      </c>
    </row>
    <row r="133" spans="1:18" ht="13.5" thickBot="1" x14ac:dyDescent="0.25"/>
    <row r="134" spans="1:18" ht="13.5" thickBot="1" x14ac:dyDescent="0.25">
      <c r="A134" s="273" t="s">
        <v>335</v>
      </c>
      <c r="B134" s="190"/>
      <c r="C134" s="190"/>
      <c r="D134" s="190"/>
      <c r="E134" s="190"/>
      <c r="F134" s="190"/>
      <c r="G134" s="190"/>
      <c r="H134" s="190"/>
      <c r="I134" s="190"/>
      <c r="J134" s="190"/>
      <c r="K134" s="190"/>
      <c r="L134" s="190"/>
      <c r="M134" s="190"/>
      <c r="N134" s="190"/>
      <c r="O134" s="190"/>
      <c r="P134" s="190"/>
      <c r="Q134" s="190"/>
      <c r="R134" s="193"/>
    </row>
    <row r="135" spans="1:18" x14ac:dyDescent="0.2">
      <c r="A135" s="40"/>
      <c r="B135" s="41"/>
      <c r="C135" s="41"/>
      <c r="D135" s="474" t="s">
        <v>475</v>
      </c>
      <c r="E135" s="475"/>
      <c r="F135" s="476"/>
      <c r="G135" s="477" t="s">
        <v>469</v>
      </c>
      <c r="H135" s="478"/>
      <c r="I135" s="479"/>
      <c r="J135" s="474" t="s">
        <v>352</v>
      </c>
      <c r="K135" s="475"/>
      <c r="L135" s="476"/>
      <c r="M135" s="477" t="s">
        <v>340</v>
      </c>
      <c r="N135" s="478"/>
      <c r="O135" s="479"/>
      <c r="P135" s="474" t="s">
        <v>472</v>
      </c>
      <c r="Q135" s="475"/>
      <c r="R135" s="502"/>
    </row>
    <row r="136" spans="1:18" x14ac:dyDescent="0.2">
      <c r="A136" s="57"/>
      <c r="B136" s="69"/>
      <c r="C136" s="69" t="s">
        <v>538</v>
      </c>
      <c r="D136" s="480">
        <v>15</v>
      </c>
      <c r="E136" s="481"/>
      <c r="F136" s="482"/>
      <c r="G136" s="483">
        <v>5</v>
      </c>
      <c r="H136" s="484"/>
      <c r="I136" s="485"/>
      <c r="J136" s="480">
        <v>22</v>
      </c>
      <c r="K136" s="481"/>
      <c r="L136" s="482"/>
      <c r="M136" s="483">
        <v>19</v>
      </c>
      <c r="N136" s="484"/>
      <c r="O136" s="485"/>
      <c r="P136" s="480">
        <v>25</v>
      </c>
      <c r="Q136" s="481"/>
      <c r="R136" s="537"/>
    </row>
    <row r="137" spans="1:18" x14ac:dyDescent="0.2">
      <c r="A137" s="42"/>
      <c r="B137" s="34" t="s">
        <v>355</v>
      </c>
      <c r="C137" s="34" t="s">
        <v>408</v>
      </c>
      <c r="D137" s="35" t="s">
        <v>409</v>
      </c>
      <c r="E137" s="35" t="s">
        <v>410</v>
      </c>
      <c r="F137" s="35" t="s">
        <v>363</v>
      </c>
      <c r="G137" s="36" t="s">
        <v>409</v>
      </c>
      <c r="H137" s="36" t="s">
        <v>410</v>
      </c>
      <c r="I137" s="36" t="s">
        <v>363</v>
      </c>
      <c r="J137" s="35" t="s">
        <v>409</v>
      </c>
      <c r="K137" s="35" t="s">
        <v>410</v>
      </c>
      <c r="L137" s="35" t="s">
        <v>363</v>
      </c>
      <c r="M137" s="36" t="s">
        <v>409</v>
      </c>
      <c r="N137" s="36" t="s">
        <v>410</v>
      </c>
      <c r="O137" s="36" t="s">
        <v>363</v>
      </c>
      <c r="P137" s="35" t="s">
        <v>409</v>
      </c>
      <c r="Q137" s="35" t="s">
        <v>410</v>
      </c>
      <c r="R137" s="43" t="s">
        <v>363</v>
      </c>
    </row>
    <row r="138" spans="1:18" x14ac:dyDescent="0.2">
      <c r="A138" s="42" t="s">
        <v>390</v>
      </c>
      <c r="B138" s="50">
        <v>8</v>
      </c>
      <c r="C138" s="50">
        <v>4</v>
      </c>
      <c r="D138" s="37">
        <v>6</v>
      </c>
      <c r="E138" s="37">
        <v>2</v>
      </c>
      <c r="F138" s="37">
        <v>1</v>
      </c>
      <c r="G138" s="38">
        <v>7</v>
      </c>
      <c r="H138" s="38">
        <v>2</v>
      </c>
      <c r="I138" s="78">
        <v>0</v>
      </c>
      <c r="J138" s="37">
        <v>4</v>
      </c>
      <c r="K138" s="37">
        <v>1</v>
      </c>
      <c r="L138" s="37">
        <v>3</v>
      </c>
      <c r="M138" s="38">
        <v>5</v>
      </c>
      <c r="N138" s="38">
        <v>2</v>
      </c>
      <c r="O138" s="78">
        <v>2</v>
      </c>
      <c r="P138" s="37">
        <v>6</v>
      </c>
      <c r="Q138" s="37">
        <v>2</v>
      </c>
      <c r="R138" s="44">
        <v>1</v>
      </c>
    </row>
    <row r="139" spans="1:18" x14ac:dyDescent="0.2">
      <c r="A139" s="42" t="s">
        <v>391</v>
      </c>
      <c r="B139" s="50">
        <v>18</v>
      </c>
      <c r="C139" s="50">
        <v>3</v>
      </c>
      <c r="D139" s="37">
        <v>5</v>
      </c>
      <c r="E139" s="37">
        <v>3</v>
      </c>
      <c r="F139" s="37">
        <v>0</v>
      </c>
      <c r="G139" s="38">
        <v>4</v>
      </c>
      <c r="H139" s="38">
        <v>2</v>
      </c>
      <c r="I139" s="78">
        <v>1</v>
      </c>
      <c r="J139" s="37">
        <v>4</v>
      </c>
      <c r="K139" s="37">
        <v>2</v>
      </c>
      <c r="L139" s="37">
        <v>2</v>
      </c>
      <c r="M139" s="38">
        <v>5</v>
      </c>
      <c r="N139" s="38">
        <v>3</v>
      </c>
      <c r="O139" s="78">
        <v>1</v>
      </c>
      <c r="P139" s="37">
        <v>4</v>
      </c>
      <c r="Q139" s="37">
        <v>3</v>
      </c>
      <c r="R139" s="44">
        <v>2</v>
      </c>
    </row>
    <row r="140" spans="1:18" x14ac:dyDescent="0.2">
      <c r="A140" s="42" t="s">
        <v>392</v>
      </c>
      <c r="B140" s="50">
        <v>14</v>
      </c>
      <c r="C140" s="50">
        <v>4</v>
      </c>
      <c r="D140" s="37">
        <v>5</v>
      </c>
      <c r="E140" s="37">
        <v>2</v>
      </c>
      <c r="F140" s="37">
        <v>1</v>
      </c>
      <c r="G140" s="38">
        <v>4</v>
      </c>
      <c r="H140" s="38">
        <v>2</v>
      </c>
      <c r="I140" s="78">
        <v>2</v>
      </c>
      <c r="J140" s="37">
        <v>8</v>
      </c>
      <c r="K140" s="37">
        <v>2</v>
      </c>
      <c r="L140" s="37">
        <v>0</v>
      </c>
      <c r="M140" s="38">
        <v>6</v>
      </c>
      <c r="N140" s="38">
        <v>2</v>
      </c>
      <c r="O140" s="78">
        <v>1</v>
      </c>
      <c r="P140" s="37">
        <v>4</v>
      </c>
      <c r="Q140" s="37">
        <v>2</v>
      </c>
      <c r="R140" s="44">
        <v>3</v>
      </c>
    </row>
    <row r="141" spans="1:18" x14ac:dyDescent="0.2">
      <c r="A141" s="42" t="s">
        <v>393</v>
      </c>
      <c r="B141" s="50">
        <v>12</v>
      </c>
      <c r="C141" s="50">
        <v>3</v>
      </c>
      <c r="D141" s="37">
        <v>3</v>
      </c>
      <c r="E141" s="37">
        <v>2</v>
      </c>
      <c r="F141" s="37">
        <v>3</v>
      </c>
      <c r="G141" s="38">
        <v>3</v>
      </c>
      <c r="H141" s="38">
        <v>2</v>
      </c>
      <c r="I141" s="78">
        <v>2</v>
      </c>
      <c r="J141" s="37">
        <v>10</v>
      </c>
      <c r="K141" s="37">
        <v>2</v>
      </c>
      <c r="L141" s="37">
        <v>0</v>
      </c>
      <c r="M141" s="38">
        <v>10</v>
      </c>
      <c r="N141" s="38">
        <v>2</v>
      </c>
      <c r="O141" s="78">
        <v>0</v>
      </c>
      <c r="P141" s="37">
        <v>10</v>
      </c>
      <c r="Q141" s="37">
        <v>2</v>
      </c>
      <c r="R141" s="44">
        <v>0</v>
      </c>
    </row>
    <row r="142" spans="1:18" x14ac:dyDescent="0.2">
      <c r="A142" s="42" t="s">
        <v>394</v>
      </c>
      <c r="B142" s="50">
        <v>4</v>
      </c>
      <c r="C142" s="50">
        <v>5</v>
      </c>
      <c r="D142" s="37">
        <v>6</v>
      </c>
      <c r="E142" s="37">
        <v>2</v>
      </c>
      <c r="F142" s="37">
        <v>2</v>
      </c>
      <c r="G142" s="38">
        <v>4</v>
      </c>
      <c r="H142" s="38">
        <v>1</v>
      </c>
      <c r="I142" s="78">
        <v>3</v>
      </c>
      <c r="J142" s="37">
        <v>9</v>
      </c>
      <c r="K142" s="37">
        <v>2</v>
      </c>
      <c r="L142" s="37">
        <v>0</v>
      </c>
      <c r="M142" s="38">
        <v>8</v>
      </c>
      <c r="N142" s="38">
        <v>2</v>
      </c>
      <c r="O142" s="78">
        <v>0</v>
      </c>
      <c r="P142" s="37">
        <v>7</v>
      </c>
      <c r="Q142" s="37">
        <v>3</v>
      </c>
      <c r="R142" s="44">
        <v>2</v>
      </c>
    </row>
    <row r="143" spans="1:18" x14ac:dyDescent="0.2">
      <c r="A143" s="42" t="s">
        <v>395</v>
      </c>
      <c r="B143" s="50">
        <v>16</v>
      </c>
      <c r="C143" s="50">
        <v>4</v>
      </c>
      <c r="D143" s="37">
        <v>6</v>
      </c>
      <c r="E143" s="37">
        <v>2</v>
      </c>
      <c r="F143" s="37">
        <v>0</v>
      </c>
      <c r="G143" s="38">
        <v>8</v>
      </c>
      <c r="H143" s="38">
        <v>3</v>
      </c>
      <c r="I143" s="78">
        <v>0</v>
      </c>
      <c r="J143" s="37">
        <v>6</v>
      </c>
      <c r="K143" s="37">
        <v>2</v>
      </c>
      <c r="L143" s="37">
        <v>1</v>
      </c>
      <c r="M143" s="38">
        <v>4</v>
      </c>
      <c r="N143" s="38">
        <v>2</v>
      </c>
      <c r="O143" s="78">
        <v>2</v>
      </c>
      <c r="P143" s="37">
        <v>4</v>
      </c>
      <c r="Q143" s="37">
        <v>1</v>
      </c>
      <c r="R143" s="44">
        <v>3</v>
      </c>
    </row>
    <row r="144" spans="1:18" x14ac:dyDescent="0.2">
      <c r="A144" s="42" t="s">
        <v>396</v>
      </c>
      <c r="B144" s="50">
        <v>2</v>
      </c>
      <c r="C144" s="50">
        <v>4</v>
      </c>
      <c r="D144" s="37">
        <v>7</v>
      </c>
      <c r="E144" s="37">
        <v>2</v>
      </c>
      <c r="F144" s="37">
        <v>0</v>
      </c>
      <c r="G144" s="38">
        <v>5</v>
      </c>
      <c r="H144" s="38">
        <v>3</v>
      </c>
      <c r="I144" s="78">
        <v>2</v>
      </c>
      <c r="J144" s="37">
        <v>6</v>
      </c>
      <c r="K144" s="37">
        <v>2</v>
      </c>
      <c r="L144" s="37">
        <v>2</v>
      </c>
      <c r="M144" s="38">
        <v>5</v>
      </c>
      <c r="N144" s="38">
        <v>2</v>
      </c>
      <c r="O144" s="78">
        <v>2</v>
      </c>
      <c r="P144" s="37">
        <v>5</v>
      </c>
      <c r="Q144" s="37">
        <v>2</v>
      </c>
      <c r="R144" s="44">
        <v>3</v>
      </c>
    </row>
    <row r="145" spans="1:20" x14ac:dyDescent="0.2">
      <c r="A145" s="42" t="s">
        <v>397</v>
      </c>
      <c r="B145" s="50">
        <v>6</v>
      </c>
      <c r="C145" s="50">
        <v>3</v>
      </c>
      <c r="D145" s="37">
        <v>4</v>
      </c>
      <c r="E145" s="37">
        <v>1</v>
      </c>
      <c r="F145" s="37">
        <v>2</v>
      </c>
      <c r="G145" s="38">
        <v>5</v>
      </c>
      <c r="H145" s="38">
        <v>2</v>
      </c>
      <c r="I145" s="78">
        <v>0</v>
      </c>
      <c r="J145" s="37">
        <v>4</v>
      </c>
      <c r="K145" s="37">
        <v>2</v>
      </c>
      <c r="L145" s="37">
        <v>2</v>
      </c>
      <c r="M145" s="38">
        <v>5</v>
      </c>
      <c r="N145" s="38">
        <v>2</v>
      </c>
      <c r="O145" s="78">
        <v>1</v>
      </c>
      <c r="P145" s="37">
        <v>4</v>
      </c>
      <c r="Q145" s="37">
        <v>3</v>
      </c>
      <c r="R145" s="44">
        <v>2</v>
      </c>
      <c r="T145" s="231" t="s">
        <v>174</v>
      </c>
    </row>
    <row r="146" spans="1:20" ht="13.5" thickBot="1" x14ac:dyDescent="0.25">
      <c r="A146" s="52" t="s">
        <v>398</v>
      </c>
      <c r="B146" s="53">
        <v>10</v>
      </c>
      <c r="C146" s="53">
        <v>4</v>
      </c>
      <c r="D146" s="37">
        <v>5</v>
      </c>
      <c r="E146" s="54">
        <v>3</v>
      </c>
      <c r="F146" s="37">
        <v>2</v>
      </c>
      <c r="G146" s="38">
        <v>5</v>
      </c>
      <c r="H146" s="55">
        <v>2</v>
      </c>
      <c r="I146" s="77">
        <v>1</v>
      </c>
      <c r="J146" s="37">
        <v>7</v>
      </c>
      <c r="K146" s="54">
        <v>3</v>
      </c>
      <c r="L146" s="37">
        <v>0</v>
      </c>
      <c r="M146" s="38">
        <v>4</v>
      </c>
      <c r="N146" s="55">
        <v>1</v>
      </c>
      <c r="O146" s="77">
        <v>3</v>
      </c>
      <c r="P146" s="37">
        <v>10</v>
      </c>
      <c r="Q146" s="54">
        <v>2</v>
      </c>
      <c r="R146" s="44">
        <v>0</v>
      </c>
    </row>
    <row r="147" spans="1:20" ht="13.5" thickBot="1" x14ac:dyDescent="0.25">
      <c r="A147" s="61" t="s">
        <v>412</v>
      </c>
      <c r="B147" s="62"/>
      <c r="C147" s="74">
        <f>SUM(C138:C146)</f>
        <v>34</v>
      </c>
      <c r="D147" s="63">
        <f>SUM(D138:D146)</f>
        <v>47</v>
      </c>
      <c r="E147" s="63">
        <f>SUM(E138:E146)</f>
        <v>19</v>
      </c>
      <c r="F147" s="88">
        <f>SUM(F138:F146)</f>
        <v>11</v>
      </c>
      <c r="G147" s="64">
        <f t="shared" ref="G147:R147" si="24">SUM(G138:G146)</f>
        <v>45</v>
      </c>
      <c r="H147" s="64">
        <f t="shared" si="24"/>
        <v>19</v>
      </c>
      <c r="I147" s="89">
        <f t="shared" si="24"/>
        <v>11</v>
      </c>
      <c r="J147" s="63">
        <f t="shared" si="24"/>
        <v>58</v>
      </c>
      <c r="K147" s="63">
        <f t="shared" si="24"/>
        <v>18</v>
      </c>
      <c r="L147" s="88">
        <f t="shared" si="24"/>
        <v>10</v>
      </c>
      <c r="M147" s="64">
        <f t="shared" si="24"/>
        <v>52</v>
      </c>
      <c r="N147" s="64">
        <f t="shared" si="24"/>
        <v>18</v>
      </c>
      <c r="O147" s="89">
        <f t="shared" si="24"/>
        <v>12</v>
      </c>
      <c r="P147" s="63">
        <f t="shared" si="24"/>
        <v>54</v>
      </c>
      <c r="Q147" s="63">
        <f t="shared" si="24"/>
        <v>20</v>
      </c>
      <c r="R147" s="194">
        <f t="shared" si="24"/>
        <v>16</v>
      </c>
    </row>
    <row r="148" spans="1:20" x14ac:dyDescent="0.2">
      <c r="A148" s="57" t="s">
        <v>399</v>
      </c>
      <c r="B148" s="58">
        <v>13</v>
      </c>
      <c r="C148" s="58">
        <v>5</v>
      </c>
      <c r="D148" s="37">
        <v>6</v>
      </c>
      <c r="E148" s="39">
        <v>2</v>
      </c>
      <c r="F148" s="37">
        <v>2</v>
      </c>
      <c r="G148" s="38">
        <v>6</v>
      </c>
      <c r="H148" s="59">
        <v>1</v>
      </c>
      <c r="I148" s="82">
        <v>1</v>
      </c>
      <c r="J148" s="37">
        <v>5</v>
      </c>
      <c r="K148" s="39">
        <v>1</v>
      </c>
      <c r="L148" s="37">
        <v>3</v>
      </c>
      <c r="M148" s="38">
        <v>7</v>
      </c>
      <c r="N148" s="59">
        <v>2</v>
      </c>
      <c r="O148" s="82">
        <v>1</v>
      </c>
      <c r="P148" s="37">
        <v>6</v>
      </c>
      <c r="Q148" s="39">
        <v>2</v>
      </c>
      <c r="R148" s="44">
        <v>2</v>
      </c>
    </row>
    <row r="149" spans="1:20" x14ac:dyDescent="0.2">
      <c r="A149" s="42" t="s">
        <v>400</v>
      </c>
      <c r="B149" s="50">
        <v>1</v>
      </c>
      <c r="C149" s="50">
        <v>4</v>
      </c>
      <c r="D149" s="37">
        <v>5</v>
      </c>
      <c r="E149" s="37">
        <v>0</v>
      </c>
      <c r="F149" s="37">
        <v>2</v>
      </c>
      <c r="G149" s="38">
        <v>5</v>
      </c>
      <c r="H149" s="38">
        <v>1</v>
      </c>
      <c r="I149" s="78">
        <v>2</v>
      </c>
      <c r="J149" s="37">
        <v>7</v>
      </c>
      <c r="K149" s="37">
        <v>3</v>
      </c>
      <c r="L149" s="37">
        <v>1</v>
      </c>
      <c r="M149" s="38">
        <v>6</v>
      </c>
      <c r="N149" s="38">
        <v>3</v>
      </c>
      <c r="O149" s="78">
        <v>1</v>
      </c>
      <c r="P149" s="37">
        <v>6</v>
      </c>
      <c r="Q149" s="37">
        <v>2</v>
      </c>
      <c r="R149" s="44">
        <v>2</v>
      </c>
    </row>
    <row r="150" spans="1:20" x14ac:dyDescent="0.2">
      <c r="A150" s="42" t="s">
        <v>401</v>
      </c>
      <c r="B150" s="50">
        <v>7</v>
      </c>
      <c r="C150" s="50">
        <v>4</v>
      </c>
      <c r="D150" s="37">
        <v>4</v>
      </c>
      <c r="E150" s="37">
        <v>2</v>
      </c>
      <c r="F150" s="37">
        <v>3</v>
      </c>
      <c r="G150" s="38">
        <v>3</v>
      </c>
      <c r="H150" s="38">
        <v>1</v>
      </c>
      <c r="I150" s="78">
        <v>3</v>
      </c>
      <c r="J150" s="37">
        <v>4</v>
      </c>
      <c r="K150" s="37">
        <v>1</v>
      </c>
      <c r="L150" s="37">
        <v>3</v>
      </c>
      <c r="M150" s="38">
        <v>4</v>
      </c>
      <c r="N150" s="38">
        <v>2</v>
      </c>
      <c r="O150" s="78">
        <v>3</v>
      </c>
      <c r="P150" s="37">
        <v>7</v>
      </c>
      <c r="Q150" s="37">
        <v>2</v>
      </c>
      <c r="R150" s="44">
        <v>1</v>
      </c>
    </row>
    <row r="151" spans="1:20" x14ac:dyDescent="0.2">
      <c r="A151" s="42" t="s">
        <v>402</v>
      </c>
      <c r="B151" s="50">
        <v>11</v>
      </c>
      <c r="C151" s="50">
        <v>3</v>
      </c>
      <c r="D151" s="37">
        <v>4</v>
      </c>
      <c r="E151" s="37">
        <v>2</v>
      </c>
      <c r="F151" s="37">
        <v>1</v>
      </c>
      <c r="G151" s="38">
        <v>3</v>
      </c>
      <c r="H151" s="38">
        <v>2</v>
      </c>
      <c r="I151" s="78">
        <v>2</v>
      </c>
      <c r="J151" s="37">
        <v>10</v>
      </c>
      <c r="K151" s="37">
        <v>2</v>
      </c>
      <c r="L151" s="37">
        <v>0</v>
      </c>
      <c r="M151" s="38">
        <v>4</v>
      </c>
      <c r="N151" s="38">
        <v>2</v>
      </c>
      <c r="O151" s="78">
        <v>2</v>
      </c>
      <c r="P151" s="37">
        <v>6</v>
      </c>
      <c r="Q151" s="37">
        <v>3</v>
      </c>
      <c r="R151" s="44">
        <v>0</v>
      </c>
    </row>
    <row r="152" spans="1:20" x14ac:dyDescent="0.2">
      <c r="A152" s="42" t="s">
        <v>403</v>
      </c>
      <c r="B152" s="50">
        <v>3</v>
      </c>
      <c r="C152" s="50">
        <v>4</v>
      </c>
      <c r="D152" s="37">
        <v>6</v>
      </c>
      <c r="E152" s="37">
        <v>4</v>
      </c>
      <c r="F152" s="37">
        <v>1</v>
      </c>
      <c r="G152" s="38">
        <v>4</v>
      </c>
      <c r="H152" s="38">
        <v>2</v>
      </c>
      <c r="I152" s="78">
        <v>3</v>
      </c>
      <c r="J152" s="37">
        <v>6</v>
      </c>
      <c r="K152" s="37">
        <v>2</v>
      </c>
      <c r="L152" s="37">
        <v>2</v>
      </c>
      <c r="M152" s="38">
        <v>6</v>
      </c>
      <c r="N152" s="38">
        <v>3</v>
      </c>
      <c r="O152" s="78">
        <v>1</v>
      </c>
      <c r="P152" s="37">
        <v>6</v>
      </c>
      <c r="Q152" s="37">
        <v>2</v>
      </c>
      <c r="R152" s="44">
        <v>2</v>
      </c>
    </row>
    <row r="153" spans="1:20" x14ac:dyDescent="0.2">
      <c r="A153" s="42" t="s">
        <v>404</v>
      </c>
      <c r="B153" s="50">
        <v>9</v>
      </c>
      <c r="C153" s="50">
        <v>4</v>
      </c>
      <c r="D153" s="37">
        <v>7</v>
      </c>
      <c r="E153" s="37">
        <v>2</v>
      </c>
      <c r="F153" s="37">
        <v>0</v>
      </c>
      <c r="G153" s="38">
        <v>5</v>
      </c>
      <c r="H153" s="38">
        <v>2</v>
      </c>
      <c r="I153" s="78">
        <v>1</v>
      </c>
      <c r="J153" s="37">
        <v>5</v>
      </c>
      <c r="K153" s="37">
        <v>2</v>
      </c>
      <c r="L153" s="37">
        <v>2</v>
      </c>
      <c r="M153" s="38">
        <v>6</v>
      </c>
      <c r="N153" s="38">
        <v>1</v>
      </c>
      <c r="O153" s="78">
        <v>1</v>
      </c>
      <c r="P153" s="37">
        <v>5</v>
      </c>
      <c r="Q153" s="37">
        <v>1</v>
      </c>
      <c r="R153" s="44">
        <v>2</v>
      </c>
    </row>
    <row r="154" spans="1:20" x14ac:dyDescent="0.2">
      <c r="A154" s="42" t="s">
        <v>405</v>
      </c>
      <c r="B154" s="50">
        <v>5</v>
      </c>
      <c r="C154" s="50">
        <v>3</v>
      </c>
      <c r="D154" s="37">
        <v>6</v>
      </c>
      <c r="E154" s="37">
        <v>1</v>
      </c>
      <c r="F154" s="37">
        <v>0</v>
      </c>
      <c r="G154" s="38">
        <v>4</v>
      </c>
      <c r="H154" s="38">
        <v>2</v>
      </c>
      <c r="I154" s="78">
        <v>1</v>
      </c>
      <c r="J154" s="37">
        <v>4</v>
      </c>
      <c r="K154" s="37">
        <v>1</v>
      </c>
      <c r="L154" s="37">
        <v>2</v>
      </c>
      <c r="M154" s="38">
        <v>5</v>
      </c>
      <c r="N154" s="38">
        <v>2</v>
      </c>
      <c r="O154" s="78">
        <v>1</v>
      </c>
      <c r="P154" s="37">
        <v>10</v>
      </c>
      <c r="Q154" s="37">
        <v>2</v>
      </c>
      <c r="R154" s="44">
        <v>0</v>
      </c>
    </row>
    <row r="155" spans="1:20" x14ac:dyDescent="0.2">
      <c r="A155" s="42" t="s">
        <v>406</v>
      </c>
      <c r="B155" s="50">
        <v>15</v>
      </c>
      <c r="C155" s="50">
        <v>4</v>
      </c>
      <c r="D155" s="37">
        <v>4</v>
      </c>
      <c r="E155" s="37">
        <v>2</v>
      </c>
      <c r="F155" s="37">
        <v>2</v>
      </c>
      <c r="G155" s="38">
        <v>4</v>
      </c>
      <c r="H155" s="38">
        <v>2</v>
      </c>
      <c r="I155" s="78">
        <v>2</v>
      </c>
      <c r="J155" s="37">
        <v>5</v>
      </c>
      <c r="K155" s="37">
        <v>1</v>
      </c>
      <c r="L155" s="37">
        <v>2</v>
      </c>
      <c r="M155" s="38">
        <v>4</v>
      </c>
      <c r="N155" s="38">
        <v>2</v>
      </c>
      <c r="O155" s="78">
        <v>3</v>
      </c>
      <c r="P155" s="37">
        <v>10</v>
      </c>
      <c r="Q155" s="37">
        <v>2</v>
      </c>
      <c r="R155" s="44">
        <v>0</v>
      </c>
    </row>
    <row r="156" spans="1:20" ht="13.5" thickBot="1" x14ac:dyDescent="0.25">
      <c r="A156" s="45" t="s">
        <v>407</v>
      </c>
      <c r="B156" s="51">
        <v>17</v>
      </c>
      <c r="C156" s="51">
        <v>4</v>
      </c>
      <c r="D156" s="37">
        <v>5</v>
      </c>
      <c r="E156" s="46">
        <v>2</v>
      </c>
      <c r="F156" s="37">
        <v>1</v>
      </c>
      <c r="G156" s="38">
        <v>5</v>
      </c>
      <c r="H156" s="47">
        <v>2</v>
      </c>
      <c r="I156" s="84">
        <v>1</v>
      </c>
      <c r="J156" s="37">
        <v>7</v>
      </c>
      <c r="K156" s="46">
        <v>2</v>
      </c>
      <c r="L156" s="37">
        <v>0</v>
      </c>
      <c r="M156" s="38">
        <v>5</v>
      </c>
      <c r="N156" s="47">
        <v>1</v>
      </c>
      <c r="O156" s="84">
        <v>2</v>
      </c>
      <c r="P156" s="37">
        <v>5</v>
      </c>
      <c r="Q156" s="46">
        <v>2</v>
      </c>
      <c r="R156" s="44">
        <v>2</v>
      </c>
    </row>
    <row r="157" spans="1:20" ht="13.5" thickBot="1" x14ac:dyDescent="0.25">
      <c r="A157" s="66" t="s">
        <v>413</v>
      </c>
      <c r="B157" s="63"/>
      <c r="C157" s="63">
        <f>SUM(C148:C156)</f>
        <v>35</v>
      </c>
      <c r="D157" s="63">
        <f>SUM(D148:D156)</f>
        <v>47</v>
      </c>
      <c r="E157" s="63">
        <f>SUM(E148:E156)</f>
        <v>17</v>
      </c>
      <c r="F157" s="63">
        <f>SUM(F148:F156)</f>
        <v>12</v>
      </c>
      <c r="G157" s="64">
        <f t="shared" ref="G157:R157" si="25">SUM(G148:G156)</f>
        <v>39</v>
      </c>
      <c r="H157" s="64">
        <f t="shared" si="25"/>
        <v>15</v>
      </c>
      <c r="I157" s="64">
        <f t="shared" si="25"/>
        <v>16</v>
      </c>
      <c r="J157" s="63">
        <f t="shared" si="25"/>
        <v>53</v>
      </c>
      <c r="K157" s="63">
        <f t="shared" si="25"/>
        <v>15</v>
      </c>
      <c r="L157" s="63">
        <f t="shared" si="25"/>
        <v>15</v>
      </c>
      <c r="M157" s="64">
        <f t="shared" si="25"/>
        <v>47</v>
      </c>
      <c r="N157" s="64">
        <f t="shared" si="25"/>
        <v>18</v>
      </c>
      <c r="O157" s="64">
        <f t="shared" si="25"/>
        <v>15</v>
      </c>
      <c r="P157" s="63">
        <f t="shared" si="25"/>
        <v>61</v>
      </c>
      <c r="Q157" s="63">
        <f t="shared" si="25"/>
        <v>18</v>
      </c>
      <c r="R157" s="65">
        <f t="shared" si="25"/>
        <v>11</v>
      </c>
    </row>
    <row r="158" spans="1:20" ht="13.5" thickBot="1" x14ac:dyDescent="0.25">
      <c r="A158" s="70" t="s">
        <v>414</v>
      </c>
      <c r="B158" s="71"/>
      <c r="C158" s="71">
        <f>C157+C147</f>
        <v>69</v>
      </c>
      <c r="D158" s="71">
        <f>D157+D147</f>
        <v>94</v>
      </c>
      <c r="E158" s="71">
        <f>E157+E147</f>
        <v>36</v>
      </c>
      <c r="F158" s="71">
        <f>F157+F147</f>
        <v>23</v>
      </c>
      <c r="G158" s="72">
        <f t="shared" ref="G158:R158" si="26">G157+G147</f>
        <v>84</v>
      </c>
      <c r="H158" s="72">
        <f t="shared" si="26"/>
        <v>34</v>
      </c>
      <c r="I158" s="72">
        <f t="shared" si="26"/>
        <v>27</v>
      </c>
      <c r="J158" s="71">
        <f t="shared" si="26"/>
        <v>111</v>
      </c>
      <c r="K158" s="71">
        <f t="shared" si="26"/>
        <v>33</v>
      </c>
      <c r="L158" s="71">
        <f t="shared" si="26"/>
        <v>25</v>
      </c>
      <c r="M158" s="72">
        <f t="shared" si="26"/>
        <v>99</v>
      </c>
      <c r="N158" s="72">
        <f t="shared" si="26"/>
        <v>36</v>
      </c>
      <c r="O158" s="72">
        <f t="shared" si="26"/>
        <v>27</v>
      </c>
      <c r="P158" s="71">
        <f t="shared" si="26"/>
        <v>115</v>
      </c>
      <c r="Q158" s="71">
        <f t="shared" si="26"/>
        <v>38</v>
      </c>
      <c r="R158" s="73">
        <f t="shared" si="26"/>
        <v>27</v>
      </c>
    </row>
    <row r="160" spans="1:20" ht="13.5" thickBot="1" x14ac:dyDescent="0.25"/>
    <row r="161" spans="1:18" ht="13.5" thickBot="1" x14ac:dyDescent="0.25">
      <c r="A161" s="273" t="s">
        <v>336</v>
      </c>
      <c r="B161" s="190"/>
      <c r="C161" s="190"/>
      <c r="D161" s="190"/>
      <c r="E161" s="190"/>
      <c r="F161" s="190"/>
      <c r="G161" s="190"/>
      <c r="H161" s="190"/>
      <c r="I161" s="190"/>
      <c r="J161" s="190"/>
      <c r="K161" s="190"/>
      <c r="L161" s="190"/>
      <c r="M161" s="190"/>
      <c r="N161" s="190"/>
      <c r="O161" s="190"/>
      <c r="P161" s="190"/>
      <c r="Q161" s="190"/>
      <c r="R161" s="193"/>
    </row>
    <row r="162" spans="1:18" x14ac:dyDescent="0.2">
      <c r="A162" s="40"/>
      <c r="B162" s="41"/>
      <c r="C162" s="41"/>
      <c r="D162" s="474" t="s">
        <v>475</v>
      </c>
      <c r="E162" s="475"/>
      <c r="F162" s="476"/>
      <c r="G162" s="477" t="s">
        <v>469</v>
      </c>
      <c r="H162" s="478"/>
      <c r="I162" s="479"/>
      <c r="J162" s="474" t="s">
        <v>352</v>
      </c>
      <c r="K162" s="475"/>
      <c r="L162" s="476"/>
      <c r="M162" s="477" t="s">
        <v>340</v>
      </c>
      <c r="N162" s="478"/>
      <c r="O162" s="479"/>
      <c r="P162" s="474" t="s">
        <v>472</v>
      </c>
      <c r="Q162" s="475"/>
      <c r="R162" s="502"/>
    </row>
    <row r="163" spans="1:18" x14ac:dyDescent="0.2">
      <c r="A163" s="57"/>
      <c r="B163" s="69"/>
      <c r="C163" s="69" t="s">
        <v>538</v>
      </c>
      <c r="D163" s="480">
        <v>15</v>
      </c>
      <c r="E163" s="481"/>
      <c r="F163" s="482"/>
      <c r="G163" s="483">
        <v>5</v>
      </c>
      <c r="H163" s="484"/>
      <c r="I163" s="485"/>
      <c r="J163" s="480">
        <v>22</v>
      </c>
      <c r="K163" s="481"/>
      <c r="L163" s="482"/>
      <c r="M163" s="483">
        <v>19</v>
      </c>
      <c r="N163" s="484"/>
      <c r="O163" s="485"/>
      <c r="P163" s="480">
        <v>25</v>
      </c>
      <c r="Q163" s="481"/>
      <c r="R163" s="537"/>
    </row>
    <row r="164" spans="1:18" x14ac:dyDescent="0.2">
      <c r="A164" s="42"/>
      <c r="B164" s="34" t="s">
        <v>355</v>
      </c>
      <c r="C164" s="34" t="s">
        <v>408</v>
      </c>
      <c r="D164" s="35" t="s">
        <v>409</v>
      </c>
      <c r="E164" s="35" t="s">
        <v>410</v>
      </c>
      <c r="F164" s="35" t="s">
        <v>363</v>
      </c>
      <c r="G164" s="36" t="s">
        <v>409</v>
      </c>
      <c r="H164" s="36" t="s">
        <v>410</v>
      </c>
      <c r="I164" s="36" t="s">
        <v>363</v>
      </c>
      <c r="J164" s="35" t="s">
        <v>409</v>
      </c>
      <c r="K164" s="35" t="s">
        <v>410</v>
      </c>
      <c r="L164" s="35" t="s">
        <v>363</v>
      </c>
      <c r="M164" s="36" t="s">
        <v>409</v>
      </c>
      <c r="N164" s="36" t="s">
        <v>410</v>
      </c>
      <c r="O164" s="36" t="s">
        <v>363</v>
      </c>
      <c r="P164" s="35" t="s">
        <v>409</v>
      </c>
      <c r="Q164" s="35" t="s">
        <v>410</v>
      </c>
      <c r="R164" s="43" t="s">
        <v>363</v>
      </c>
    </row>
    <row r="165" spans="1:18" x14ac:dyDescent="0.2">
      <c r="A165" s="42" t="s">
        <v>390</v>
      </c>
      <c r="B165" s="50">
        <v>8</v>
      </c>
      <c r="C165" s="50">
        <v>4</v>
      </c>
      <c r="D165" s="37">
        <v>4</v>
      </c>
      <c r="E165" s="37">
        <v>1</v>
      </c>
      <c r="F165" s="37">
        <v>3</v>
      </c>
      <c r="G165" s="38">
        <v>5</v>
      </c>
      <c r="H165" s="38">
        <v>2</v>
      </c>
      <c r="I165" s="78">
        <v>1</v>
      </c>
      <c r="J165" s="37">
        <v>8</v>
      </c>
      <c r="K165" s="37">
        <v>3</v>
      </c>
      <c r="L165" s="37">
        <v>0</v>
      </c>
      <c r="M165" s="38">
        <v>6</v>
      </c>
      <c r="N165" s="38">
        <v>2</v>
      </c>
      <c r="O165" s="78">
        <v>1</v>
      </c>
      <c r="P165" s="37">
        <v>6</v>
      </c>
      <c r="Q165" s="37">
        <v>2</v>
      </c>
      <c r="R165" s="44">
        <v>1</v>
      </c>
    </row>
    <row r="166" spans="1:18" x14ac:dyDescent="0.2">
      <c r="A166" s="42" t="s">
        <v>391</v>
      </c>
      <c r="B166" s="50">
        <v>18</v>
      </c>
      <c r="C166" s="50">
        <v>3</v>
      </c>
      <c r="D166" s="37">
        <v>4</v>
      </c>
      <c r="E166" s="37">
        <v>3</v>
      </c>
      <c r="F166" s="37">
        <v>1</v>
      </c>
      <c r="G166" s="38">
        <v>3</v>
      </c>
      <c r="H166" s="38">
        <v>2</v>
      </c>
      <c r="I166" s="78">
        <v>2</v>
      </c>
      <c r="J166" s="37">
        <v>3</v>
      </c>
      <c r="K166" s="37">
        <v>2</v>
      </c>
      <c r="L166" s="37">
        <v>3</v>
      </c>
      <c r="M166" s="38">
        <v>5</v>
      </c>
      <c r="N166" s="38">
        <v>2</v>
      </c>
      <c r="O166" s="78">
        <v>1</v>
      </c>
      <c r="P166" s="37">
        <v>4</v>
      </c>
      <c r="Q166" s="37">
        <v>3</v>
      </c>
      <c r="R166" s="44">
        <v>2</v>
      </c>
    </row>
    <row r="167" spans="1:18" x14ac:dyDescent="0.2">
      <c r="A167" s="42" t="s">
        <v>392</v>
      </c>
      <c r="B167" s="50">
        <v>14</v>
      </c>
      <c r="C167" s="50">
        <v>4</v>
      </c>
      <c r="D167" s="37">
        <v>4</v>
      </c>
      <c r="E167" s="37">
        <v>1</v>
      </c>
      <c r="F167" s="37">
        <v>2</v>
      </c>
      <c r="G167" s="38">
        <v>4</v>
      </c>
      <c r="H167" s="38">
        <v>2</v>
      </c>
      <c r="I167" s="78">
        <v>2</v>
      </c>
      <c r="J167" s="37">
        <v>4</v>
      </c>
      <c r="K167" s="37">
        <v>2</v>
      </c>
      <c r="L167" s="37">
        <v>3</v>
      </c>
      <c r="M167" s="38">
        <v>4</v>
      </c>
      <c r="N167" s="38">
        <v>2</v>
      </c>
      <c r="O167" s="78">
        <v>3</v>
      </c>
      <c r="P167" s="37">
        <v>10</v>
      </c>
      <c r="Q167" s="37">
        <v>2</v>
      </c>
      <c r="R167" s="44">
        <v>0</v>
      </c>
    </row>
    <row r="168" spans="1:18" x14ac:dyDescent="0.2">
      <c r="A168" s="42" t="s">
        <v>393</v>
      </c>
      <c r="B168" s="50">
        <v>12</v>
      </c>
      <c r="C168" s="50">
        <v>3</v>
      </c>
      <c r="D168" s="37">
        <v>3</v>
      </c>
      <c r="E168" s="37">
        <v>2</v>
      </c>
      <c r="F168" s="37">
        <v>3</v>
      </c>
      <c r="G168" s="38">
        <v>4</v>
      </c>
      <c r="H168" s="38">
        <v>3</v>
      </c>
      <c r="I168" s="78">
        <v>1</v>
      </c>
      <c r="J168" s="37">
        <v>3</v>
      </c>
      <c r="K168" s="37">
        <v>2</v>
      </c>
      <c r="L168" s="37">
        <v>3</v>
      </c>
      <c r="M168" s="38">
        <v>5</v>
      </c>
      <c r="N168" s="38">
        <v>3</v>
      </c>
      <c r="O168" s="78">
        <v>1</v>
      </c>
      <c r="P168" s="37">
        <v>3</v>
      </c>
      <c r="Q168" s="37">
        <v>1</v>
      </c>
      <c r="R168" s="44">
        <v>3</v>
      </c>
    </row>
    <row r="169" spans="1:18" x14ac:dyDescent="0.2">
      <c r="A169" s="42" t="s">
        <v>394</v>
      </c>
      <c r="B169" s="50">
        <v>4</v>
      </c>
      <c r="C169" s="50">
        <v>5</v>
      </c>
      <c r="D169" s="37">
        <v>6</v>
      </c>
      <c r="E169" s="37">
        <v>3</v>
      </c>
      <c r="F169" s="37">
        <v>2</v>
      </c>
      <c r="G169" s="38">
        <v>8</v>
      </c>
      <c r="H169" s="38">
        <v>3</v>
      </c>
      <c r="I169" s="78">
        <v>0</v>
      </c>
      <c r="J169" s="37">
        <v>7</v>
      </c>
      <c r="K169" s="37">
        <v>2</v>
      </c>
      <c r="L169" s="37">
        <v>2</v>
      </c>
      <c r="M169" s="38">
        <v>7</v>
      </c>
      <c r="N169" s="38">
        <v>3</v>
      </c>
      <c r="O169" s="78">
        <v>1</v>
      </c>
      <c r="P169" s="37">
        <v>7</v>
      </c>
      <c r="Q169" s="37">
        <v>2</v>
      </c>
      <c r="R169" s="44">
        <v>2</v>
      </c>
    </row>
    <row r="170" spans="1:18" x14ac:dyDescent="0.2">
      <c r="A170" s="42" t="s">
        <v>395</v>
      </c>
      <c r="B170" s="50">
        <v>16</v>
      </c>
      <c r="C170" s="50">
        <v>4</v>
      </c>
      <c r="D170" s="37">
        <v>5</v>
      </c>
      <c r="E170" s="37">
        <v>1</v>
      </c>
      <c r="F170" s="37">
        <v>1</v>
      </c>
      <c r="G170" s="38">
        <v>8</v>
      </c>
      <c r="H170" s="38">
        <v>2</v>
      </c>
      <c r="I170" s="78">
        <v>0</v>
      </c>
      <c r="J170" s="37">
        <v>5</v>
      </c>
      <c r="K170" s="37">
        <v>2</v>
      </c>
      <c r="L170" s="37">
        <v>2</v>
      </c>
      <c r="M170" s="38">
        <v>4</v>
      </c>
      <c r="N170" s="38">
        <v>2</v>
      </c>
      <c r="O170" s="78">
        <v>2</v>
      </c>
      <c r="P170" s="37">
        <v>4</v>
      </c>
      <c r="Q170" s="37">
        <v>1</v>
      </c>
      <c r="R170" s="44">
        <v>3</v>
      </c>
    </row>
    <row r="171" spans="1:18" x14ac:dyDescent="0.2">
      <c r="A171" s="42" t="s">
        <v>396</v>
      </c>
      <c r="B171" s="50">
        <v>2</v>
      </c>
      <c r="C171" s="50">
        <v>4</v>
      </c>
      <c r="D171" s="37">
        <v>7</v>
      </c>
      <c r="E171" s="37">
        <v>3</v>
      </c>
      <c r="F171" s="37">
        <v>0</v>
      </c>
      <c r="G171" s="38">
        <v>5</v>
      </c>
      <c r="H171" s="38">
        <v>3</v>
      </c>
      <c r="I171" s="78">
        <v>2</v>
      </c>
      <c r="J171" s="37">
        <v>7</v>
      </c>
      <c r="K171" s="37">
        <v>3</v>
      </c>
      <c r="L171" s="37">
        <v>1</v>
      </c>
      <c r="M171" s="38">
        <v>6</v>
      </c>
      <c r="N171" s="38">
        <v>2</v>
      </c>
      <c r="O171" s="78">
        <v>1</v>
      </c>
      <c r="P171" s="37">
        <v>7</v>
      </c>
      <c r="Q171" s="37">
        <v>2</v>
      </c>
      <c r="R171" s="44">
        <v>1</v>
      </c>
    </row>
    <row r="172" spans="1:18" x14ac:dyDescent="0.2">
      <c r="A172" s="42" t="s">
        <v>397</v>
      </c>
      <c r="B172" s="50">
        <v>6</v>
      </c>
      <c r="C172" s="50">
        <v>3</v>
      </c>
      <c r="D172" s="37">
        <v>6</v>
      </c>
      <c r="E172" s="37">
        <v>2</v>
      </c>
      <c r="F172" s="37">
        <v>0</v>
      </c>
      <c r="G172" s="38">
        <v>3</v>
      </c>
      <c r="H172" s="38">
        <v>2</v>
      </c>
      <c r="I172" s="78">
        <v>2</v>
      </c>
      <c r="J172" s="37">
        <v>10</v>
      </c>
      <c r="K172" s="37">
        <v>2</v>
      </c>
      <c r="L172" s="37">
        <v>0</v>
      </c>
      <c r="M172" s="38">
        <v>4</v>
      </c>
      <c r="N172" s="38">
        <v>2</v>
      </c>
      <c r="O172" s="78">
        <v>2</v>
      </c>
      <c r="P172" s="37">
        <v>6</v>
      </c>
      <c r="Q172" s="37">
        <v>2</v>
      </c>
      <c r="R172" s="44">
        <v>0</v>
      </c>
    </row>
    <row r="173" spans="1:18" ht="13.5" thickBot="1" x14ac:dyDescent="0.25">
      <c r="A173" s="52" t="s">
        <v>398</v>
      </c>
      <c r="B173" s="53">
        <v>10</v>
      </c>
      <c r="C173" s="53">
        <v>4</v>
      </c>
      <c r="D173" s="37">
        <v>8</v>
      </c>
      <c r="E173" s="54">
        <v>2</v>
      </c>
      <c r="F173" s="37">
        <v>0</v>
      </c>
      <c r="G173" s="38">
        <v>5</v>
      </c>
      <c r="H173" s="55">
        <v>2</v>
      </c>
      <c r="I173" s="77">
        <v>1</v>
      </c>
      <c r="J173" s="37">
        <v>6</v>
      </c>
      <c r="K173" s="54">
        <v>3</v>
      </c>
      <c r="L173" s="37">
        <v>1</v>
      </c>
      <c r="M173" s="38">
        <v>5</v>
      </c>
      <c r="N173" s="55">
        <v>2</v>
      </c>
      <c r="O173" s="77">
        <v>2</v>
      </c>
      <c r="P173" s="37">
        <v>6</v>
      </c>
      <c r="Q173" s="54">
        <v>2</v>
      </c>
      <c r="R173" s="44">
        <v>1</v>
      </c>
    </row>
    <row r="174" spans="1:18" ht="13.5" thickBot="1" x14ac:dyDescent="0.25">
      <c r="A174" s="61" t="s">
        <v>412</v>
      </c>
      <c r="B174" s="62"/>
      <c r="C174" s="74">
        <f>SUM(C165:C173)</f>
        <v>34</v>
      </c>
      <c r="D174" s="63">
        <f>SUM(D165:D173)</f>
        <v>47</v>
      </c>
      <c r="E174" s="63">
        <f>SUM(E165:E173)</f>
        <v>18</v>
      </c>
      <c r="F174" s="88">
        <f>SUM(F165:F173)</f>
        <v>12</v>
      </c>
      <c r="G174" s="64">
        <f t="shared" ref="G174:R174" si="27">SUM(G165:G173)</f>
        <v>45</v>
      </c>
      <c r="H174" s="64">
        <f t="shared" si="27"/>
        <v>21</v>
      </c>
      <c r="I174" s="89">
        <f t="shared" si="27"/>
        <v>11</v>
      </c>
      <c r="J174" s="63">
        <f t="shared" si="27"/>
        <v>53</v>
      </c>
      <c r="K174" s="63">
        <f t="shared" si="27"/>
        <v>21</v>
      </c>
      <c r="L174" s="88">
        <f t="shared" si="27"/>
        <v>15</v>
      </c>
      <c r="M174" s="64">
        <f t="shared" si="27"/>
        <v>46</v>
      </c>
      <c r="N174" s="64">
        <f t="shared" si="27"/>
        <v>20</v>
      </c>
      <c r="O174" s="89">
        <f t="shared" si="27"/>
        <v>14</v>
      </c>
      <c r="P174" s="63">
        <f t="shared" si="27"/>
        <v>53</v>
      </c>
      <c r="Q174" s="63">
        <f t="shared" si="27"/>
        <v>17</v>
      </c>
      <c r="R174" s="194">
        <f t="shared" si="27"/>
        <v>13</v>
      </c>
    </row>
    <row r="175" spans="1:18" x14ac:dyDescent="0.2">
      <c r="A175" s="57" t="s">
        <v>399</v>
      </c>
      <c r="B175" s="58">
        <v>13</v>
      </c>
      <c r="C175" s="58">
        <v>5</v>
      </c>
      <c r="D175" s="37">
        <v>8</v>
      </c>
      <c r="E175" s="39">
        <v>2</v>
      </c>
      <c r="F175" s="37">
        <v>0</v>
      </c>
      <c r="G175" s="38">
        <v>10</v>
      </c>
      <c r="H175" s="59">
        <v>2</v>
      </c>
      <c r="I175" s="82">
        <v>0</v>
      </c>
      <c r="J175" s="37">
        <v>7</v>
      </c>
      <c r="K175" s="39">
        <v>2</v>
      </c>
      <c r="L175" s="37">
        <v>1</v>
      </c>
      <c r="M175" s="38">
        <v>6</v>
      </c>
      <c r="N175" s="59">
        <v>3</v>
      </c>
      <c r="O175" s="82">
        <v>2</v>
      </c>
      <c r="P175" s="37">
        <v>10</v>
      </c>
      <c r="Q175" s="39">
        <v>2</v>
      </c>
      <c r="R175" s="44">
        <v>0</v>
      </c>
    </row>
    <row r="176" spans="1:18" x14ac:dyDescent="0.2">
      <c r="A176" s="42" t="s">
        <v>400</v>
      </c>
      <c r="B176" s="50">
        <v>1</v>
      </c>
      <c r="C176" s="50">
        <v>4</v>
      </c>
      <c r="D176" s="37">
        <v>5</v>
      </c>
      <c r="E176" s="37">
        <v>2</v>
      </c>
      <c r="F176" s="37">
        <v>2</v>
      </c>
      <c r="G176" s="38">
        <v>4</v>
      </c>
      <c r="H176" s="38">
        <v>2</v>
      </c>
      <c r="I176" s="78">
        <v>3</v>
      </c>
      <c r="J176" s="37">
        <v>7</v>
      </c>
      <c r="K176" s="37">
        <v>3</v>
      </c>
      <c r="L176" s="37">
        <v>1</v>
      </c>
      <c r="M176" s="38">
        <v>4</v>
      </c>
      <c r="N176" s="38">
        <v>1</v>
      </c>
      <c r="O176" s="78">
        <v>3</v>
      </c>
      <c r="P176" s="37">
        <v>7</v>
      </c>
      <c r="Q176" s="37">
        <v>2</v>
      </c>
      <c r="R176" s="44">
        <v>1</v>
      </c>
    </row>
    <row r="177" spans="1:18" x14ac:dyDescent="0.2">
      <c r="A177" s="42" t="s">
        <v>401</v>
      </c>
      <c r="B177" s="50">
        <v>7</v>
      </c>
      <c r="C177" s="50">
        <v>4</v>
      </c>
      <c r="D177" s="37">
        <v>5</v>
      </c>
      <c r="E177" s="37">
        <v>2</v>
      </c>
      <c r="F177" s="37">
        <v>2</v>
      </c>
      <c r="G177" s="38">
        <v>5</v>
      </c>
      <c r="H177" s="38">
        <v>2</v>
      </c>
      <c r="I177" s="78">
        <v>1</v>
      </c>
      <c r="J177" s="37">
        <v>10</v>
      </c>
      <c r="K177" s="37">
        <v>2</v>
      </c>
      <c r="L177" s="37">
        <v>0</v>
      </c>
      <c r="M177" s="38">
        <v>5</v>
      </c>
      <c r="N177" s="38">
        <v>2</v>
      </c>
      <c r="O177" s="78">
        <v>2</v>
      </c>
      <c r="P177" s="37">
        <v>6</v>
      </c>
      <c r="Q177" s="37">
        <v>2</v>
      </c>
      <c r="R177" s="44">
        <v>2</v>
      </c>
    </row>
    <row r="178" spans="1:18" x14ac:dyDescent="0.2">
      <c r="A178" s="42" t="s">
        <v>402</v>
      </c>
      <c r="B178" s="50">
        <v>11</v>
      </c>
      <c r="C178" s="50">
        <v>3</v>
      </c>
      <c r="D178" s="37">
        <v>4</v>
      </c>
      <c r="E178" s="37">
        <v>2</v>
      </c>
      <c r="F178" s="37">
        <v>1</v>
      </c>
      <c r="G178" s="38">
        <v>3</v>
      </c>
      <c r="H178" s="38">
        <v>2</v>
      </c>
      <c r="I178" s="78">
        <v>2</v>
      </c>
      <c r="J178" s="37">
        <v>10</v>
      </c>
      <c r="K178" s="37">
        <v>2</v>
      </c>
      <c r="L178" s="37">
        <v>0</v>
      </c>
      <c r="M178" s="38">
        <v>7</v>
      </c>
      <c r="N178" s="38">
        <v>2</v>
      </c>
      <c r="O178" s="78">
        <v>0</v>
      </c>
      <c r="P178" s="37">
        <v>4</v>
      </c>
      <c r="Q178" s="37">
        <v>1</v>
      </c>
      <c r="R178" s="44">
        <v>2</v>
      </c>
    </row>
    <row r="179" spans="1:18" x14ac:dyDescent="0.2">
      <c r="A179" s="42" t="s">
        <v>403</v>
      </c>
      <c r="B179" s="50">
        <v>3</v>
      </c>
      <c r="C179" s="50">
        <v>4</v>
      </c>
      <c r="D179" s="37">
        <v>4</v>
      </c>
      <c r="E179" s="37">
        <v>1</v>
      </c>
      <c r="F179" s="37">
        <v>3</v>
      </c>
      <c r="G179" s="38">
        <v>4</v>
      </c>
      <c r="H179" s="38">
        <v>1</v>
      </c>
      <c r="I179" s="78">
        <v>3</v>
      </c>
      <c r="J179" s="37">
        <v>6</v>
      </c>
      <c r="K179" s="37">
        <v>2</v>
      </c>
      <c r="L179" s="37">
        <v>2</v>
      </c>
      <c r="M179" s="38">
        <v>7</v>
      </c>
      <c r="N179" s="38">
        <v>2</v>
      </c>
      <c r="O179" s="78">
        <v>0</v>
      </c>
      <c r="P179" s="37">
        <v>6</v>
      </c>
      <c r="Q179" s="37">
        <v>1</v>
      </c>
      <c r="R179" s="44">
        <v>2</v>
      </c>
    </row>
    <row r="180" spans="1:18" x14ac:dyDescent="0.2">
      <c r="A180" s="42" t="s">
        <v>404</v>
      </c>
      <c r="B180" s="50">
        <v>9</v>
      </c>
      <c r="C180" s="50">
        <v>4</v>
      </c>
      <c r="D180" s="37">
        <v>6</v>
      </c>
      <c r="E180" s="37">
        <v>2</v>
      </c>
      <c r="F180" s="37">
        <v>1</v>
      </c>
      <c r="G180" s="38">
        <v>4</v>
      </c>
      <c r="H180" s="38">
        <v>1</v>
      </c>
      <c r="I180" s="78">
        <v>2</v>
      </c>
      <c r="J180" s="37">
        <v>4</v>
      </c>
      <c r="K180" s="37">
        <v>2</v>
      </c>
      <c r="L180" s="37">
        <v>3</v>
      </c>
      <c r="M180" s="38">
        <v>6</v>
      </c>
      <c r="N180" s="38">
        <v>3</v>
      </c>
      <c r="O180" s="78">
        <v>1</v>
      </c>
      <c r="P180" s="37">
        <v>5</v>
      </c>
      <c r="Q180" s="37">
        <v>2</v>
      </c>
      <c r="R180" s="44">
        <v>2</v>
      </c>
    </row>
    <row r="181" spans="1:18" x14ac:dyDescent="0.2">
      <c r="A181" s="42" t="s">
        <v>405</v>
      </c>
      <c r="B181" s="50">
        <v>5</v>
      </c>
      <c r="C181" s="50">
        <v>3</v>
      </c>
      <c r="D181" s="37">
        <v>4</v>
      </c>
      <c r="E181" s="37">
        <v>2</v>
      </c>
      <c r="F181" s="37">
        <v>2</v>
      </c>
      <c r="G181" s="38">
        <v>4</v>
      </c>
      <c r="H181" s="38">
        <v>2</v>
      </c>
      <c r="I181" s="78">
        <v>1</v>
      </c>
      <c r="J181" s="37">
        <v>5</v>
      </c>
      <c r="K181" s="37">
        <v>2</v>
      </c>
      <c r="L181" s="37">
        <v>1</v>
      </c>
      <c r="M181" s="38">
        <v>5</v>
      </c>
      <c r="N181" s="38">
        <v>2</v>
      </c>
      <c r="O181" s="78">
        <v>1</v>
      </c>
      <c r="P181" s="37">
        <v>6</v>
      </c>
      <c r="Q181" s="37">
        <v>2</v>
      </c>
      <c r="R181" s="44">
        <v>0</v>
      </c>
    </row>
    <row r="182" spans="1:18" x14ac:dyDescent="0.2">
      <c r="A182" s="42" t="s">
        <v>406</v>
      </c>
      <c r="B182" s="50">
        <v>15</v>
      </c>
      <c r="C182" s="50">
        <v>4</v>
      </c>
      <c r="D182" s="37">
        <v>5</v>
      </c>
      <c r="E182" s="37">
        <v>2</v>
      </c>
      <c r="F182" s="37">
        <v>1</v>
      </c>
      <c r="G182" s="38">
        <v>10</v>
      </c>
      <c r="H182" s="38">
        <v>2</v>
      </c>
      <c r="I182" s="78">
        <v>0</v>
      </c>
      <c r="J182" s="37">
        <v>5</v>
      </c>
      <c r="K182" s="37">
        <v>2</v>
      </c>
      <c r="L182" s="37">
        <v>2</v>
      </c>
      <c r="M182" s="38">
        <v>5</v>
      </c>
      <c r="N182" s="38">
        <v>3</v>
      </c>
      <c r="O182" s="78">
        <v>2</v>
      </c>
      <c r="P182" s="37">
        <v>5</v>
      </c>
      <c r="Q182" s="37">
        <v>3</v>
      </c>
      <c r="R182" s="44">
        <v>2</v>
      </c>
    </row>
    <row r="183" spans="1:18" ht="13.5" thickBot="1" x14ac:dyDescent="0.25">
      <c r="A183" s="45" t="s">
        <v>407</v>
      </c>
      <c r="B183" s="51">
        <v>17</v>
      </c>
      <c r="C183" s="51">
        <v>4</v>
      </c>
      <c r="D183" s="37">
        <v>5</v>
      </c>
      <c r="E183" s="46">
        <v>2</v>
      </c>
      <c r="F183" s="37">
        <v>1</v>
      </c>
      <c r="G183" s="38">
        <v>4</v>
      </c>
      <c r="H183" s="47">
        <v>1</v>
      </c>
      <c r="I183" s="84">
        <v>2</v>
      </c>
      <c r="J183" s="37">
        <v>5</v>
      </c>
      <c r="K183" s="46">
        <v>1</v>
      </c>
      <c r="L183" s="37">
        <v>2</v>
      </c>
      <c r="M183" s="38">
        <v>5</v>
      </c>
      <c r="N183" s="47">
        <v>2</v>
      </c>
      <c r="O183" s="84">
        <v>2</v>
      </c>
      <c r="P183" s="37">
        <v>6</v>
      </c>
      <c r="Q183" s="46">
        <v>2</v>
      </c>
      <c r="R183" s="44">
        <v>1</v>
      </c>
    </row>
    <row r="184" spans="1:18" ht="13.5" thickBot="1" x14ac:dyDescent="0.25">
      <c r="A184" s="66" t="s">
        <v>413</v>
      </c>
      <c r="B184" s="63"/>
      <c r="C184" s="63">
        <f>SUM(C175:C183)</f>
        <v>35</v>
      </c>
      <c r="D184" s="63">
        <f>SUM(D175:D183)</f>
        <v>46</v>
      </c>
      <c r="E184" s="63">
        <f>SUM(E175:E183)</f>
        <v>17</v>
      </c>
      <c r="F184" s="63">
        <f>SUM(F175:F183)</f>
        <v>13</v>
      </c>
      <c r="G184" s="64">
        <f t="shared" ref="G184:R184" si="28">SUM(G175:G183)</f>
        <v>48</v>
      </c>
      <c r="H184" s="64">
        <f t="shared" si="28"/>
        <v>15</v>
      </c>
      <c r="I184" s="64">
        <f t="shared" si="28"/>
        <v>14</v>
      </c>
      <c r="J184" s="63">
        <f t="shared" si="28"/>
        <v>59</v>
      </c>
      <c r="K184" s="63">
        <f t="shared" si="28"/>
        <v>18</v>
      </c>
      <c r="L184" s="63">
        <f t="shared" si="28"/>
        <v>12</v>
      </c>
      <c r="M184" s="64">
        <f t="shared" si="28"/>
        <v>50</v>
      </c>
      <c r="N184" s="64">
        <f t="shared" si="28"/>
        <v>20</v>
      </c>
      <c r="O184" s="64">
        <f t="shared" si="28"/>
        <v>13</v>
      </c>
      <c r="P184" s="63">
        <f t="shared" si="28"/>
        <v>55</v>
      </c>
      <c r="Q184" s="63">
        <f t="shared" si="28"/>
        <v>17</v>
      </c>
      <c r="R184" s="65">
        <f t="shared" si="28"/>
        <v>12</v>
      </c>
    </row>
    <row r="185" spans="1:18" ht="13.5" thickBot="1" x14ac:dyDescent="0.25">
      <c r="A185" s="70" t="s">
        <v>414</v>
      </c>
      <c r="B185" s="71"/>
      <c r="C185" s="71">
        <f>C184+C174</f>
        <v>69</v>
      </c>
      <c r="D185" s="71">
        <f>D184+D174</f>
        <v>93</v>
      </c>
      <c r="E185" s="71">
        <f>E184+E174</f>
        <v>35</v>
      </c>
      <c r="F185" s="71">
        <f>F184+F174</f>
        <v>25</v>
      </c>
      <c r="G185" s="72">
        <f t="shared" ref="G185:R185" si="29">G184+G174</f>
        <v>93</v>
      </c>
      <c r="H185" s="72">
        <f t="shared" si="29"/>
        <v>36</v>
      </c>
      <c r="I185" s="72">
        <f t="shared" si="29"/>
        <v>25</v>
      </c>
      <c r="J185" s="71">
        <f t="shared" si="29"/>
        <v>112</v>
      </c>
      <c r="K185" s="71">
        <f t="shared" si="29"/>
        <v>39</v>
      </c>
      <c r="L185" s="71">
        <f t="shared" si="29"/>
        <v>27</v>
      </c>
      <c r="M185" s="72">
        <f t="shared" si="29"/>
        <v>96</v>
      </c>
      <c r="N185" s="72">
        <f t="shared" si="29"/>
        <v>40</v>
      </c>
      <c r="O185" s="72">
        <f t="shared" si="29"/>
        <v>27</v>
      </c>
      <c r="P185" s="71">
        <f t="shared" si="29"/>
        <v>108</v>
      </c>
      <c r="Q185" s="71">
        <f t="shared" si="29"/>
        <v>34</v>
      </c>
      <c r="R185" s="73">
        <f t="shared" si="29"/>
        <v>25</v>
      </c>
    </row>
    <row r="188" spans="1:18" ht="13.5" thickBot="1" x14ac:dyDescent="0.25"/>
    <row r="189" spans="1:18" ht="13.5" thickBot="1" x14ac:dyDescent="0.25">
      <c r="A189" s="192" t="s">
        <v>228</v>
      </c>
      <c r="B189" s="190"/>
      <c r="C189" s="190"/>
      <c r="D189" s="190"/>
      <c r="E189" s="190"/>
      <c r="F189" s="190"/>
      <c r="G189" s="190"/>
      <c r="H189" s="190"/>
      <c r="I189" s="190"/>
      <c r="J189" s="190"/>
      <c r="K189" s="190"/>
      <c r="L189" s="190"/>
      <c r="M189" s="190"/>
      <c r="N189" s="190"/>
      <c r="O189" s="190"/>
      <c r="P189" s="190"/>
      <c r="Q189" s="190"/>
      <c r="R189" s="193"/>
    </row>
    <row r="190" spans="1:18" x14ac:dyDescent="0.2">
      <c r="A190" s="40"/>
      <c r="B190" s="41"/>
      <c r="C190" s="41"/>
      <c r="D190" s="474" t="s">
        <v>475</v>
      </c>
      <c r="E190" s="475"/>
      <c r="F190" s="476"/>
      <c r="G190" s="477" t="s">
        <v>469</v>
      </c>
      <c r="H190" s="478"/>
      <c r="I190" s="479"/>
      <c r="J190" s="474" t="s">
        <v>352</v>
      </c>
      <c r="K190" s="475"/>
      <c r="L190" s="476"/>
      <c r="M190" s="477" t="s">
        <v>340</v>
      </c>
      <c r="N190" s="478"/>
      <c r="O190" s="479"/>
      <c r="P190" s="474" t="s">
        <v>472</v>
      </c>
      <c r="Q190" s="475"/>
      <c r="R190" s="502"/>
    </row>
    <row r="191" spans="1:18" x14ac:dyDescent="0.2">
      <c r="A191" s="57"/>
      <c r="B191" s="69"/>
      <c r="C191" s="69" t="s">
        <v>538</v>
      </c>
      <c r="D191" s="480">
        <v>12</v>
      </c>
      <c r="E191" s="481"/>
      <c r="F191" s="482"/>
      <c r="G191" s="483">
        <v>3</v>
      </c>
      <c r="H191" s="484"/>
      <c r="I191" s="485"/>
      <c r="J191" s="480">
        <v>23</v>
      </c>
      <c r="K191" s="481"/>
      <c r="L191" s="482"/>
      <c r="M191" s="483">
        <v>17</v>
      </c>
      <c r="N191" s="484"/>
      <c r="O191" s="485"/>
      <c r="P191" s="480">
        <v>24</v>
      </c>
      <c r="Q191" s="481"/>
      <c r="R191" s="537"/>
    </row>
    <row r="192" spans="1:18" x14ac:dyDescent="0.2">
      <c r="A192" s="42"/>
      <c r="B192" s="34" t="s">
        <v>355</v>
      </c>
      <c r="C192" s="34" t="s">
        <v>408</v>
      </c>
      <c r="D192" s="35" t="s">
        <v>409</v>
      </c>
      <c r="E192" s="35" t="s">
        <v>410</v>
      </c>
      <c r="F192" s="35" t="s">
        <v>363</v>
      </c>
      <c r="G192" s="36" t="s">
        <v>409</v>
      </c>
      <c r="H192" s="36" t="s">
        <v>410</v>
      </c>
      <c r="I192" s="36" t="s">
        <v>363</v>
      </c>
      <c r="J192" s="35" t="s">
        <v>409</v>
      </c>
      <c r="K192" s="35" t="s">
        <v>410</v>
      </c>
      <c r="L192" s="35" t="s">
        <v>363</v>
      </c>
      <c r="M192" s="36" t="s">
        <v>409</v>
      </c>
      <c r="N192" s="36" t="s">
        <v>410</v>
      </c>
      <c r="O192" s="36" t="s">
        <v>363</v>
      </c>
      <c r="P192" s="35" t="s">
        <v>409</v>
      </c>
      <c r="Q192" s="35" t="s">
        <v>410</v>
      </c>
      <c r="R192" s="43" t="s">
        <v>363</v>
      </c>
    </row>
    <row r="193" spans="1:18" x14ac:dyDescent="0.2">
      <c r="A193" s="42" t="s">
        <v>390</v>
      </c>
      <c r="B193" s="50">
        <v>10</v>
      </c>
      <c r="C193" s="50">
        <v>4</v>
      </c>
      <c r="D193" s="37">
        <v>5</v>
      </c>
      <c r="E193" s="37">
        <v>2</v>
      </c>
      <c r="F193" s="37">
        <v>2</v>
      </c>
      <c r="G193" s="38">
        <v>5</v>
      </c>
      <c r="H193" s="38">
        <v>2</v>
      </c>
      <c r="I193" s="78">
        <v>1</v>
      </c>
      <c r="J193" s="37">
        <v>5</v>
      </c>
      <c r="K193" s="37">
        <v>2</v>
      </c>
      <c r="L193" s="37">
        <v>2</v>
      </c>
      <c r="M193" s="38">
        <v>5</v>
      </c>
      <c r="N193" s="38">
        <v>2</v>
      </c>
      <c r="O193" s="78">
        <v>2</v>
      </c>
      <c r="P193" s="37">
        <v>8</v>
      </c>
      <c r="Q193" s="37">
        <v>2</v>
      </c>
      <c r="R193" s="44">
        <v>0</v>
      </c>
    </row>
    <row r="194" spans="1:18" x14ac:dyDescent="0.2">
      <c r="A194" s="42" t="s">
        <v>391</v>
      </c>
      <c r="B194" s="50">
        <v>8</v>
      </c>
      <c r="C194" s="50">
        <v>4</v>
      </c>
      <c r="D194" s="37">
        <v>7</v>
      </c>
      <c r="E194" s="37">
        <v>2</v>
      </c>
      <c r="F194" s="37">
        <v>0</v>
      </c>
      <c r="G194" s="38">
        <v>10</v>
      </c>
      <c r="H194" s="38">
        <v>2</v>
      </c>
      <c r="I194" s="78">
        <v>0</v>
      </c>
      <c r="J194" s="37">
        <v>7</v>
      </c>
      <c r="K194" s="37">
        <v>2</v>
      </c>
      <c r="L194" s="37">
        <v>0</v>
      </c>
      <c r="M194" s="38">
        <v>7</v>
      </c>
      <c r="N194" s="38">
        <v>2</v>
      </c>
      <c r="O194" s="78">
        <v>0</v>
      </c>
      <c r="P194" s="37">
        <v>7</v>
      </c>
      <c r="Q194" s="37">
        <v>1</v>
      </c>
      <c r="R194" s="44">
        <v>0</v>
      </c>
    </row>
    <row r="195" spans="1:18" x14ac:dyDescent="0.2">
      <c r="A195" s="42" t="s">
        <v>392</v>
      </c>
      <c r="B195" s="50">
        <v>16</v>
      </c>
      <c r="C195" s="50">
        <v>4</v>
      </c>
      <c r="D195" s="37">
        <v>6</v>
      </c>
      <c r="E195" s="37">
        <v>2</v>
      </c>
      <c r="F195" s="37">
        <v>0</v>
      </c>
      <c r="G195" s="38">
        <v>4</v>
      </c>
      <c r="H195" s="38">
        <v>2</v>
      </c>
      <c r="I195" s="78">
        <v>2</v>
      </c>
      <c r="J195" s="37">
        <v>7</v>
      </c>
      <c r="K195" s="37">
        <v>2</v>
      </c>
      <c r="L195" s="37">
        <v>0</v>
      </c>
      <c r="M195" s="38">
        <v>7</v>
      </c>
      <c r="N195" s="38">
        <v>2</v>
      </c>
      <c r="O195" s="78">
        <v>0</v>
      </c>
      <c r="P195" s="37">
        <v>4</v>
      </c>
      <c r="Q195" s="37">
        <v>1</v>
      </c>
      <c r="R195" s="44">
        <v>3</v>
      </c>
    </row>
    <row r="196" spans="1:18" x14ac:dyDescent="0.2">
      <c r="A196" s="42" t="s">
        <v>393</v>
      </c>
      <c r="B196" s="50">
        <v>2</v>
      </c>
      <c r="C196" s="50">
        <v>4</v>
      </c>
      <c r="D196" s="37">
        <v>9</v>
      </c>
      <c r="E196" s="37">
        <v>2</v>
      </c>
      <c r="F196" s="37">
        <v>0</v>
      </c>
      <c r="G196" s="38">
        <v>5</v>
      </c>
      <c r="H196" s="38">
        <v>1</v>
      </c>
      <c r="I196" s="78">
        <v>2</v>
      </c>
      <c r="J196" s="37">
        <v>6</v>
      </c>
      <c r="K196" s="37">
        <v>3</v>
      </c>
      <c r="L196" s="37">
        <v>2</v>
      </c>
      <c r="M196" s="38">
        <v>6</v>
      </c>
      <c r="N196" s="38">
        <v>2</v>
      </c>
      <c r="O196" s="78">
        <v>1</v>
      </c>
      <c r="P196" s="37">
        <v>10</v>
      </c>
      <c r="Q196" s="37">
        <v>2</v>
      </c>
      <c r="R196" s="44">
        <v>0</v>
      </c>
    </row>
    <row r="197" spans="1:18" x14ac:dyDescent="0.2">
      <c r="A197" s="42" t="s">
        <v>394</v>
      </c>
      <c r="B197" s="50">
        <v>14</v>
      </c>
      <c r="C197" s="50">
        <v>3</v>
      </c>
      <c r="D197" s="37">
        <v>4</v>
      </c>
      <c r="E197" s="37">
        <v>2</v>
      </c>
      <c r="F197" s="37">
        <v>1</v>
      </c>
      <c r="G197" s="38">
        <v>4</v>
      </c>
      <c r="H197" s="38">
        <v>3</v>
      </c>
      <c r="I197" s="78">
        <v>1</v>
      </c>
      <c r="J197" s="37">
        <v>4</v>
      </c>
      <c r="K197" s="37">
        <v>1</v>
      </c>
      <c r="L197" s="37">
        <v>2</v>
      </c>
      <c r="M197" s="38">
        <v>4</v>
      </c>
      <c r="N197" s="38">
        <v>2</v>
      </c>
      <c r="O197" s="78">
        <v>2</v>
      </c>
      <c r="P197" s="37">
        <v>6</v>
      </c>
      <c r="Q197" s="37">
        <v>2</v>
      </c>
      <c r="R197" s="44">
        <v>0</v>
      </c>
    </row>
    <row r="198" spans="1:18" x14ac:dyDescent="0.2">
      <c r="A198" s="42" t="s">
        <v>395</v>
      </c>
      <c r="B198" s="50">
        <v>18</v>
      </c>
      <c r="C198" s="50">
        <v>5</v>
      </c>
      <c r="D198" s="37">
        <v>8</v>
      </c>
      <c r="E198" s="37">
        <v>2</v>
      </c>
      <c r="F198" s="37">
        <v>0</v>
      </c>
      <c r="G198" s="38">
        <v>6</v>
      </c>
      <c r="H198" s="38">
        <v>2</v>
      </c>
      <c r="I198" s="78">
        <v>1</v>
      </c>
      <c r="J198" s="37">
        <v>6</v>
      </c>
      <c r="K198" s="37">
        <v>1</v>
      </c>
      <c r="L198" s="37">
        <v>2</v>
      </c>
      <c r="M198" s="38">
        <v>6</v>
      </c>
      <c r="N198" s="38">
        <v>2</v>
      </c>
      <c r="O198" s="78">
        <v>1</v>
      </c>
      <c r="P198" s="37">
        <v>8</v>
      </c>
      <c r="Q198" s="37">
        <v>2</v>
      </c>
      <c r="R198" s="44">
        <v>0</v>
      </c>
    </row>
    <row r="199" spans="1:18" x14ac:dyDescent="0.2">
      <c r="A199" s="42" t="s">
        <v>396</v>
      </c>
      <c r="B199" s="50">
        <v>4</v>
      </c>
      <c r="C199" s="50">
        <v>3</v>
      </c>
      <c r="D199" s="37">
        <v>4</v>
      </c>
      <c r="E199" s="37">
        <v>3</v>
      </c>
      <c r="F199" s="37">
        <v>2</v>
      </c>
      <c r="G199" s="38">
        <v>3</v>
      </c>
      <c r="H199" s="38">
        <v>2</v>
      </c>
      <c r="I199" s="78">
        <v>2</v>
      </c>
      <c r="J199" s="37">
        <v>7</v>
      </c>
      <c r="K199" s="37">
        <v>2</v>
      </c>
      <c r="L199" s="37">
        <v>0</v>
      </c>
      <c r="M199" s="38">
        <v>4</v>
      </c>
      <c r="N199" s="38">
        <v>2</v>
      </c>
      <c r="O199" s="78">
        <v>2</v>
      </c>
      <c r="P199" s="37">
        <v>6</v>
      </c>
      <c r="Q199" s="37">
        <v>2</v>
      </c>
      <c r="R199" s="44">
        <v>1</v>
      </c>
    </row>
    <row r="200" spans="1:18" x14ac:dyDescent="0.2">
      <c r="A200" s="42" t="s">
        <v>397</v>
      </c>
      <c r="B200" s="50">
        <v>6</v>
      </c>
      <c r="C200" s="50">
        <v>5</v>
      </c>
      <c r="D200" s="37">
        <v>6</v>
      </c>
      <c r="E200" s="37">
        <v>3</v>
      </c>
      <c r="F200" s="37">
        <v>2</v>
      </c>
      <c r="G200" s="38">
        <v>5</v>
      </c>
      <c r="H200" s="38">
        <v>1</v>
      </c>
      <c r="I200" s="78">
        <v>2</v>
      </c>
      <c r="J200" s="37">
        <v>10</v>
      </c>
      <c r="K200" s="37">
        <v>2</v>
      </c>
      <c r="L200" s="37">
        <v>0</v>
      </c>
      <c r="M200" s="38">
        <v>7</v>
      </c>
      <c r="N200" s="38">
        <v>2</v>
      </c>
      <c r="O200" s="78">
        <v>1</v>
      </c>
      <c r="P200" s="37">
        <v>7</v>
      </c>
      <c r="Q200" s="37">
        <v>2</v>
      </c>
      <c r="R200" s="44">
        <v>2</v>
      </c>
    </row>
    <row r="201" spans="1:18" ht="13.5" thickBot="1" x14ac:dyDescent="0.25">
      <c r="A201" s="52" t="s">
        <v>398</v>
      </c>
      <c r="B201" s="53">
        <v>12</v>
      </c>
      <c r="C201" s="53">
        <v>4</v>
      </c>
      <c r="D201" s="37">
        <v>10</v>
      </c>
      <c r="E201" s="54">
        <v>2</v>
      </c>
      <c r="F201" s="37">
        <v>0</v>
      </c>
      <c r="G201" s="38">
        <v>5</v>
      </c>
      <c r="H201" s="55">
        <v>2</v>
      </c>
      <c r="I201" s="77">
        <v>1</v>
      </c>
      <c r="J201" s="37">
        <v>6</v>
      </c>
      <c r="K201" s="54">
        <v>2</v>
      </c>
      <c r="L201" s="37">
        <v>1</v>
      </c>
      <c r="M201" s="38">
        <v>10</v>
      </c>
      <c r="N201" s="55">
        <v>2</v>
      </c>
      <c r="O201" s="77">
        <v>0</v>
      </c>
      <c r="P201" s="37">
        <v>5</v>
      </c>
      <c r="Q201" s="54">
        <v>2</v>
      </c>
      <c r="R201" s="44">
        <v>2</v>
      </c>
    </row>
    <row r="202" spans="1:18" ht="13.5" thickBot="1" x14ac:dyDescent="0.25">
      <c r="A202" s="61" t="s">
        <v>412</v>
      </c>
      <c r="B202" s="62"/>
      <c r="C202" s="74">
        <f t="shared" ref="C202" si="30">SUM(C193:C201)</f>
        <v>36</v>
      </c>
      <c r="D202" s="63">
        <f>SUM(D193:D201)</f>
        <v>59</v>
      </c>
      <c r="E202" s="63">
        <f>SUM(E193:E201)</f>
        <v>20</v>
      </c>
      <c r="F202" s="88">
        <f>SUM(F193:F201)</f>
        <v>7</v>
      </c>
      <c r="G202" s="64">
        <f t="shared" ref="G202:R202" si="31">SUM(G193:G201)</f>
        <v>47</v>
      </c>
      <c r="H202" s="64">
        <f t="shared" si="31"/>
        <v>17</v>
      </c>
      <c r="I202" s="89">
        <f t="shared" si="31"/>
        <v>12</v>
      </c>
      <c r="J202" s="63">
        <f t="shared" si="31"/>
        <v>58</v>
      </c>
      <c r="K202" s="63">
        <f t="shared" si="31"/>
        <v>17</v>
      </c>
      <c r="L202" s="88">
        <f t="shared" si="31"/>
        <v>9</v>
      </c>
      <c r="M202" s="64">
        <f t="shared" si="31"/>
        <v>56</v>
      </c>
      <c r="N202" s="64">
        <f t="shared" si="31"/>
        <v>18</v>
      </c>
      <c r="O202" s="89">
        <f t="shared" si="31"/>
        <v>9</v>
      </c>
      <c r="P202" s="63">
        <f t="shared" si="31"/>
        <v>61</v>
      </c>
      <c r="Q202" s="63">
        <f t="shared" si="31"/>
        <v>16</v>
      </c>
      <c r="R202" s="194">
        <f t="shared" si="31"/>
        <v>8</v>
      </c>
    </row>
    <row r="203" spans="1:18" x14ac:dyDescent="0.2">
      <c r="A203" s="57" t="s">
        <v>399</v>
      </c>
      <c r="B203" s="58">
        <v>9</v>
      </c>
      <c r="C203" s="58">
        <v>4</v>
      </c>
      <c r="D203" s="37">
        <v>5</v>
      </c>
      <c r="E203" s="39">
        <v>3</v>
      </c>
      <c r="F203" s="37">
        <v>2</v>
      </c>
      <c r="G203" s="38">
        <v>6</v>
      </c>
      <c r="H203" s="59">
        <v>2</v>
      </c>
      <c r="I203" s="82">
        <v>0</v>
      </c>
      <c r="J203" s="37">
        <v>7</v>
      </c>
      <c r="K203" s="39">
        <v>2</v>
      </c>
      <c r="L203" s="37">
        <v>0</v>
      </c>
      <c r="M203" s="38">
        <v>5</v>
      </c>
      <c r="N203" s="59">
        <v>2</v>
      </c>
      <c r="O203" s="82">
        <v>2</v>
      </c>
      <c r="P203" s="37">
        <v>5</v>
      </c>
      <c r="Q203" s="39">
        <v>2</v>
      </c>
      <c r="R203" s="44">
        <v>2</v>
      </c>
    </row>
    <row r="204" spans="1:18" x14ac:dyDescent="0.2">
      <c r="A204" s="42" t="s">
        <v>400</v>
      </c>
      <c r="B204" s="50">
        <v>3</v>
      </c>
      <c r="C204" s="50">
        <v>4</v>
      </c>
      <c r="D204" s="37">
        <v>4</v>
      </c>
      <c r="E204" s="37">
        <v>2</v>
      </c>
      <c r="F204" s="37">
        <v>3</v>
      </c>
      <c r="G204" s="38">
        <v>5</v>
      </c>
      <c r="H204" s="38">
        <v>2</v>
      </c>
      <c r="I204" s="78">
        <v>2</v>
      </c>
      <c r="J204" s="37">
        <v>8</v>
      </c>
      <c r="K204" s="37">
        <v>2</v>
      </c>
      <c r="L204" s="37">
        <v>0</v>
      </c>
      <c r="M204" s="38">
        <v>10</v>
      </c>
      <c r="N204" s="38">
        <v>2</v>
      </c>
      <c r="O204" s="78">
        <v>0</v>
      </c>
      <c r="P204" s="37">
        <v>6</v>
      </c>
      <c r="Q204" s="37">
        <v>2</v>
      </c>
      <c r="R204" s="44">
        <v>2</v>
      </c>
    </row>
    <row r="205" spans="1:18" x14ac:dyDescent="0.2">
      <c r="A205" s="42" t="s">
        <v>401</v>
      </c>
      <c r="B205" s="50">
        <v>17</v>
      </c>
      <c r="C205" s="50">
        <v>5</v>
      </c>
      <c r="D205" s="37">
        <v>6</v>
      </c>
      <c r="E205" s="37">
        <v>2</v>
      </c>
      <c r="F205" s="37">
        <v>1</v>
      </c>
      <c r="G205" s="38">
        <v>4</v>
      </c>
      <c r="H205" s="38">
        <v>1</v>
      </c>
      <c r="I205" s="78">
        <v>3</v>
      </c>
      <c r="J205" s="37">
        <v>6</v>
      </c>
      <c r="K205" s="37">
        <v>2</v>
      </c>
      <c r="L205" s="37">
        <v>2</v>
      </c>
      <c r="M205" s="38">
        <v>6</v>
      </c>
      <c r="N205" s="38">
        <v>2</v>
      </c>
      <c r="O205" s="78">
        <v>2</v>
      </c>
      <c r="P205" s="37">
        <v>8</v>
      </c>
      <c r="Q205" s="37">
        <v>1</v>
      </c>
      <c r="R205" s="44">
        <v>0</v>
      </c>
    </row>
    <row r="206" spans="1:18" x14ac:dyDescent="0.2">
      <c r="A206" s="42" t="s">
        <v>402</v>
      </c>
      <c r="B206" s="50">
        <v>13</v>
      </c>
      <c r="C206" s="50">
        <v>4</v>
      </c>
      <c r="D206" s="37">
        <v>6</v>
      </c>
      <c r="E206" s="37">
        <v>1</v>
      </c>
      <c r="F206" s="37">
        <v>0</v>
      </c>
      <c r="G206" s="38">
        <v>5</v>
      </c>
      <c r="H206" s="38">
        <v>1</v>
      </c>
      <c r="I206" s="78">
        <v>1</v>
      </c>
      <c r="J206" s="37">
        <v>5</v>
      </c>
      <c r="K206" s="37">
        <v>3</v>
      </c>
      <c r="L206" s="37">
        <v>2</v>
      </c>
      <c r="M206" s="38">
        <v>5</v>
      </c>
      <c r="N206" s="38">
        <v>2</v>
      </c>
      <c r="O206" s="78">
        <v>2</v>
      </c>
      <c r="P206" s="37">
        <v>8</v>
      </c>
      <c r="Q206" s="37">
        <v>2</v>
      </c>
      <c r="R206" s="44">
        <v>0</v>
      </c>
    </row>
    <row r="207" spans="1:18" x14ac:dyDescent="0.2">
      <c r="A207" s="42" t="s">
        <v>403</v>
      </c>
      <c r="B207" s="50">
        <v>5</v>
      </c>
      <c r="C207" s="50">
        <v>4</v>
      </c>
      <c r="D207" s="37">
        <v>4</v>
      </c>
      <c r="E207" s="37">
        <v>2</v>
      </c>
      <c r="F207" s="37">
        <v>3</v>
      </c>
      <c r="G207" s="38">
        <v>6</v>
      </c>
      <c r="H207" s="38">
        <v>3</v>
      </c>
      <c r="I207" s="78">
        <v>0</v>
      </c>
      <c r="J207" s="37">
        <v>5</v>
      </c>
      <c r="K207" s="37">
        <v>2</v>
      </c>
      <c r="L207" s="37">
        <v>3</v>
      </c>
      <c r="M207" s="38">
        <v>5</v>
      </c>
      <c r="N207" s="38">
        <v>2</v>
      </c>
      <c r="O207" s="78">
        <v>2</v>
      </c>
      <c r="P207" s="37">
        <v>5</v>
      </c>
      <c r="Q207" s="37">
        <v>1</v>
      </c>
      <c r="R207" s="44">
        <v>3</v>
      </c>
    </row>
    <row r="208" spans="1:18" x14ac:dyDescent="0.2">
      <c r="A208" s="42" t="s">
        <v>404</v>
      </c>
      <c r="B208" s="50">
        <v>11</v>
      </c>
      <c r="C208" s="50">
        <v>3</v>
      </c>
      <c r="D208" s="37">
        <v>5</v>
      </c>
      <c r="E208" s="37">
        <v>1</v>
      </c>
      <c r="F208" s="37">
        <v>1</v>
      </c>
      <c r="G208" s="38">
        <v>3</v>
      </c>
      <c r="H208" s="38">
        <v>2</v>
      </c>
      <c r="I208" s="78">
        <v>2</v>
      </c>
      <c r="J208" s="37">
        <v>4</v>
      </c>
      <c r="K208" s="37">
        <v>2</v>
      </c>
      <c r="L208" s="37">
        <v>2</v>
      </c>
      <c r="M208" s="38">
        <v>3</v>
      </c>
      <c r="N208" s="38">
        <v>2</v>
      </c>
      <c r="O208" s="78">
        <v>3</v>
      </c>
      <c r="P208" s="37">
        <v>5</v>
      </c>
      <c r="Q208" s="37">
        <v>2</v>
      </c>
      <c r="R208" s="44">
        <v>1</v>
      </c>
    </row>
    <row r="209" spans="1:18" x14ac:dyDescent="0.2">
      <c r="A209" s="42" t="s">
        <v>405</v>
      </c>
      <c r="B209" s="50">
        <v>1</v>
      </c>
      <c r="C209" s="50">
        <v>4</v>
      </c>
      <c r="D209" s="37">
        <v>5</v>
      </c>
      <c r="E209" s="37">
        <v>2</v>
      </c>
      <c r="F209" s="37">
        <v>2</v>
      </c>
      <c r="G209" s="38">
        <v>5</v>
      </c>
      <c r="H209" s="38">
        <v>2</v>
      </c>
      <c r="I209" s="78">
        <v>2</v>
      </c>
      <c r="J209" s="37">
        <v>6</v>
      </c>
      <c r="K209" s="37">
        <v>2</v>
      </c>
      <c r="L209" s="37">
        <v>2</v>
      </c>
      <c r="M209" s="38">
        <v>10</v>
      </c>
      <c r="N209" s="38">
        <v>2</v>
      </c>
      <c r="O209" s="78">
        <v>0</v>
      </c>
      <c r="P209" s="37">
        <v>7</v>
      </c>
      <c r="Q209" s="37">
        <v>1</v>
      </c>
      <c r="R209" s="44">
        <v>1</v>
      </c>
    </row>
    <row r="210" spans="1:18" x14ac:dyDescent="0.2">
      <c r="A210" s="42" t="s">
        <v>406</v>
      </c>
      <c r="B210" s="50">
        <v>7</v>
      </c>
      <c r="C210" s="50">
        <v>3</v>
      </c>
      <c r="D210" s="37">
        <v>4</v>
      </c>
      <c r="E210" s="37">
        <v>2</v>
      </c>
      <c r="F210" s="37">
        <v>2</v>
      </c>
      <c r="G210" s="38">
        <v>3</v>
      </c>
      <c r="H210" s="38">
        <v>1</v>
      </c>
      <c r="I210" s="78">
        <v>2</v>
      </c>
      <c r="J210" s="37">
        <v>10</v>
      </c>
      <c r="K210" s="37">
        <v>2</v>
      </c>
      <c r="L210" s="37">
        <v>0</v>
      </c>
      <c r="M210" s="38">
        <v>4</v>
      </c>
      <c r="N210" s="38">
        <v>2</v>
      </c>
      <c r="O210" s="78">
        <v>2</v>
      </c>
      <c r="P210" s="37">
        <v>4</v>
      </c>
      <c r="Q210" s="37">
        <v>2</v>
      </c>
      <c r="R210" s="44">
        <v>2</v>
      </c>
    </row>
    <row r="211" spans="1:18" ht="13.5" thickBot="1" x14ac:dyDescent="0.25">
      <c r="A211" s="45" t="s">
        <v>407</v>
      </c>
      <c r="B211" s="51">
        <v>15</v>
      </c>
      <c r="C211" s="51">
        <v>5</v>
      </c>
      <c r="D211" s="37">
        <v>7</v>
      </c>
      <c r="E211" s="46">
        <v>2</v>
      </c>
      <c r="F211" s="37">
        <v>0</v>
      </c>
      <c r="G211" s="38">
        <v>4</v>
      </c>
      <c r="H211" s="47">
        <v>1</v>
      </c>
      <c r="I211" s="84">
        <v>3</v>
      </c>
      <c r="J211" s="37">
        <v>10</v>
      </c>
      <c r="K211" s="46">
        <v>2</v>
      </c>
      <c r="L211" s="37">
        <v>0</v>
      </c>
      <c r="M211" s="38">
        <v>5</v>
      </c>
      <c r="N211" s="47">
        <v>2</v>
      </c>
      <c r="O211" s="84">
        <v>3</v>
      </c>
      <c r="P211" s="37">
        <v>7</v>
      </c>
      <c r="Q211" s="46">
        <v>1</v>
      </c>
      <c r="R211" s="44">
        <v>1</v>
      </c>
    </row>
    <row r="212" spans="1:18" ht="13.5" thickBot="1" x14ac:dyDescent="0.25">
      <c r="A212" s="66" t="s">
        <v>413</v>
      </c>
      <c r="B212" s="63"/>
      <c r="C212" s="63">
        <f t="shared" ref="C212" si="32">SUM(C203:C211)</f>
        <v>36</v>
      </c>
      <c r="D212" s="63">
        <f>SUM(D203:D211)</f>
        <v>46</v>
      </c>
      <c r="E212" s="63">
        <f>SUM(E203:E211)</f>
        <v>17</v>
      </c>
      <c r="F212" s="63">
        <f>SUM(F203:F211)</f>
        <v>14</v>
      </c>
      <c r="G212" s="64">
        <f t="shared" ref="G212:L212" si="33">SUM(G203:G211)</f>
        <v>41</v>
      </c>
      <c r="H212" s="64">
        <f t="shared" si="33"/>
        <v>15</v>
      </c>
      <c r="I212" s="64">
        <f t="shared" si="33"/>
        <v>15</v>
      </c>
      <c r="J212" s="63">
        <f t="shared" si="33"/>
        <v>61</v>
      </c>
      <c r="K212" s="63">
        <f t="shared" si="33"/>
        <v>19</v>
      </c>
      <c r="L212" s="63">
        <f t="shared" si="33"/>
        <v>11</v>
      </c>
      <c r="M212" s="64">
        <f>SUM(M203:M211)</f>
        <v>53</v>
      </c>
      <c r="N212" s="64">
        <f t="shared" ref="N212:R212" si="34">SUM(N203:N211)</f>
        <v>18</v>
      </c>
      <c r="O212" s="64">
        <f t="shared" si="34"/>
        <v>16</v>
      </c>
      <c r="P212" s="63">
        <f t="shared" si="34"/>
        <v>55</v>
      </c>
      <c r="Q212" s="63">
        <f t="shared" si="34"/>
        <v>14</v>
      </c>
      <c r="R212" s="65">
        <f t="shared" si="34"/>
        <v>12</v>
      </c>
    </row>
    <row r="213" spans="1:18" ht="13.5" thickBot="1" x14ac:dyDescent="0.25">
      <c r="A213" s="70" t="s">
        <v>414</v>
      </c>
      <c r="B213" s="71"/>
      <c r="C213" s="71">
        <f t="shared" ref="C213" si="35">C212+C202</f>
        <v>72</v>
      </c>
      <c r="D213" s="71">
        <f>D212+D202</f>
        <v>105</v>
      </c>
      <c r="E213" s="71">
        <f>E212+E202</f>
        <v>37</v>
      </c>
      <c r="F213" s="71">
        <f>F212+F202</f>
        <v>21</v>
      </c>
      <c r="G213" s="72">
        <f t="shared" ref="G213:R213" si="36">G212+G202</f>
        <v>88</v>
      </c>
      <c r="H213" s="72">
        <f t="shared" si="36"/>
        <v>32</v>
      </c>
      <c r="I213" s="72">
        <f t="shared" si="36"/>
        <v>27</v>
      </c>
      <c r="J213" s="71">
        <f t="shared" si="36"/>
        <v>119</v>
      </c>
      <c r="K213" s="71">
        <f t="shared" si="36"/>
        <v>36</v>
      </c>
      <c r="L213" s="71">
        <f t="shared" si="36"/>
        <v>20</v>
      </c>
      <c r="M213" s="72">
        <f t="shared" si="36"/>
        <v>109</v>
      </c>
      <c r="N213" s="72">
        <f t="shared" si="36"/>
        <v>36</v>
      </c>
      <c r="O213" s="72">
        <f t="shared" si="36"/>
        <v>25</v>
      </c>
      <c r="P213" s="71">
        <f t="shared" si="36"/>
        <v>116</v>
      </c>
      <c r="Q213" s="71">
        <f t="shared" si="36"/>
        <v>30</v>
      </c>
      <c r="R213" s="73">
        <f t="shared" si="36"/>
        <v>20</v>
      </c>
    </row>
    <row r="215" spans="1:18" ht="13.5" thickBot="1" x14ac:dyDescent="0.25"/>
    <row r="216" spans="1:18" ht="13.5" thickBot="1" x14ac:dyDescent="0.25">
      <c r="A216" s="192" t="s">
        <v>229</v>
      </c>
      <c r="B216" s="190"/>
      <c r="C216" s="190"/>
      <c r="D216" s="190"/>
      <c r="E216" s="190"/>
      <c r="F216" s="190"/>
      <c r="G216" s="190"/>
      <c r="H216" s="190"/>
      <c r="I216" s="190"/>
    </row>
    <row r="217" spans="1:18" x14ac:dyDescent="0.2">
      <c r="A217" s="40"/>
      <c r="B217" s="41"/>
      <c r="C217" s="41"/>
      <c r="D217" s="474" t="s">
        <v>230</v>
      </c>
      <c r="E217" s="475"/>
      <c r="F217" s="476"/>
      <c r="G217" s="477" t="s">
        <v>231</v>
      </c>
      <c r="H217" s="478"/>
      <c r="I217" s="479"/>
    </row>
    <row r="218" spans="1:18" x14ac:dyDescent="0.2">
      <c r="A218" s="57"/>
      <c r="B218" s="69"/>
      <c r="C218" s="69" t="s">
        <v>538</v>
      </c>
      <c r="D218" s="480">
        <v>4</v>
      </c>
      <c r="E218" s="481"/>
      <c r="F218" s="482"/>
      <c r="G218" s="483">
        <v>1</v>
      </c>
      <c r="H218" s="484"/>
      <c r="I218" s="485"/>
      <c r="K218" t="s">
        <v>232</v>
      </c>
    </row>
    <row r="219" spans="1:18" x14ac:dyDescent="0.2">
      <c r="A219" s="42"/>
      <c r="B219" s="34" t="s">
        <v>355</v>
      </c>
      <c r="C219" s="34" t="s">
        <v>408</v>
      </c>
      <c r="D219" s="35" t="s">
        <v>409</v>
      </c>
      <c r="E219" s="35" t="s">
        <v>410</v>
      </c>
      <c r="F219" s="35" t="s">
        <v>363</v>
      </c>
      <c r="G219" s="36" t="s">
        <v>409</v>
      </c>
      <c r="H219" s="36" t="s">
        <v>410</v>
      </c>
      <c r="I219" s="36" t="s">
        <v>363</v>
      </c>
    </row>
    <row r="220" spans="1:18" x14ac:dyDescent="0.2">
      <c r="A220" s="42" t="s">
        <v>390</v>
      </c>
      <c r="B220" s="50"/>
      <c r="C220" s="50">
        <v>3</v>
      </c>
      <c r="D220" s="37">
        <v>3</v>
      </c>
      <c r="E220" s="37"/>
      <c r="F220" s="37"/>
      <c r="G220" s="38">
        <v>3</v>
      </c>
      <c r="H220" s="38"/>
      <c r="I220" s="78"/>
    </row>
    <row r="221" spans="1:18" x14ac:dyDescent="0.2">
      <c r="A221" s="42" t="s">
        <v>391</v>
      </c>
      <c r="B221" s="50"/>
      <c r="C221" s="50">
        <v>5</v>
      </c>
      <c r="D221" s="37">
        <v>4</v>
      </c>
      <c r="E221" s="37"/>
      <c r="F221" s="37"/>
      <c r="G221" s="38">
        <v>5</v>
      </c>
      <c r="H221" s="38"/>
      <c r="I221" s="78"/>
    </row>
    <row r="222" spans="1:18" x14ac:dyDescent="0.2">
      <c r="A222" s="42" t="s">
        <v>392</v>
      </c>
      <c r="B222" s="50"/>
      <c r="C222" s="50">
        <v>4</v>
      </c>
      <c r="D222" s="37">
        <v>3</v>
      </c>
      <c r="E222" s="37"/>
      <c r="F222" s="37"/>
      <c r="G222" s="38">
        <v>4</v>
      </c>
      <c r="H222" s="38"/>
      <c r="I222" s="78"/>
    </row>
    <row r="223" spans="1:18" x14ac:dyDescent="0.2">
      <c r="A223" s="42" t="s">
        <v>393</v>
      </c>
      <c r="B223" s="50"/>
      <c r="C223" s="50">
        <v>3</v>
      </c>
      <c r="D223" s="37">
        <v>2</v>
      </c>
      <c r="E223" s="37"/>
      <c r="F223" s="37"/>
      <c r="G223" s="38">
        <v>3</v>
      </c>
      <c r="H223" s="38"/>
      <c r="I223" s="78"/>
    </row>
    <row r="224" spans="1:18" x14ac:dyDescent="0.2">
      <c r="A224" s="42" t="s">
        <v>394</v>
      </c>
      <c r="B224" s="50"/>
      <c r="C224" s="50">
        <v>4</v>
      </c>
      <c r="D224" s="37">
        <v>5</v>
      </c>
      <c r="E224" s="37"/>
      <c r="F224" s="37"/>
      <c r="G224" s="38">
        <v>4</v>
      </c>
      <c r="H224" s="38"/>
      <c r="I224" s="78"/>
    </row>
    <row r="225" spans="1:9" x14ac:dyDescent="0.2">
      <c r="A225" s="42" t="s">
        <v>395</v>
      </c>
      <c r="B225" s="50"/>
      <c r="C225" s="50">
        <v>5</v>
      </c>
      <c r="D225" s="37">
        <v>4</v>
      </c>
      <c r="E225" s="37"/>
      <c r="F225" s="37"/>
      <c r="G225" s="38">
        <v>4</v>
      </c>
      <c r="H225" s="38"/>
      <c r="I225" s="78"/>
    </row>
    <row r="226" spans="1:9" x14ac:dyDescent="0.2">
      <c r="A226" s="42" t="s">
        <v>396</v>
      </c>
      <c r="B226" s="50"/>
      <c r="C226" s="50">
        <v>4</v>
      </c>
      <c r="D226" s="37">
        <v>5</v>
      </c>
      <c r="E226" s="37"/>
      <c r="F226" s="37"/>
      <c r="G226" s="38">
        <v>4</v>
      </c>
      <c r="H226" s="38"/>
      <c r="I226" s="78"/>
    </row>
    <row r="227" spans="1:9" x14ac:dyDescent="0.2">
      <c r="A227" s="42" t="s">
        <v>397</v>
      </c>
      <c r="B227" s="50"/>
      <c r="C227" s="50">
        <v>3</v>
      </c>
      <c r="D227" s="37">
        <v>3</v>
      </c>
      <c r="E227" s="37"/>
      <c r="F227" s="37"/>
      <c r="G227" s="38">
        <v>3</v>
      </c>
      <c r="H227" s="38"/>
      <c r="I227" s="78"/>
    </row>
    <row r="228" spans="1:9" ht="13.5" thickBot="1" x14ac:dyDescent="0.25">
      <c r="A228" s="52" t="s">
        <v>398</v>
      </c>
      <c r="B228" s="53"/>
      <c r="C228" s="53">
        <v>4</v>
      </c>
      <c r="D228" s="37">
        <v>4</v>
      </c>
      <c r="E228" s="54"/>
      <c r="F228" s="37"/>
      <c r="G228" s="38">
        <v>5</v>
      </c>
      <c r="H228" s="55"/>
      <c r="I228" s="77"/>
    </row>
    <row r="229" spans="1:9" ht="13.5" thickBot="1" x14ac:dyDescent="0.25">
      <c r="A229" s="61" t="s">
        <v>412</v>
      </c>
      <c r="B229" s="62"/>
      <c r="C229" s="74">
        <f t="shared" ref="C229" si="37">SUM(C220:C228)</f>
        <v>35</v>
      </c>
      <c r="D229" s="63">
        <f>SUM(D220:D228)</f>
        <v>33</v>
      </c>
      <c r="E229" s="63">
        <f>SUM(E220:E228)</f>
        <v>0</v>
      </c>
      <c r="F229" s="88">
        <f>SUM(F220:F228)</f>
        <v>0</v>
      </c>
      <c r="G229" s="64">
        <f t="shared" ref="G229:I229" si="38">SUM(G220:G228)</f>
        <v>35</v>
      </c>
      <c r="H229" s="64">
        <f t="shared" si="38"/>
        <v>0</v>
      </c>
      <c r="I229" s="89">
        <f t="shared" si="38"/>
        <v>0</v>
      </c>
    </row>
    <row r="230" spans="1:9" ht="13.5" thickBot="1" x14ac:dyDescent="0.25">
      <c r="A230" s="276" t="s">
        <v>409</v>
      </c>
      <c r="B230" s="276"/>
      <c r="C230" s="277"/>
      <c r="D230" s="277"/>
      <c r="E230" s="277"/>
      <c r="F230" s="278">
        <f>D229-D218</f>
        <v>29</v>
      </c>
      <c r="G230" s="277"/>
      <c r="H230" s="277"/>
      <c r="I230" s="278">
        <f>G229-G218</f>
        <v>34</v>
      </c>
    </row>
  </sheetData>
  <mergeCells count="128">
    <mergeCell ref="D109:F109"/>
    <mergeCell ref="G109:I109"/>
    <mergeCell ref="J109:L109"/>
    <mergeCell ref="M109:O109"/>
    <mergeCell ref="P109:R109"/>
    <mergeCell ref="D110:F110"/>
    <mergeCell ref="G110:I110"/>
    <mergeCell ref="J110:L110"/>
    <mergeCell ref="M110:O110"/>
    <mergeCell ref="P110:R110"/>
    <mergeCell ref="D162:F162"/>
    <mergeCell ref="G162:I162"/>
    <mergeCell ref="J162:L162"/>
    <mergeCell ref="M162:O162"/>
    <mergeCell ref="P162:R162"/>
    <mergeCell ref="D163:F163"/>
    <mergeCell ref="G163:I163"/>
    <mergeCell ref="J163:L163"/>
    <mergeCell ref="M163:O163"/>
    <mergeCell ref="P163:R163"/>
    <mergeCell ref="D135:F135"/>
    <mergeCell ref="G135:I135"/>
    <mergeCell ref="J135:L135"/>
    <mergeCell ref="M135:O135"/>
    <mergeCell ref="P135:R135"/>
    <mergeCell ref="D136:F136"/>
    <mergeCell ref="G136:I136"/>
    <mergeCell ref="J136:L136"/>
    <mergeCell ref="M136:O136"/>
    <mergeCell ref="P136:R136"/>
    <mergeCell ref="D83:F83"/>
    <mergeCell ref="G83:I83"/>
    <mergeCell ref="J83:L83"/>
    <mergeCell ref="M83:O83"/>
    <mergeCell ref="P83:R83"/>
    <mergeCell ref="D84:F84"/>
    <mergeCell ref="G84:I84"/>
    <mergeCell ref="J84:L84"/>
    <mergeCell ref="M84:O84"/>
    <mergeCell ref="P84:R84"/>
    <mergeCell ref="D56:F56"/>
    <mergeCell ref="G56:I56"/>
    <mergeCell ref="J56:L56"/>
    <mergeCell ref="M56:O56"/>
    <mergeCell ref="P56:R56"/>
    <mergeCell ref="D57:F57"/>
    <mergeCell ref="G57:I57"/>
    <mergeCell ref="J57:L57"/>
    <mergeCell ref="M57:O57"/>
    <mergeCell ref="P57:R57"/>
    <mergeCell ref="D29:F29"/>
    <mergeCell ref="G29:I29"/>
    <mergeCell ref="J29:L29"/>
    <mergeCell ref="M29:O29"/>
    <mergeCell ref="P29:R29"/>
    <mergeCell ref="D30:F30"/>
    <mergeCell ref="G30:I30"/>
    <mergeCell ref="J30:L30"/>
    <mergeCell ref="M30:O30"/>
    <mergeCell ref="P30:R30"/>
    <mergeCell ref="A25:C25"/>
    <mergeCell ref="D25:F25"/>
    <mergeCell ref="G25:I25"/>
    <mergeCell ref="J25:L25"/>
    <mergeCell ref="M25:O25"/>
    <mergeCell ref="P25:R25"/>
    <mergeCell ref="A24:C24"/>
    <mergeCell ref="D24:F24"/>
    <mergeCell ref="G24:I24"/>
    <mergeCell ref="J24:L24"/>
    <mergeCell ref="M24:O24"/>
    <mergeCell ref="P24:R24"/>
    <mergeCell ref="A23:C23"/>
    <mergeCell ref="D23:F23"/>
    <mergeCell ref="G23:I23"/>
    <mergeCell ref="J23:L23"/>
    <mergeCell ref="M23:O23"/>
    <mergeCell ref="P23:R23"/>
    <mergeCell ref="A22:C22"/>
    <mergeCell ref="D22:F22"/>
    <mergeCell ref="G22:I22"/>
    <mergeCell ref="J22:L22"/>
    <mergeCell ref="M22:O22"/>
    <mergeCell ref="P22:R22"/>
    <mergeCell ref="D19:F19"/>
    <mergeCell ref="G19:I19"/>
    <mergeCell ref="J19:L19"/>
    <mergeCell ref="M19:O19"/>
    <mergeCell ref="P19:R19"/>
    <mergeCell ref="D21:F21"/>
    <mergeCell ref="G21:I21"/>
    <mergeCell ref="J21:L21"/>
    <mergeCell ref="M21:O21"/>
    <mergeCell ref="P21:R21"/>
    <mergeCell ref="D11:F11"/>
    <mergeCell ref="G11:I11"/>
    <mergeCell ref="J11:L11"/>
    <mergeCell ref="M11:O11"/>
    <mergeCell ref="P11:R11"/>
    <mergeCell ref="D14:F14"/>
    <mergeCell ref="G14:I14"/>
    <mergeCell ref="J14:L14"/>
    <mergeCell ref="M14:O14"/>
    <mergeCell ref="P14:R14"/>
    <mergeCell ref="D3:F3"/>
    <mergeCell ref="G3:I3"/>
    <mergeCell ref="J3:L3"/>
    <mergeCell ref="M3:O3"/>
    <mergeCell ref="P3:R3"/>
    <mergeCell ref="D10:F10"/>
    <mergeCell ref="G10:I10"/>
    <mergeCell ref="J10:L10"/>
    <mergeCell ref="M10:O10"/>
    <mergeCell ref="P10:R10"/>
    <mergeCell ref="D217:F217"/>
    <mergeCell ref="G217:I217"/>
    <mergeCell ref="D218:F218"/>
    <mergeCell ref="G218:I218"/>
    <mergeCell ref="D190:F190"/>
    <mergeCell ref="G190:I190"/>
    <mergeCell ref="J190:L190"/>
    <mergeCell ref="M190:O190"/>
    <mergeCell ref="P190:R190"/>
    <mergeCell ref="D191:F191"/>
    <mergeCell ref="G191:I191"/>
    <mergeCell ref="J191:L191"/>
    <mergeCell ref="M191:O191"/>
    <mergeCell ref="P191:R191"/>
  </mergeCells>
  <conditionalFormatting sqref="G32:G40 G42:G50 M32:M40 M42:M50 J32:J40 J42:J50 P32:P40 P42:P50 D32:D40 D42:D50">
    <cfRule type="cellIs" dxfId="143" priority="17" stopIfTrue="1" operator="equal">
      <formula>$C32</formula>
    </cfRule>
    <cfRule type="cellIs" dxfId="142" priority="18" stopIfTrue="1" operator="equal">
      <formula>$C32-1</formula>
    </cfRule>
  </conditionalFormatting>
  <conditionalFormatting sqref="G59:G67 G69:G77 M59:M67 M69:M77 J59:J67 J69:J77 P59:P67 P69:P77 D59:D67 D69:D77">
    <cfRule type="cellIs" dxfId="141" priority="15" stopIfTrue="1" operator="equal">
      <formula>$C59</formula>
    </cfRule>
    <cfRule type="cellIs" dxfId="140" priority="16" stopIfTrue="1" operator="equal">
      <formula>$C59-1</formula>
    </cfRule>
  </conditionalFormatting>
  <conditionalFormatting sqref="G86:G94 M86:M94 J86:J94 P86:P94 D86:D94 D96:D104 G96:G104 J96:J104 M96:M104 P96:P104">
    <cfRule type="cellIs" dxfId="139" priority="13" stopIfTrue="1" operator="equal">
      <formula>$C86</formula>
    </cfRule>
    <cfRule type="cellIs" dxfId="138" priority="14" stopIfTrue="1" operator="equal">
      <formula>$C86-1</formula>
    </cfRule>
  </conditionalFormatting>
  <conditionalFormatting sqref="G138:G146 G148:G156 M138:M146 M148:M156 J138:J146 J148:J156 P138:P146 P148:P156 D138:D146 D148:D156">
    <cfRule type="cellIs" dxfId="137" priority="11" stopIfTrue="1" operator="equal">
      <formula>$C138</formula>
    </cfRule>
    <cfRule type="cellIs" dxfId="136" priority="12" stopIfTrue="1" operator="equal">
      <formula>$C138-1</formula>
    </cfRule>
  </conditionalFormatting>
  <conditionalFormatting sqref="G165:G173 G175:G183 M165:M173 M175:M183 J165:J173 J175:J183 P165:P173 P175:P183 D165:D173 D175:D183">
    <cfRule type="cellIs" dxfId="135" priority="9" stopIfTrue="1" operator="equal">
      <formula>$C165</formula>
    </cfRule>
    <cfRule type="cellIs" dxfId="134" priority="10" stopIfTrue="1" operator="equal">
      <formula>$C165-1</formula>
    </cfRule>
  </conditionalFormatting>
  <conditionalFormatting sqref="G112:G120 G122:G130 M112:M120 M122:M130 J112:J120 J122:J130 P112:P120 P122:P130 D112:D120 D122:D130">
    <cfRule type="cellIs" dxfId="133" priority="5" stopIfTrue="1" operator="equal">
      <formula>$C112</formula>
    </cfRule>
    <cfRule type="cellIs" dxfId="132" priority="6" stopIfTrue="1" operator="equal">
      <formula>$C112-1</formula>
    </cfRule>
  </conditionalFormatting>
  <conditionalFormatting sqref="G193:G201 G203:G211 M193:M201 M203:M211 J193:J201 J203:J211 P193:P201 P203:P211 D193:D201 D203:D211">
    <cfRule type="cellIs" dxfId="131" priority="3" stopIfTrue="1" operator="equal">
      <formula>$C193</formula>
    </cfRule>
    <cfRule type="cellIs" dxfId="130" priority="4" stopIfTrue="1" operator="equal">
      <formula>$C193-1</formula>
    </cfRule>
  </conditionalFormatting>
  <conditionalFormatting sqref="G220:G228 D220:D228">
    <cfRule type="cellIs" dxfId="129" priority="1" stopIfTrue="1" operator="equal">
      <formula>$C220</formula>
    </cfRule>
    <cfRule type="cellIs" dxfId="128" priority="2" stopIfTrue="1" operator="equal">
      <formula>$C220-1</formula>
    </cfRule>
  </conditionalFormatting>
  <pageMargins left="0.75" right="0.75" top="1" bottom="1" header="0" footer="0"/>
  <pageSetup paperSize="9" orientation="portrait" r:id="rId1"/>
  <headerFooter alignWithMargins="0"/>
  <extLst>
    <ext xmlns:mx="http://schemas.microsoft.com/office/mac/excel/2008/main" uri="http://schemas.microsoft.com/office/mac/excel/2008/main">
      <mx:PLV Mode="0" OnePage="0" WScale="0"/>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P32"/>
  <sheetViews>
    <sheetView workbookViewId="0">
      <selection activeCell="N19" sqref="N19"/>
    </sheetView>
  </sheetViews>
  <sheetFormatPr defaultColWidth="8.85546875" defaultRowHeight="12.75" x14ac:dyDescent="0.2"/>
  <cols>
    <col min="1" max="15" width="8.5703125" customWidth="1"/>
  </cols>
  <sheetData>
    <row r="1" spans="1:16" ht="13.5" thickBot="1" x14ac:dyDescent="0.25">
      <c r="A1" s="256"/>
      <c r="B1" s="257"/>
      <c r="C1" s="257"/>
      <c r="D1" s="257"/>
      <c r="E1" s="257"/>
      <c r="F1" s="257"/>
      <c r="G1" s="257" t="s">
        <v>326</v>
      </c>
      <c r="H1" s="257"/>
      <c r="I1" s="257"/>
      <c r="J1" s="257"/>
      <c r="K1" s="257"/>
      <c r="L1" s="257"/>
      <c r="M1" s="257"/>
      <c r="N1" s="257"/>
      <c r="O1" s="257"/>
      <c r="P1" t="s">
        <v>659</v>
      </c>
    </row>
    <row r="2" spans="1:16" x14ac:dyDescent="0.2">
      <c r="A2" s="258"/>
      <c r="B2" s="259"/>
      <c r="C2" s="259"/>
      <c r="D2" s="474" t="s">
        <v>472</v>
      </c>
      <c r="E2" s="475"/>
      <c r="F2" s="476"/>
      <c r="G2" s="477" t="s">
        <v>352</v>
      </c>
      <c r="H2" s="478"/>
      <c r="I2" s="479"/>
      <c r="J2" s="474" t="s">
        <v>340</v>
      </c>
      <c r="K2" s="475"/>
      <c r="L2" s="476"/>
      <c r="M2" s="477" t="s">
        <v>469</v>
      </c>
      <c r="N2" s="478"/>
      <c r="O2" s="479"/>
    </row>
    <row r="3" spans="1:16" x14ac:dyDescent="0.2">
      <c r="A3" s="260"/>
      <c r="B3" s="261"/>
      <c r="C3" s="261" t="s">
        <v>538</v>
      </c>
      <c r="D3" s="480">
        <v>26</v>
      </c>
      <c r="E3" s="481"/>
      <c r="F3" s="482"/>
      <c r="G3" s="483">
        <v>25</v>
      </c>
      <c r="H3" s="484"/>
      <c r="I3" s="485"/>
      <c r="J3" s="480">
        <v>20</v>
      </c>
      <c r="K3" s="481"/>
      <c r="L3" s="482"/>
      <c r="M3" s="483">
        <v>6</v>
      </c>
      <c r="N3" s="484"/>
      <c r="O3" s="485"/>
    </row>
    <row r="4" spans="1:16" x14ac:dyDescent="0.2">
      <c r="A4" s="262"/>
      <c r="B4" s="263" t="s">
        <v>355</v>
      </c>
      <c r="C4" s="263" t="s">
        <v>408</v>
      </c>
      <c r="D4" s="35" t="s">
        <v>409</v>
      </c>
      <c r="E4" s="35" t="s">
        <v>410</v>
      </c>
      <c r="F4" s="35" t="s">
        <v>363</v>
      </c>
      <c r="G4" s="36" t="s">
        <v>409</v>
      </c>
      <c r="H4" s="36" t="s">
        <v>410</v>
      </c>
      <c r="I4" s="36" t="s">
        <v>363</v>
      </c>
      <c r="J4" s="35" t="s">
        <v>409</v>
      </c>
      <c r="K4" s="35" t="s">
        <v>410</v>
      </c>
      <c r="L4" s="35" t="s">
        <v>363</v>
      </c>
      <c r="M4" s="36" t="s">
        <v>409</v>
      </c>
      <c r="N4" s="36" t="s">
        <v>410</v>
      </c>
      <c r="O4" s="36" t="s">
        <v>363</v>
      </c>
    </row>
    <row r="5" spans="1:16" x14ac:dyDescent="0.2">
      <c r="A5" s="262" t="s">
        <v>390</v>
      </c>
      <c r="B5" s="264">
        <v>11</v>
      </c>
      <c r="C5" s="264">
        <v>5</v>
      </c>
      <c r="D5" s="37">
        <v>10</v>
      </c>
      <c r="E5" s="37">
        <v>2</v>
      </c>
      <c r="F5" s="37">
        <f t="shared" ref="F5:F23" si="0">IF(($C5+INT(D$3/18)+IF(((D$3-INT(D$3/18)*18)-$B5)&gt;=0,1,0)-D5+2)&lt;0, 0, $C5+INT(D$3/18)+IF(((D$3-INT(D$3/18)*18)-$B5)&gt;=0,1,0)-D5+2)</f>
        <v>0</v>
      </c>
      <c r="G5" s="38">
        <v>10</v>
      </c>
      <c r="H5" s="38">
        <v>2</v>
      </c>
      <c r="I5" s="232">
        <f t="shared" ref="I5:I13" si="1">IF(($C5+INT(G$3/18)+IF(((G$3-INT(G$3/18)*18)-$B5)&gt;=0,1,0)-G5+2)&lt;0, 0, $C5+INT(G$3/18)+IF(((G$3-INT(G$3/18)*18)-$B5)&gt;=0,1,0)-G5+2)</f>
        <v>0</v>
      </c>
      <c r="J5" s="37">
        <v>5</v>
      </c>
      <c r="K5" s="37">
        <v>2</v>
      </c>
      <c r="L5" s="37">
        <f t="shared" ref="L5:L13" si="2">IF(($C5+INT(J$3/18)+IF(((J$3-INT(J$3/18)*18)-$B5)&gt;=0,1,0)-J5+2)&lt;0, 0, $C5+INT(J$3/18)+IF(((J$3-INT(J$3/18)*18)-$B5)&gt;=0,1,0)-J5+2)</f>
        <v>3</v>
      </c>
      <c r="M5" s="38">
        <v>4</v>
      </c>
      <c r="N5" s="38">
        <v>2</v>
      </c>
      <c r="O5" s="232">
        <f t="shared" ref="O5:O13" si="3">IF(($C5+INT(M$3/18)+IF(((M$3-INT(M$3/18)*18)-$B5)&gt;=0,1,0)-M5+2)&lt;0, 0, $C5+INT(M$3/18)+IF(((M$3-INT(M$3/18)*18)-$B5)&gt;=0,1,0)-M5+2)</f>
        <v>3</v>
      </c>
      <c r="P5" s="102"/>
    </row>
    <row r="6" spans="1:16" x14ac:dyDescent="0.2">
      <c r="A6" s="262" t="s">
        <v>391</v>
      </c>
      <c r="B6" s="264">
        <v>15</v>
      </c>
      <c r="C6" s="264">
        <v>3</v>
      </c>
      <c r="D6" s="37">
        <v>3</v>
      </c>
      <c r="E6" s="37">
        <v>1</v>
      </c>
      <c r="F6" s="37">
        <f t="shared" si="0"/>
        <v>3</v>
      </c>
      <c r="G6" s="38">
        <v>10</v>
      </c>
      <c r="H6" s="38">
        <v>2</v>
      </c>
      <c r="I6" s="232">
        <f t="shared" si="1"/>
        <v>0</v>
      </c>
      <c r="J6" s="37">
        <v>5</v>
      </c>
      <c r="K6" s="37">
        <v>2</v>
      </c>
      <c r="L6" s="37">
        <f t="shared" si="2"/>
        <v>1</v>
      </c>
      <c r="M6" s="38">
        <v>3</v>
      </c>
      <c r="N6" s="38">
        <v>1</v>
      </c>
      <c r="O6" s="232">
        <f t="shared" si="3"/>
        <v>2</v>
      </c>
    </row>
    <row r="7" spans="1:16" x14ac:dyDescent="0.2">
      <c r="A7" s="262" t="s">
        <v>392</v>
      </c>
      <c r="B7" s="264">
        <v>3</v>
      </c>
      <c r="C7" s="264">
        <v>4</v>
      </c>
      <c r="D7" s="37">
        <v>6</v>
      </c>
      <c r="E7" s="37">
        <v>3</v>
      </c>
      <c r="F7" s="37">
        <f t="shared" si="0"/>
        <v>2</v>
      </c>
      <c r="G7" s="38">
        <v>6</v>
      </c>
      <c r="H7" s="38">
        <v>3</v>
      </c>
      <c r="I7" s="232">
        <f t="shared" si="1"/>
        <v>2</v>
      </c>
      <c r="J7" s="37">
        <v>5</v>
      </c>
      <c r="K7" s="37">
        <v>2</v>
      </c>
      <c r="L7" s="37">
        <f t="shared" si="2"/>
        <v>2</v>
      </c>
      <c r="M7" s="38">
        <v>7</v>
      </c>
      <c r="N7" s="38">
        <v>2</v>
      </c>
      <c r="O7" s="232">
        <f t="shared" si="3"/>
        <v>0</v>
      </c>
    </row>
    <row r="8" spans="1:16" x14ac:dyDescent="0.2">
      <c r="A8" s="262" t="s">
        <v>393</v>
      </c>
      <c r="B8" s="264">
        <v>17</v>
      </c>
      <c r="C8" s="264">
        <v>3</v>
      </c>
      <c r="D8" s="37">
        <v>5</v>
      </c>
      <c r="E8" s="37">
        <v>2</v>
      </c>
      <c r="F8" s="37">
        <f t="shared" si="0"/>
        <v>1</v>
      </c>
      <c r="G8" s="38">
        <v>4</v>
      </c>
      <c r="H8" s="38">
        <v>2</v>
      </c>
      <c r="I8" s="232">
        <f t="shared" si="1"/>
        <v>2</v>
      </c>
      <c r="J8" s="37">
        <v>3</v>
      </c>
      <c r="K8" s="37">
        <v>1</v>
      </c>
      <c r="L8" s="37">
        <f t="shared" si="2"/>
        <v>3</v>
      </c>
      <c r="M8" s="38">
        <v>3</v>
      </c>
      <c r="N8" s="38">
        <v>2</v>
      </c>
      <c r="O8" s="232">
        <f t="shared" si="3"/>
        <v>2</v>
      </c>
      <c r="P8" s="102"/>
    </row>
    <row r="9" spans="1:16" x14ac:dyDescent="0.2">
      <c r="A9" s="262" t="s">
        <v>394</v>
      </c>
      <c r="B9" s="264">
        <v>1</v>
      </c>
      <c r="C9" s="264">
        <v>4</v>
      </c>
      <c r="D9" s="37">
        <v>6</v>
      </c>
      <c r="E9" s="37">
        <v>2</v>
      </c>
      <c r="F9" s="37">
        <f t="shared" si="0"/>
        <v>2</v>
      </c>
      <c r="G9" s="38">
        <v>8</v>
      </c>
      <c r="H9" s="38">
        <v>2</v>
      </c>
      <c r="I9" s="232">
        <f t="shared" si="1"/>
        <v>0</v>
      </c>
      <c r="J9" s="37">
        <v>6</v>
      </c>
      <c r="K9" s="37">
        <v>2</v>
      </c>
      <c r="L9" s="37">
        <f t="shared" si="2"/>
        <v>2</v>
      </c>
      <c r="M9" s="38">
        <v>3</v>
      </c>
      <c r="N9" s="38">
        <v>1</v>
      </c>
      <c r="O9" s="232">
        <f t="shared" si="3"/>
        <v>4</v>
      </c>
    </row>
    <row r="10" spans="1:16" x14ac:dyDescent="0.2">
      <c r="A10" s="262" t="s">
        <v>395</v>
      </c>
      <c r="B10" s="264">
        <v>13</v>
      </c>
      <c r="C10" s="264">
        <v>3</v>
      </c>
      <c r="D10" s="37">
        <v>4</v>
      </c>
      <c r="E10" s="37">
        <v>2</v>
      </c>
      <c r="F10" s="37">
        <f t="shared" si="0"/>
        <v>2</v>
      </c>
      <c r="G10" s="38">
        <v>4</v>
      </c>
      <c r="H10" s="38">
        <v>2</v>
      </c>
      <c r="I10" s="232">
        <f t="shared" si="1"/>
        <v>2</v>
      </c>
      <c r="J10" s="37">
        <v>4</v>
      </c>
      <c r="K10" s="37">
        <v>2</v>
      </c>
      <c r="L10" s="37">
        <f t="shared" si="2"/>
        <v>2</v>
      </c>
      <c r="M10" s="38">
        <v>4</v>
      </c>
      <c r="N10" s="38">
        <v>3</v>
      </c>
      <c r="O10" s="232">
        <f t="shared" si="3"/>
        <v>1</v>
      </c>
    </row>
    <row r="11" spans="1:16" x14ac:dyDescent="0.2">
      <c r="A11" s="262" t="s">
        <v>396</v>
      </c>
      <c r="B11" s="264">
        <v>5</v>
      </c>
      <c r="C11" s="264">
        <v>4</v>
      </c>
      <c r="D11" s="37">
        <v>5</v>
      </c>
      <c r="E11" s="37">
        <v>2</v>
      </c>
      <c r="F11" s="37">
        <f t="shared" si="0"/>
        <v>3</v>
      </c>
      <c r="G11" s="38">
        <v>8</v>
      </c>
      <c r="H11" s="38">
        <v>3</v>
      </c>
      <c r="I11" s="232">
        <f t="shared" si="1"/>
        <v>0</v>
      </c>
      <c r="J11" s="37">
        <v>5</v>
      </c>
      <c r="K11" s="37">
        <v>2</v>
      </c>
      <c r="L11" s="37">
        <f t="shared" si="2"/>
        <v>2</v>
      </c>
      <c r="M11" s="38">
        <v>4</v>
      </c>
      <c r="N11" s="38">
        <v>2</v>
      </c>
      <c r="O11" s="232">
        <f t="shared" si="3"/>
        <v>3</v>
      </c>
    </row>
    <row r="12" spans="1:16" x14ac:dyDescent="0.2">
      <c r="A12" s="262" t="s">
        <v>397</v>
      </c>
      <c r="B12" s="264">
        <v>9</v>
      </c>
      <c r="C12" s="264">
        <v>5</v>
      </c>
      <c r="D12" s="37">
        <v>7</v>
      </c>
      <c r="E12" s="37">
        <v>1</v>
      </c>
      <c r="F12" s="37">
        <f t="shared" si="0"/>
        <v>1</v>
      </c>
      <c r="G12" s="38">
        <v>7</v>
      </c>
      <c r="H12" s="38">
        <v>2</v>
      </c>
      <c r="I12" s="232">
        <f t="shared" si="1"/>
        <v>1</v>
      </c>
      <c r="J12" s="37">
        <v>10</v>
      </c>
      <c r="K12" s="37">
        <v>2</v>
      </c>
      <c r="L12" s="37">
        <f t="shared" si="2"/>
        <v>0</v>
      </c>
      <c r="M12" s="38">
        <v>6</v>
      </c>
      <c r="N12" s="38">
        <v>2</v>
      </c>
      <c r="O12" s="232">
        <f t="shared" si="3"/>
        <v>1</v>
      </c>
    </row>
    <row r="13" spans="1:16" ht="13.5" thickBot="1" x14ac:dyDescent="0.25">
      <c r="A13" s="265" t="s">
        <v>398</v>
      </c>
      <c r="B13" s="266">
        <v>7</v>
      </c>
      <c r="C13" s="266">
        <v>4</v>
      </c>
      <c r="D13" s="37">
        <v>6</v>
      </c>
      <c r="E13" s="54">
        <v>2</v>
      </c>
      <c r="F13" s="37">
        <f t="shared" si="0"/>
        <v>2</v>
      </c>
      <c r="G13" s="38">
        <v>5</v>
      </c>
      <c r="H13" s="55">
        <v>3</v>
      </c>
      <c r="I13" s="232">
        <f t="shared" si="1"/>
        <v>3</v>
      </c>
      <c r="J13" s="37">
        <v>4</v>
      </c>
      <c r="K13" s="54">
        <v>1</v>
      </c>
      <c r="L13" s="37">
        <f t="shared" si="2"/>
        <v>3</v>
      </c>
      <c r="M13" s="38">
        <v>4</v>
      </c>
      <c r="N13" s="55">
        <v>2</v>
      </c>
      <c r="O13" s="232">
        <f t="shared" si="3"/>
        <v>2</v>
      </c>
    </row>
    <row r="14" spans="1:16" ht="13.5" thickBot="1" x14ac:dyDescent="0.25">
      <c r="A14" s="267" t="s">
        <v>412</v>
      </c>
      <c r="B14" s="268"/>
      <c r="C14" s="234">
        <f t="shared" ref="C14:L14" si="4">SUM(C5:C13)</f>
        <v>35</v>
      </c>
      <c r="D14" s="63">
        <f t="shared" si="4"/>
        <v>52</v>
      </c>
      <c r="E14" s="63">
        <f t="shared" si="4"/>
        <v>17</v>
      </c>
      <c r="F14" s="63">
        <f t="shared" si="4"/>
        <v>16</v>
      </c>
      <c r="G14" s="64">
        <f t="shared" si="4"/>
        <v>62</v>
      </c>
      <c r="H14" s="64">
        <f t="shared" si="4"/>
        <v>21</v>
      </c>
      <c r="I14" s="233">
        <f t="shared" si="4"/>
        <v>10</v>
      </c>
      <c r="J14" s="63">
        <f t="shared" si="4"/>
        <v>47</v>
      </c>
      <c r="K14" s="63">
        <f t="shared" si="4"/>
        <v>16</v>
      </c>
      <c r="L14" s="88">
        <f t="shared" si="4"/>
        <v>18</v>
      </c>
      <c r="M14" s="64">
        <f>SUM(M5:M13)</f>
        <v>38</v>
      </c>
      <c r="N14" s="64">
        <f>SUM(N5:N13)</f>
        <v>17</v>
      </c>
      <c r="O14" s="233">
        <f>SUM(O5:O13)</f>
        <v>18</v>
      </c>
    </row>
    <row r="15" spans="1:16" x14ac:dyDescent="0.2">
      <c r="A15" s="260" t="s">
        <v>399</v>
      </c>
      <c r="B15" s="269">
        <v>10</v>
      </c>
      <c r="C15" s="269">
        <v>4</v>
      </c>
      <c r="D15" s="37">
        <v>5</v>
      </c>
      <c r="E15" s="39">
        <v>1</v>
      </c>
      <c r="F15" s="37">
        <f t="shared" si="0"/>
        <v>2</v>
      </c>
      <c r="G15" s="38">
        <v>6</v>
      </c>
      <c r="H15" s="59">
        <v>2</v>
      </c>
      <c r="I15" s="232">
        <f t="shared" ref="I15:I23" si="5">IF(($C15+INT(G$3/18)+IF(((G$3-INT(G$3/18)*18)-$B15)&gt;=0,1,0)-G15+2)&lt;0, 0, $C15+INT(G$3/18)+IF(((G$3-INT(G$3/18)*18)-$B15)&gt;=0,1,0)-G15+2)</f>
        <v>1</v>
      </c>
      <c r="J15" s="37">
        <v>7</v>
      </c>
      <c r="K15" s="39">
        <v>2</v>
      </c>
      <c r="L15" s="37">
        <f t="shared" ref="L15:L23" si="6">IF(($C15+INT(J$3/18)+IF(((J$3-INT(J$3/18)*18)-$B15)&gt;=0,1,0)-J15+2)&lt;0, 0, $C15+INT(J$3/18)+IF(((J$3-INT(J$3/18)*18)-$B15)&gt;=0,1,0)-J15+2)</f>
        <v>0</v>
      </c>
      <c r="M15" s="38">
        <v>5</v>
      </c>
      <c r="N15" s="59">
        <v>2</v>
      </c>
      <c r="O15" s="232">
        <f t="shared" ref="O15:O23" si="7">IF(($C15+INT(M$3/18)+IF(((M$3-INT(M$3/18)*18)-$B15)&gt;=0,1,0)-M15+2)&lt;0, 0, $C15+INT(M$3/18)+IF(((M$3-INT(M$3/18)*18)-$B15)&gt;=0,1,0)-M15+2)</f>
        <v>1</v>
      </c>
    </row>
    <row r="16" spans="1:16" x14ac:dyDescent="0.2">
      <c r="A16" s="262" t="s">
        <v>400</v>
      </c>
      <c r="B16" s="264">
        <v>6</v>
      </c>
      <c r="C16" s="264">
        <v>5</v>
      </c>
      <c r="D16" s="37">
        <v>7</v>
      </c>
      <c r="E16" s="37">
        <v>1</v>
      </c>
      <c r="F16" s="37">
        <f t="shared" si="0"/>
        <v>2</v>
      </c>
      <c r="G16" s="38">
        <v>6</v>
      </c>
      <c r="H16" s="38">
        <v>2</v>
      </c>
      <c r="I16" s="232">
        <f t="shared" si="5"/>
        <v>3</v>
      </c>
      <c r="J16" s="37">
        <v>5</v>
      </c>
      <c r="K16" s="37">
        <v>2</v>
      </c>
      <c r="L16" s="37">
        <f t="shared" si="6"/>
        <v>3</v>
      </c>
      <c r="M16" s="38">
        <v>7</v>
      </c>
      <c r="N16" s="38">
        <v>2</v>
      </c>
      <c r="O16" s="232">
        <f t="shared" si="7"/>
        <v>1</v>
      </c>
    </row>
    <row r="17" spans="1:15" x14ac:dyDescent="0.2">
      <c r="A17" s="262" t="s">
        <v>401</v>
      </c>
      <c r="B17" s="264">
        <v>16</v>
      </c>
      <c r="C17" s="264">
        <v>4</v>
      </c>
      <c r="D17" s="37">
        <v>10</v>
      </c>
      <c r="E17" s="37">
        <v>2</v>
      </c>
      <c r="F17" s="37">
        <f t="shared" si="0"/>
        <v>0</v>
      </c>
      <c r="G17" s="38">
        <v>5</v>
      </c>
      <c r="H17" s="38">
        <v>2</v>
      </c>
      <c r="I17" s="232">
        <f t="shared" si="5"/>
        <v>2</v>
      </c>
      <c r="J17" s="37">
        <v>5</v>
      </c>
      <c r="K17" s="37">
        <v>2</v>
      </c>
      <c r="L17" s="37">
        <f t="shared" si="6"/>
        <v>2</v>
      </c>
      <c r="M17" s="38">
        <v>4</v>
      </c>
      <c r="N17" s="38">
        <v>0</v>
      </c>
      <c r="O17" s="232">
        <f t="shared" si="7"/>
        <v>2</v>
      </c>
    </row>
    <row r="18" spans="1:15" x14ac:dyDescent="0.2">
      <c r="A18" s="262" t="s">
        <v>402</v>
      </c>
      <c r="B18" s="264">
        <v>4</v>
      </c>
      <c r="C18" s="264">
        <v>4</v>
      </c>
      <c r="D18" s="37">
        <v>7</v>
      </c>
      <c r="E18" s="37">
        <v>2</v>
      </c>
      <c r="F18" s="37">
        <f t="shared" si="0"/>
        <v>1</v>
      </c>
      <c r="G18" s="38">
        <v>6</v>
      </c>
      <c r="H18" s="38">
        <v>2</v>
      </c>
      <c r="I18" s="232">
        <f t="shared" si="5"/>
        <v>2</v>
      </c>
      <c r="J18" s="37">
        <v>6</v>
      </c>
      <c r="K18" s="37">
        <v>3</v>
      </c>
      <c r="L18" s="37">
        <f t="shared" si="6"/>
        <v>1</v>
      </c>
      <c r="M18" s="38">
        <v>7</v>
      </c>
      <c r="N18" s="38">
        <v>2</v>
      </c>
      <c r="O18" s="232">
        <f t="shared" si="7"/>
        <v>0</v>
      </c>
    </row>
    <row r="19" spans="1:15" x14ac:dyDescent="0.2">
      <c r="A19" s="262" t="s">
        <v>403</v>
      </c>
      <c r="B19" s="264">
        <v>14</v>
      </c>
      <c r="C19" s="264">
        <v>3</v>
      </c>
      <c r="D19" s="37">
        <v>3</v>
      </c>
      <c r="E19" s="37">
        <v>2</v>
      </c>
      <c r="F19" s="37">
        <f t="shared" si="0"/>
        <v>3</v>
      </c>
      <c r="G19" s="38">
        <v>5</v>
      </c>
      <c r="H19" s="38">
        <v>2</v>
      </c>
      <c r="I19" s="232">
        <f t="shared" si="5"/>
        <v>1</v>
      </c>
      <c r="J19" s="37">
        <v>5</v>
      </c>
      <c r="K19" s="37">
        <v>2</v>
      </c>
      <c r="L19" s="37">
        <f t="shared" si="6"/>
        <v>1</v>
      </c>
      <c r="M19" s="38">
        <v>3</v>
      </c>
      <c r="N19" s="275">
        <v>0</v>
      </c>
      <c r="O19" s="232">
        <f t="shared" si="7"/>
        <v>2</v>
      </c>
    </row>
    <row r="20" spans="1:15" x14ac:dyDescent="0.2">
      <c r="A20" s="262" t="s">
        <v>404</v>
      </c>
      <c r="B20" s="264">
        <v>12</v>
      </c>
      <c r="C20" s="264">
        <v>5</v>
      </c>
      <c r="D20" s="37">
        <v>7</v>
      </c>
      <c r="E20" s="37">
        <v>1</v>
      </c>
      <c r="F20" s="37">
        <f t="shared" si="0"/>
        <v>1</v>
      </c>
      <c r="G20" s="38">
        <v>7</v>
      </c>
      <c r="H20" s="38">
        <v>2</v>
      </c>
      <c r="I20" s="232">
        <f t="shared" si="5"/>
        <v>1</v>
      </c>
      <c r="J20" s="37">
        <v>6</v>
      </c>
      <c r="K20" s="37">
        <v>3</v>
      </c>
      <c r="L20" s="37">
        <f t="shared" si="6"/>
        <v>2</v>
      </c>
      <c r="M20" s="38">
        <v>4</v>
      </c>
      <c r="N20" s="38">
        <v>1</v>
      </c>
      <c r="O20" s="232">
        <f t="shared" si="7"/>
        <v>3</v>
      </c>
    </row>
    <row r="21" spans="1:15" x14ac:dyDescent="0.2">
      <c r="A21" s="262" t="s">
        <v>405</v>
      </c>
      <c r="B21" s="264">
        <v>18</v>
      </c>
      <c r="C21" s="264">
        <v>3</v>
      </c>
      <c r="D21" s="37">
        <v>4</v>
      </c>
      <c r="E21" s="37">
        <v>2</v>
      </c>
      <c r="F21" s="37">
        <f t="shared" si="0"/>
        <v>2</v>
      </c>
      <c r="G21" s="38">
        <v>5</v>
      </c>
      <c r="H21" s="38">
        <v>2</v>
      </c>
      <c r="I21" s="232">
        <f t="shared" si="5"/>
        <v>1</v>
      </c>
      <c r="J21" s="37">
        <v>6</v>
      </c>
      <c r="K21" s="37">
        <v>4</v>
      </c>
      <c r="L21" s="37">
        <f t="shared" si="6"/>
        <v>0</v>
      </c>
      <c r="M21" s="38">
        <v>3</v>
      </c>
      <c r="N21" s="38">
        <v>1</v>
      </c>
      <c r="O21" s="232">
        <f t="shared" si="7"/>
        <v>2</v>
      </c>
    </row>
    <row r="22" spans="1:15" x14ac:dyDescent="0.2">
      <c r="A22" s="262" t="s">
        <v>406</v>
      </c>
      <c r="B22" s="264">
        <v>2</v>
      </c>
      <c r="C22" s="264">
        <v>4</v>
      </c>
      <c r="D22" s="37">
        <v>6</v>
      </c>
      <c r="E22" s="37">
        <v>2</v>
      </c>
      <c r="F22" s="37">
        <f t="shared" si="0"/>
        <v>2</v>
      </c>
      <c r="G22" s="38">
        <v>5</v>
      </c>
      <c r="H22" s="38">
        <v>2</v>
      </c>
      <c r="I22" s="232">
        <f t="shared" si="5"/>
        <v>3</v>
      </c>
      <c r="J22" s="37">
        <v>6</v>
      </c>
      <c r="K22" s="37">
        <v>2</v>
      </c>
      <c r="L22" s="37">
        <f t="shared" si="6"/>
        <v>2</v>
      </c>
      <c r="M22" s="38">
        <v>4</v>
      </c>
      <c r="N22" s="38">
        <v>2</v>
      </c>
      <c r="O22" s="232">
        <f t="shared" si="7"/>
        <v>3</v>
      </c>
    </row>
    <row r="23" spans="1:15" ht="13.5" thickBot="1" x14ac:dyDescent="0.25">
      <c r="A23" s="270" t="s">
        <v>407</v>
      </c>
      <c r="B23" s="271">
        <v>8</v>
      </c>
      <c r="C23" s="271">
        <v>4</v>
      </c>
      <c r="D23" s="37">
        <v>10</v>
      </c>
      <c r="E23" s="46">
        <v>2</v>
      </c>
      <c r="F23" s="37">
        <f t="shared" si="0"/>
        <v>0</v>
      </c>
      <c r="G23" s="38">
        <v>5</v>
      </c>
      <c r="H23" s="47">
        <v>2</v>
      </c>
      <c r="I23" s="232">
        <f t="shared" si="5"/>
        <v>2</v>
      </c>
      <c r="J23" s="37">
        <v>4</v>
      </c>
      <c r="K23" s="46">
        <v>2</v>
      </c>
      <c r="L23" s="37">
        <f t="shared" si="6"/>
        <v>3</v>
      </c>
      <c r="M23" s="38">
        <v>5</v>
      </c>
      <c r="N23" s="47">
        <v>2</v>
      </c>
      <c r="O23" s="232">
        <f t="shared" si="7"/>
        <v>1</v>
      </c>
    </row>
    <row r="24" spans="1:15" ht="13.5" thickBot="1" x14ac:dyDescent="0.25">
      <c r="A24" s="66" t="s">
        <v>413</v>
      </c>
      <c r="B24" s="63"/>
      <c r="C24" s="63">
        <f t="shared" ref="C24:L24" si="8">SUM(C15:C23)</f>
        <v>36</v>
      </c>
      <c r="D24" s="63">
        <f t="shared" si="8"/>
        <v>59</v>
      </c>
      <c r="E24" s="63">
        <f t="shared" si="8"/>
        <v>15</v>
      </c>
      <c r="F24" s="63">
        <f t="shared" si="8"/>
        <v>13</v>
      </c>
      <c r="G24" s="64">
        <f t="shared" si="8"/>
        <v>50</v>
      </c>
      <c r="H24" s="64">
        <f t="shared" si="8"/>
        <v>18</v>
      </c>
      <c r="I24" s="234">
        <f t="shared" si="8"/>
        <v>16</v>
      </c>
      <c r="J24" s="63">
        <f t="shared" si="8"/>
        <v>50</v>
      </c>
      <c r="K24" s="63">
        <f t="shared" si="8"/>
        <v>22</v>
      </c>
      <c r="L24" s="63">
        <f t="shared" si="8"/>
        <v>14</v>
      </c>
      <c r="M24" s="64">
        <f>SUM(M15:M23)</f>
        <v>42</v>
      </c>
      <c r="N24" s="64">
        <f>SUM(N15:N23)</f>
        <v>12</v>
      </c>
      <c r="O24" s="64">
        <f>SUM(O15:O23)</f>
        <v>15</v>
      </c>
    </row>
    <row r="25" spans="1:15" ht="13.5" thickBot="1" x14ac:dyDescent="0.25">
      <c r="A25" s="70" t="s">
        <v>414</v>
      </c>
      <c r="B25" s="71"/>
      <c r="C25" s="71">
        <f t="shared" ref="C25:L25" si="9">C24+C14</f>
        <v>71</v>
      </c>
      <c r="D25" s="71">
        <f t="shared" si="9"/>
        <v>111</v>
      </c>
      <c r="E25" s="71">
        <f t="shared" si="9"/>
        <v>32</v>
      </c>
      <c r="F25" s="71">
        <f t="shared" si="9"/>
        <v>29</v>
      </c>
      <c r="G25" s="72">
        <f t="shared" si="9"/>
        <v>112</v>
      </c>
      <c r="H25" s="72">
        <f t="shared" si="9"/>
        <v>39</v>
      </c>
      <c r="I25" s="235">
        <f t="shared" si="9"/>
        <v>26</v>
      </c>
      <c r="J25" s="71">
        <f t="shared" si="9"/>
        <v>97</v>
      </c>
      <c r="K25" s="71">
        <f t="shared" si="9"/>
        <v>38</v>
      </c>
      <c r="L25" s="71">
        <f t="shared" si="9"/>
        <v>32</v>
      </c>
      <c r="M25" s="72">
        <f>M24+M14</f>
        <v>80</v>
      </c>
      <c r="N25" s="72">
        <f>N24+N14</f>
        <v>29</v>
      </c>
      <c r="O25" s="72">
        <f>O24+O14</f>
        <v>33</v>
      </c>
    </row>
    <row r="26" spans="1:15" x14ac:dyDescent="0.2">
      <c r="A26" s="67" t="s">
        <v>350</v>
      </c>
      <c r="B26" s="39"/>
      <c r="C26" s="39"/>
      <c r="D26" s="486">
        <v>3</v>
      </c>
      <c r="E26" s="487"/>
      <c r="F26" s="488"/>
      <c r="G26" s="489">
        <v>4</v>
      </c>
      <c r="H26" s="490"/>
      <c r="I26" s="491"/>
      <c r="J26" s="486">
        <v>2</v>
      </c>
      <c r="K26" s="487"/>
      <c r="L26" s="488"/>
      <c r="M26" s="489">
        <v>1</v>
      </c>
      <c r="N26" s="490"/>
      <c r="O26" s="491"/>
    </row>
    <row r="27" spans="1:15" ht="13.5" thickBot="1" x14ac:dyDescent="0.25">
      <c r="A27" s="49" t="s">
        <v>415</v>
      </c>
      <c r="B27" s="46"/>
      <c r="C27" s="46"/>
      <c r="D27" s="492">
        <v>7</v>
      </c>
      <c r="E27" s="493"/>
      <c r="F27" s="494"/>
      <c r="G27" s="495">
        <v>4</v>
      </c>
      <c r="H27" s="496"/>
      <c r="I27" s="497"/>
      <c r="J27" s="492">
        <v>11</v>
      </c>
      <c r="K27" s="493"/>
      <c r="L27" s="494"/>
      <c r="M27" s="495">
        <v>16</v>
      </c>
      <c r="N27" s="496"/>
      <c r="O27" s="497"/>
    </row>
    <row r="29" spans="1:15" x14ac:dyDescent="0.2">
      <c r="A29" s="230" t="s">
        <v>325</v>
      </c>
      <c r="B29" s="30"/>
      <c r="C29" s="30"/>
      <c r="D29" s="30"/>
      <c r="E29" s="30"/>
      <c r="F29" s="30"/>
      <c r="G29" s="30"/>
      <c r="H29" s="30"/>
      <c r="I29" s="30"/>
      <c r="J29" s="30"/>
      <c r="K29" s="30"/>
      <c r="L29" s="30"/>
    </row>
    <row r="30" spans="1:15" x14ac:dyDescent="0.2">
      <c r="A30" s="30"/>
      <c r="B30" s="30"/>
      <c r="C30" s="30"/>
      <c r="D30" s="30"/>
      <c r="E30" s="30"/>
      <c r="F30" s="30"/>
      <c r="G30" s="30"/>
      <c r="H30" s="30"/>
      <c r="I30" s="30"/>
      <c r="J30" s="30"/>
      <c r="K30" s="30"/>
      <c r="L30" s="30"/>
    </row>
    <row r="31" spans="1:15" x14ac:dyDescent="0.2">
      <c r="A31" s="92"/>
      <c r="B31" s="30" t="s">
        <v>450</v>
      </c>
      <c r="C31" s="30"/>
      <c r="D31" s="30"/>
      <c r="E31" s="30"/>
      <c r="F31" s="30"/>
      <c r="G31" s="30"/>
      <c r="H31" s="30"/>
      <c r="I31" s="30"/>
      <c r="J31" s="30"/>
      <c r="K31" s="30"/>
      <c r="L31" s="30"/>
    </row>
    <row r="32" spans="1:15" x14ac:dyDescent="0.2">
      <c r="A32" s="97"/>
      <c r="B32" s="30" t="s">
        <v>603</v>
      </c>
      <c r="C32" s="30"/>
      <c r="D32" s="30"/>
      <c r="E32" s="30"/>
      <c r="F32" s="30"/>
      <c r="G32" s="30"/>
      <c r="H32" s="30"/>
      <c r="I32" s="30"/>
      <c r="J32" s="30"/>
      <c r="K32" s="30"/>
      <c r="L32" s="30"/>
    </row>
  </sheetData>
  <mergeCells count="16">
    <mergeCell ref="D26:F26"/>
    <mergeCell ref="G26:I26"/>
    <mergeCell ref="J26:L26"/>
    <mergeCell ref="M26:O26"/>
    <mergeCell ref="D27:F27"/>
    <mergeCell ref="G27:I27"/>
    <mergeCell ref="J27:L27"/>
    <mergeCell ref="M27:O27"/>
    <mergeCell ref="D2:F2"/>
    <mergeCell ref="G2:I2"/>
    <mergeCell ref="J2:L2"/>
    <mergeCell ref="M2:O2"/>
    <mergeCell ref="D3:F3"/>
    <mergeCell ref="G3:I3"/>
    <mergeCell ref="J3:L3"/>
    <mergeCell ref="M3:O3"/>
  </mergeCells>
  <conditionalFormatting sqref="G5:G13 G15:G23 D5:D13 D15:D23 J5:J13 J15:J23 M5:M13 M15:M23">
    <cfRule type="cellIs" dxfId="127" priority="1" stopIfTrue="1" operator="equal">
      <formula>$C5</formula>
    </cfRule>
    <cfRule type="cellIs" dxfId="126"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J38"/>
  <sheetViews>
    <sheetView workbookViewId="0"/>
  </sheetViews>
  <sheetFormatPr defaultColWidth="8.85546875" defaultRowHeight="12.75" x14ac:dyDescent="0.2"/>
  <sheetData>
    <row r="1" spans="1:10" ht="13.5" thickBot="1" x14ac:dyDescent="0.25">
      <c r="A1" s="236"/>
      <c r="B1" s="237"/>
      <c r="C1" s="237"/>
      <c r="D1" s="253" t="s">
        <v>322</v>
      </c>
      <c r="E1" s="253"/>
      <c r="F1" s="237"/>
      <c r="G1" s="237"/>
      <c r="H1" s="237"/>
      <c r="I1" s="237"/>
      <c r="J1" t="s">
        <v>659</v>
      </c>
    </row>
    <row r="2" spans="1:10" x14ac:dyDescent="0.2">
      <c r="A2" s="238"/>
      <c r="B2" s="239"/>
      <c r="C2" s="239"/>
      <c r="D2" s="474" t="s">
        <v>352</v>
      </c>
      <c r="E2" s="475"/>
      <c r="F2" s="476"/>
      <c r="G2" s="477" t="s">
        <v>472</v>
      </c>
      <c r="H2" s="478"/>
      <c r="I2" s="479"/>
    </row>
    <row r="3" spans="1:10" x14ac:dyDescent="0.2">
      <c r="A3" s="240"/>
      <c r="B3" s="241"/>
      <c r="C3" s="241" t="s">
        <v>538</v>
      </c>
      <c r="D3" s="480">
        <v>26</v>
      </c>
      <c r="E3" s="481"/>
      <c r="F3" s="482"/>
      <c r="G3" s="483">
        <v>27</v>
      </c>
      <c r="H3" s="484"/>
      <c r="I3" s="485"/>
    </row>
    <row r="4" spans="1:10" x14ac:dyDescent="0.2">
      <c r="A4" s="242"/>
      <c r="B4" s="243" t="s">
        <v>355</v>
      </c>
      <c r="C4" s="243" t="s">
        <v>408</v>
      </c>
      <c r="D4" s="35" t="s">
        <v>409</v>
      </c>
      <c r="E4" s="35" t="s">
        <v>410</v>
      </c>
      <c r="F4" s="35" t="s">
        <v>363</v>
      </c>
      <c r="G4" s="36" t="s">
        <v>409</v>
      </c>
      <c r="H4" s="36" t="s">
        <v>410</v>
      </c>
      <c r="I4" s="36" t="s">
        <v>363</v>
      </c>
    </row>
    <row r="5" spans="1:10" x14ac:dyDescent="0.2">
      <c r="A5" s="242" t="s">
        <v>390</v>
      </c>
      <c r="B5" s="244">
        <v>18</v>
      </c>
      <c r="C5" s="244">
        <v>3</v>
      </c>
      <c r="D5" s="37">
        <v>5</v>
      </c>
      <c r="E5" s="37">
        <v>3</v>
      </c>
      <c r="F5" s="37">
        <f t="shared" ref="F5:F13" si="0">IF(($C5+INT(D$3/18)+IF(((D$3-INT(D$3/18)*18)-$B5)&gt;=0,1,0)-D5+2)&lt;0, 0, $C5+INT(D$3/18)+IF(((D$3-INT(D$3/18)*18)-$B5)&gt;=0,1,0)-D5+2)</f>
        <v>1</v>
      </c>
      <c r="G5" s="38">
        <v>3</v>
      </c>
      <c r="H5" s="38">
        <v>2</v>
      </c>
      <c r="I5" s="232">
        <f t="shared" ref="I5:I13" si="1">IF(($C5+INT(G$3/18)+IF(((G$3-INT(G$3/18)*18)-$B5)&gt;=0,1,0)-G5+2)&lt;0, 0, $C5+INT(G$3/18)+IF(((G$3-INT(G$3/18)*18)-$B5)&gt;=0,1,0)-G5+2)</f>
        <v>3</v>
      </c>
      <c r="J5" s="102"/>
    </row>
    <row r="6" spans="1:10" x14ac:dyDescent="0.2">
      <c r="A6" s="242" t="s">
        <v>391</v>
      </c>
      <c r="B6" s="244">
        <v>4</v>
      </c>
      <c r="C6" s="244">
        <v>4</v>
      </c>
      <c r="D6" s="37">
        <v>6</v>
      </c>
      <c r="E6" s="37">
        <v>2</v>
      </c>
      <c r="F6" s="37">
        <f t="shared" si="0"/>
        <v>2</v>
      </c>
      <c r="G6" s="38">
        <v>6</v>
      </c>
      <c r="H6" s="38">
        <v>1</v>
      </c>
      <c r="I6" s="232">
        <f t="shared" si="1"/>
        <v>2</v>
      </c>
    </row>
    <row r="7" spans="1:10" x14ac:dyDescent="0.2">
      <c r="A7" s="242" t="s">
        <v>392</v>
      </c>
      <c r="B7" s="244">
        <v>8</v>
      </c>
      <c r="C7" s="244">
        <v>4</v>
      </c>
      <c r="D7" s="37">
        <v>4</v>
      </c>
      <c r="E7" s="37">
        <v>1</v>
      </c>
      <c r="F7" s="37">
        <f t="shared" si="0"/>
        <v>4</v>
      </c>
      <c r="G7" s="38">
        <v>7</v>
      </c>
      <c r="H7" s="38">
        <v>2</v>
      </c>
      <c r="I7" s="232">
        <f t="shared" si="1"/>
        <v>1</v>
      </c>
    </row>
    <row r="8" spans="1:10" x14ac:dyDescent="0.2">
      <c r="A8" s="242" t="s">
        <v>393</v>
      </c>
      <c r="B8" s="244">
        <v>10</v>
      </c>
      <c r="C8" s="244">
        <v>4</v>
      </c>
      <c r="D8" s="37">
        <v>4</v>
      </c>
      <c r="E8" s="37">
        <v>1</v>
      </c>
      <c r="F8" s="37">
        <f t="shared" si="0"/>
        <v>3</v>
      </c>
      <c r="G8" s="38">
        <v>5</v>
      </c>
      <c r="H8" s="38">
        <v>1</v>
      </c>
      <c r="I8" s="232">
        <f t="shared" si="1"/>
        <v>2</v>
      </c>
      <c r="J8" s="102"/>
    </row>
    <row r="9" spans="1:10" x14ac:dyDescent="0.2">
      <c r="A9" s="242" t="s">
        <v>394</v>
      </c>
      <c r="B9" s="244">
        <v>6</v>
      </c>
      <c r="C9" s="244">
        <v>4</v>
      </c>
      <c r="D9" s="37">
        <v>10</v>
      </c>
      <c r="E9" s="37">
        <v>2</v>
      </c>
      <c r="F9" s="37">
        <f t="shared" si="0"/>
        <v>0</v>
      </c>
      <c r="G9" s="38">
        <v>5</v>
      </c>
      <c r="H9" s="38">
        <v>1</v>
      </c>
      <c r="I9" s="232">
        <f t="shared" si="1"/>
        <v>3</v>
      </c>
      <c r="J9" t="s">
        <v>352</v>
      </c>
    </row>
    <row r="10" spans="1:10" x14ac:dyDescent="0.2">
      <c r="A10" s="242" t="s">
        <v>395</v>
      </c>
      <c r="B10" s="244">
        <v>14</v>
      </c>
      <c r="C10" s="244">
        <v>4</v>
      </c>
      <c r="D10" s="37">
        <v>10</v>
      </c>
      <c r="E10" s="37">
        <v>2</v>
      </c>
      <c r="F10" s="37">
        <f t="shared" si="0"/>
        <v>0</v>
      </c>
      <c r="G10" s="38">
        <v>6</v>
      </c>
      <c r="H10" s="38">
        <v>2</v>
      </c>
      <c r="I10" s="232">
        <f t="shared" si="1"/>
        <v>1</v>
      </c>
    </row>
    <row r="11" spans="1:10" x14ac:dyDescent="0.2">
      <c r="A11" s="242" t="s">
        <v>396</v>
      </c>
      <c r="B11" s="244">
        <v>16</v>
      </c>
      <c r="C11" s="244">
        <v>4</v>
      </c>
      <c r="D11" s="37">
        <v>4</v>
      </c>
      <c r="E11" s="37">
        <v>1</v>
      </c>
      <c r="F11" s="37">
        <f t="shared" si="0"/>
        <v>3</v>
      </c>
      <c r="G11" s="38">
        <v>4</v>
      </c>
      <c r="H11" s="38">
        <v>1</v>
      </c>
      <c r="I11" s="232">
        <f t="shared" si="1"/>
        <v>3</v>
      </c>
    </row>
    <row r="12" spans="1:10" x14ac:dyDescent="0.2">
      <c r="A12" s="242" t="s">
        <v>397</v>
      </c>
      <c r="B12" s="244">
        <v>2</v>
      </c>
      <c r="C12" s="244">
        <v>5</v>
      </c>
      <c r="D12" s="37">
        <v>9</v>
      </c>
      <c r="E12" s="37">
        <v>2</v>
      </c>
      <c r="F12" s="37">
        <f t="shared" si="0"/>
        <v>0</v>
      </c>
      <c r="G12" s="38">
        <v>7</v>
      </c>
      <c r="H12" s="38">
        <v>2</v>
      </c>
      <c r="I12" s="232">
        <f t="shared" si="1"/>
        <v>2</v>
      </c>
      <c r="J12" t="s">
        <v>352</v>
      </c>
    </row>
    <row r="13" spans="1:10" ht="13.5" thickBot="1" x14ac:dyDescent="0.25">
      <c r="A13" s="245" t="s">
        <v>398</v>
      </c>
      <c r="B13" s="246">
        <v>12</v>
      </c>
      <c r="C13" s="246">
        <v>3</v>
      </c>
      <c r="D13" s="37">
        <v>5</v>
      </c>
      <c r="E13" s="54">
        <v>2</v>
      </c>
      <c r="F13" s="37">
        <f t="shared" si="0"/>
        <v>1</v>
      </c>
      <c r="G13" s="38">
        <v>5</v>
      </c>
      <c r="H13" s="55">
        <v>3</v>
      </c>
      <c r="I13" s="232">
        <f t="shared" si="1"/>
        <v>1</v>
      </c>
    </row>
    <row r="14" spans="1:10" ht="13.5" thickBot="1" x14ac:dyDescent="0.25">
      <c r="A14" s="247" t="s">
        <v>412</v>
      </c>
      <c r="B14" s="248"/>
      <c r="C14" s="249">
        <f t="shared" ref="C14:I14" si="2">SUM(C5:C13)</f>
        <v>35</v>
      </c>
      <c r="D14" s="63">
        <f t="shared" si="2"/>
        <v>57</v>
      </c>
      <c r="E14" s="63">
        <f t="shared" si="2"/>
        <v>16</v>
      </c>
      <c r="F14" s="88">
        <f t="shared" si="2"/>
        <v>14</v>
      </c>
      <c r="G14" s="64">
        <f t="shared" si="2"/>
        <v>48</v>
      </c>
      <c r="H14" s="64">
        <f t="shared" si="2"/>
        <v>15</v>
      </c>
      <c r="I14" s="233">
        <f t="shared" si="2"/>
        <v>18</v>
      </c>
    </row>
    <row r="15" spans="1:10" x14ac:dyDescent="0.2">
      <c r="A15" s="240" t="s">
        <v>399</v>
      </c>
      <c r="B15" s="250">
        <v>13</v>
      </c>
      <c r="C15" s="250">
        <v>4</v>
      </c>
      <c r="D15" s="37">
        <v>10</v>
      </c>
      <c r="E15" s="39">
        <v>2</v>
      </c>
      <c r="F15" s="37">
        <f t="shared" ref="F15:F23" si="3">IF(($C15+INT(D$3/18)+IF(((D$3-INT(D$3/18)*18)-$B15)&gt;=0,1,0)-D15+2)&lt;0, 0, $C15+INT(D$3/18)+IF(((D$3-INT(D$3/18)*18)-$B15)&gt;=0,1,0)-D15+2)</f>
        <v>0</v>
      </c>
      <c r="G15" s="38">
        <v>7</v>
      </c>
      <c r="H15" s="59">
        <v>2</v>
      </c>
      <c r="I15" s="232">
        <f t="shared" ref="I15:I23" si="4">IF(($C15+INT(G$3/18)+IF(((G$3-INT(G$3/18)*18)-$B15)&gt;=0,1,0)-G15+2)&lt;0, 0, $C15+INT(G$3/18)+IF(((G$3-INT(G$3/18)*18)-$B15)&gt;=0,1,0)-G15+2)</f>
        <v>0</v>
      </c>
    </row>
    <row r="16" spans="1:10" x14ac:dyDescent="0.2">
      <c r="A16" s="242" t="s">
        <v>400</v>
      </c>
      <c r="B16" s="244">
        <v>9</v>
      </c>
      <c r="C16" s="244">
        <v>4</v>
      </c>
      <c r="D16" s="37">
        <v>4</v>
      </c>
      <c r="E16" s="37">
        <v>1</v>
      </c>
      <c r="F16" s="37">
        <f t="shared" si="3"/>
        <v>3</v>
      </c>
      <c r="G16" s="38">
        <v>7</v>
      </c>
      <c r="H16" s="38">
        <v>2</v>
      </c>
      <c r="I16" s="232">
        <f t="shared" si="4"/>
        <v>1</v>
      </c>
    </row>
    <row r="17" spans="1:9" x14ac:dyDescent="0.2">
      <c r="A17" s="242" t="s">
        <v>401</v>
      </c>
      <c r="B17" s="244">
        <v>5</v>
      </c>
      <c r="C17" s="244">
        <v>4</v>
      </c>
      <c r="D17" s="37">
        <v>10</v>
      </c>
      <c r="E17" s="37">
        <v>2</v>
      </c>
      <c r="F17" s="37">
        <f t="shared" si="3"/>
        <v>0</v>
      </c>
      <c r="G17" s="38">
        <v>6</v>
      </c>
      <c r="H17" s="38">
        <v>2</v>
      </c>
      <c r="I17" s="232">
        <f t="shared" si="4"/>
        <v>2</v>
      </c>
    </row>
    <row r="18" spans="1:9" x14ac:dyDescent="0.2">
      <c r="A18" s="242" t="s">
        <v>402</v>
      </c>
      <c r="B18" s="244">
        <v>11</v>
      </c>
      <c r="C18" s="244">
        <v>5</v>
      </c>
      <c r="D18" s="37">
        <v>7</v>
      </c>
      <c r="E18" s="37">
        <v>2</v>
      </c>
      <c r="F18" s="37">
        <f t="shared" si="3"/>
        <v>1</v>
      </c>
      <c r="G18" s="38">
        <v>7</v>
      </c>
      <c r="H18" s="38">
        <v>2</v>
      </c>
      <c r="I18" s="232">
        <f t="shared" si="4"/>
        <v>1</v>
      </c>
    </row>
    <row r="19" spans="1:9" x14ac:dyDescent="0.2">
      <c r="A19" s="242" t="s">
        <v>403</v>
      </c>
      <c r="B19" s="244">
        <v>15</v>
      </c>
      <c r="C19" s="244">
        <v>3</v>
      </c>
      <c r="D19" s="37">
        <v>4</v>
      </c>
      <c r="E19" s="37">
        <v>2</v>
      </c>
      <c r="F19" s="37">
        <f t="shared" si="3"/>
        <v>2</v>
      </c>
      <c r="G19" s="38">
        <v>4</v>
      </c>
      <c r="H19" s="38">
        <v>2</v>
      </c>
      <c r="I19" s="232">
        <f t="shared" si="4"/>
        <v>2</v>
      </c>
    </row>
    <row r="20" spans="1:9" x14ac:dyDescent="0.2">
      <c r="A20" s="242" t="s">
        <v>404</v>
      </c>
      <c r="B20" s="244">
        <v>1</v>
      </c>
      <c r="C20" s="244">
        <v>5</v>
      </c>
      <c r="D20" s="37">
        <v>10</v>
      </c>
      <c r="E20" s="37">
        <v>2</v>
      </c>
      <c r="F20" s="37">
        <f t="shared" si="3"/>
        <v>0</v>
      </c>
      <c r="G20" s="38">
        <v>9</v>
      </c>
      <c r="H20" s="38">
        <v>3</v>
      </c>
      <c r="I20" s="232">
        <f t="shared" si="4"/>
        <v>0</v>
      </c>
    </row>
    <row r="21" spans="1:9" x14ac:dyDescent="0.2">
      <c r="A21" s="242" t="s">
        <v>405</v>
      </c>
      <c r="B21" s="244">
        <v>7</v>
      </c>
      <c r="C21" s="244">
        <v>4</v>
      </c>
      <c r="D21" s="37">
        <v>5</v>
      </c>
      <c r="E21" s="37">
        <v>2</v>
      </c>
      <c r="F21" s="37">
        <f t="shared" si="3"/>
        <v>3</v>
      </c>
      <c r="G21" s="38">
        <v>8</v>
      </c>
      <c r="H21" s="38">
        <v>2</v>
      </c>
      <c r="I21" s="232">
        <f t="shared" si="4"/>
        <v>0</v>
      </c>
    </row>
    <row r="22" spans="1:9" x14ac:dyDescent="0.2">
      <c r="A22" s="242" t="s">
        <v>406</v>
      </c>
      <c r="B22" s="244">
        <v>3</v>
      </c>
      <c r="C22" s="244">
        <v>5</v>
      </c>
      <c r="D22" s="37">
        <v>10</v>
      </c>
      <c r="E22" s="37">
        <v>2</v>
      </c>
      <c r="F22" s="37">
        <f t="shared" si="3"/>
        <v>0</v>
      </c>
      <c r="G22" s="38">
        <v>8</v>
      </c>
      <c r="H22" s="38">
        <v>1</v>
      </c>
      <c r="I22" s="232">
        <f t="shared" si="4"/>
        <v>1</v>
      </c>
    </row>
    <row r="23" spans="1:9" ht="13.5" thickBot="1" x14ac:dyDescent="0.25">
      <c r="A23" s="251" t="s">
        <v>407</v>
      </c>
      <c r="B23" s="252">
        <v>17</v>
      </c>
      <c r="C23" s="252">
        <v>3</v>
      </c>
      <c r="D23" s="37">
        <v>5</v>
      </c>
      <c r="E23" s="46">
        <v>3</v>
      </c>
      <c r="F23" s="37">
        <f t="shared" si="3"/>
        <v>1</v>
      </c>
      <c r="G23" s="38">
        <v>4</v>
      </c>
      <c r="H23" s="47">
        <v>2</v>
      </c>
      <c r="I23" s="232">
        <f t="shared" si="4"/>
        <v>2</v>
      </c>
    </row>
    <row r="24" spans="1:9" ht="13.5" thickBot="1" x14ac:dyDescent="0.25">
      <c r="A24" s="66" t="s">
        <v>413</v>
      </c>
      <c r="B24" s="63"/>
      <c r="C24" s="63">
        <f t="shared" ref="C24:I24" si="5">SUM(C15:C23)</f>
        <v>37</v>
      </c>
      <c r="D24" s="63">
        <f t="shared" si="5"/>
        <v>65</v>
      </c>
      <c r="E24" s="63">
        <f t="shared" si="5"/>
        <v>18</v>
      </c>
      <c r="F24" s="63">
        <f t="shared" si="5"/>
        <v>10</v>
      </c>
      <c r="G24" s="64">
        <f t="shared" si="5"/>
        <v>60</v>
      </c>
      <c r="H24" s="64">
        <f t="shared" si="5"/>
        <v>18</v>
      </c>
      <c r="I24" s="234">
        <f t="shared" si="5"/>
        <v>9</v>
      </c>
    </row>
    <row r="25" spans="1:9" ht="13.5" thickBot="1" x14ac:dyDescent="0.25">
      <c r="A25" s="70" t="s">
        <v>414</v>
      </c>
      <c r="B25" s="71"/>
      <c r="C25" s="71">
        <f t="shared" ref="C25:I25" si="6">C24+C14</f>
        <v>72</v>
      </c>
      <c r="D25" s="71">
        <f t="shared" si="6"/>
        <v>122</v>
      </c>
      <c r="E25" s="71">
        <f t="shared" si="6"/>
        <v>34</v>
      </c>
      <c r="F25" s="71">
        <f t="shared" si="6"/>
        <v>24</v>
      </c>
      <c r="G25" s="72">
        <f t="shared" si="6"/>
        <v>108</v>
      </c>
      <c r="H25" s="72">
        <f t="shared" si="6"/>
        <v>33</v>
      </c>
      <c r="I25" s="235">
        <f t="shared" si="6"/>
        <v>27</v>
      </c>
    </row>
    <row r="26" spans="1:9" ht="13.5" thickBot="1" x14ac:dyDescent="0.25"/>
    <row r="27" spans="1:9" x14ac:dyDescent="0.2">
      <c r="A27" s="162" t="s">
        <v>296</v>
      </c>
      <c r="B27" s="163"/>
      <c r="C27" s="163"/>
      <c r="D27" s="474" t="s">
        <v>352</v>
      </c>
      <c r="E27" s="475"/>
      <c r="F27" s="476"/>
      <c r="G27" s="477" t="s">
        <v>340</v>
      </c>
      <c r="H27" s="478"/>
      <c r="I27" s="479"/>
    </row>
    <row r="28" spans="1:9" x14ac:dyDescent="0.2">
      <c r="A28" s="37"/>
      <c r="B28" s="37"/>
      <c r="C28" s="37"/>
      <c r="D28" s="35" t="s">
        <v>409</v>
      </c>
      <c r="E28" s="35" t="s">
        <v>410</v>
      </c>
      <c r="F28" s="35" t="s">
        <v>363</v>
      </c>
      <c r="G28" s="36" t="s">
        <v>409</v>
      </c>
      <c r="H28" s="36" t="s">
        <v>410</v>
      </c>
      <c r="I28" s="36" t="s">
        <v>363</v>
      </c>
    </row>
    <row r="29" spans="1:9" x14ac:dyDescent="0.2">
      <c r="A29" s="37" t="s">
        <v>711</v>
      </c>
      <c r="B29" s="37"/>
      <c r="C29" s="37">
        <f>'Køge - 16. juni 2012'!C25</f>
        <v>72</v>
      </c>
      <c r="D29" s="37">
        <f>'Køge - 16. juni 2012'!D25</f>
        <v>105</v>
      </c>
      <c r="E29" s="37">
        <f>'Køge - 16. juni 2012'!E25</f>
        <v>34</v>
      </c>
      <c r="F29" s="37">
        <f>'Køge - 16. juni 2012'!F25</f>
        <v>32</v>
      </c>
      <c r="G29" s="38">
        <f>'Køge - 16. juni 2012'!G25</f>
        <v>109</v>
      </c>
      <c r="H29" s="38">
        <f>'Køge - 16. juni 2012'!H25</f>
        <v>33</v>
      </c>
      <c r="I29" s="38">
        <f>'Køge - 16. juni 2012'!I25</f>
        <v>29</v>
      </c>
    </row>
    <row r="30" spans="1:9" x14ac:dyDescent="0.2">
      <c r="A30" s="37" t="s">
        <v>712</v>
      </c>
      <c r="B30" s="37"/>
      <c r="C30" s="37">
        <f t="shared" ref="C30:I30" si="7">C25</f>
        <v>72</v>
      </c>
      <c r="D30" s="37">
        <f t="shared" si="7"/>
        <v>122</v>
      </c>
      <c r="E30" s="37">
        <f t="shared" si="7"/>
        <v>34</v>
      </c>
      <c r="F30" s="37">
        <f t="shared" si="7"/>
        <v>24</v>
      </c>
      <c r="G30" s="38">
        <f t="shared" si="7"/>
        <v>108</v>
      </c>
      <c r="H30" s="38">
        <f t="shared" si="7"/>
        <v>33</v>
      </c>
      <c r="I30" s="38">
        <f t="shared" si="7"/>
        <v>27</v>
      </c>
    </row>
    <row r="31" spans="1:9" ht="13.5" thickBot="1" x14ac:dyDescent="0.25">
      <c r="A31" s="139" t="s">
        <v>562</v>
      </c>
      <c r="B31" s="139"/>
      <c r="C31" s="139">
        <f t="shared" ref="C31:I31" si="8">SUM(C29:C30)</f>
        <v>144</v>
      </c>
      <c r="D31" s="139">
        <f t="shared" si="8"/>
        <v>227</v>
      </c>
      <c r="E31" s="139">
        <f t="shared" si="8"/>
        <v>68</v>
      </c>
      <c r="F31" s="255">
        <f t="shared" si="8"/>
        <v>56</v>
      </c>
      <c r="G31" s="188">
        <f t="shared" si="8"/>
        <v>217</v>
      </c>
      <c r="H31" s="188">
        <f t="shared" si="8"/>
        <v>66</v>
      </c>
      <c r="I31" s="255">
        <f t="shared" si="8"/>
        <v>56</v>
      </c>
    </row>
    <row r="32" spans="1:9" x14ac:dyDescent="0.2">
      <c r="A32" s="67" t="s">
        <v>350</v>
      </c>
      <c r="B32" s="39"/>
      <c r="C32" s="39"/>
      <c r="D32" s="486">
        <v>2</v>
      </c>
      <c r="E32" s="487"/>
      <c r="F32" s="488"/>
      <c r="G32" s="489">
        <v>1</v>
      </c>
      <c r="H32" s="490"/>
      <c r="I32" s="491"/>
    </row>
    <row r="33" spans="1:9" ht="13.5" thickBot="1" x14ac:dyDescent="0.25">
      <c r="A33" s="49" t="s">
        <v>415</v>
      </c>
      <c r="B33" s="46"/>
      <c r="C33" s="46"/>
      <c r="D33" s="492">
        <v>16</v>
      </c>
      <c r="E33" s="493"/>
      <c r="F33" s="494"/>
      <c r="G33" s="495">
        <v>22</v>
      </c>
      <c r="H33" s="496"/>
      <c r="I33" s="497"/>
    </row>
    <row r="34" spans="1:9" x14ac:dyDescent="0.2">
      <c r="A34" s="30"/>
      <c r="B34" s="30"/>
      <c r="C34" s="30"/>
      <c r="D34" s="107"/>
      <c r="E34" s="107"/>
      <c r="F34" s="107"/>
      <c r="G34" s="30"/>
      <c r="H34" s="30"/>
      <c r="I34" s="30"/>
    </row>
    <row r="35" spans="1:9" x14ac:dyDescent="0.2">
      <c r="A35" s="230" t="s">
        <v>318</v>
      </c>
      <c r="B35" s="30"/>
      <c r="C35" s="30"/>
      <c r="D35" s="30"/>
      <c r="E35" s="30"/>
      <c r="F35" s="30"/>
      <c r="G35" s="30"/>
      <c r="H35" s="30"/>
      <c r="I35" s="30"/>
    </row>
    <row r="36" spans="1:9" x14ac:dyDescent="0.2">
      <c r="A36" s="30"/>
      <c r="B36" s="30"/>
      <c r="C36" s="30"/>
      <c r="D36" s="30"/>
      <c r="E36" s="30"/>
      <c r="F36" s="30"/>
      <c r="G36" s="30"/>
      <c r="H36" s="30"/>
      <c r="I36" s="30"/>
    </row>
    <row r="37" spans="1:9" x14ac:dyDescent="0.2">
      <c r="A37" s="92"/>
      <c r="B37" s="30" t="s">
        <v>450</v>
      </c>
      <c r="C37" s="30"/>
      <c r="D37" s="30"/>
      <c r="E37" s="30"/>
      <c r="F37" s="30"/>
      <c r="G37" s="30"/>
      <c r="H37" s="30"/>
      <c r="I37" s="30"/>
    </row>
    <row r="38" spans="1:9" x14ac:dyDescent="0.2">
      <c r="A38" s="97"/>
      <c r="B38" s="30" t="s">
        <v>603</v>
      </c>
      <c r="C38" s="230"/>
      <c r="D38" s="30"/>
      <c r="E38" s="30"/>
      <c r="F38" s="30"/>
      <c r="G38" s="30"/>
      <c r="H38" s="30"/>
      <c r="I38" s="30"/>
    </row>
  </sheetData>
  <mergeCells count="10">
    <mergeCell ref="D2:F2"/>
    <mergeCell ref="G2:I2"/>
    <mergeCell ref="D3:F3"/>
    <mergeCell ref="G3:I3"/>
    <mergeCell ref="D33:F33"/>
    <mergeCell ref="G33:I33"/>
    <mergeCell ref="D27:F27"/>
    <mergeCell ref="G27:I27"/>
    <mergeCell ref="D32:F32"/>
    <mergeCell ref="G32:I32"/>
  </mergeCells>
  <conditionalFormatting sqref="G5:G13 G15:G23">
    <cfRule type="cellIs" dxfId="125" priority="3" stopIfTrue="1" operator="equal">
      <formula>$C5</formula>
    </cfRule>
    <cfRule type="cellIs" dxfId="124" priority="4" stopIfTrue="1" operator="equal">
      <formula>$C5-1</formula>
    </cfRule>
  </conditionalFormatting>
  <conditionalFormatting sqref="D5:D13 D15:D23">
    <cfRule type="cellIs" dxfId="123" priority="1" stopIfTrue="1" operator="equal">
      <formula>$C5</formula>
    </cfRule>
    <cfRule type="cellIs" dxfId="122"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J30"/>
  <sheetViews>
    <sheetView workbookViewId="0"/>
  </sheetViews>
  <sheetFormatPr defaultColWidth="8.85546875" defaultRowHeight="12.75" x14ac:dyDescent="0.2"/>
  <sheetData>
    <row r="1" spans="1:10" ht="13.5" thickBot="1" x14ac:dyDescent="0.25">
      <c r="A1" s="236"/>
      <c r="B1" s="237"/>
      <c r="C1" s="237"/>
      <c r="D1" s="237" t="s">
        <v>319</v>
      </c>
      <c r="E1" s="237"/>
      <c r="F1" s="237"/>
      <c r="G1" s="237"/>
      <c r="H1" s="237"/>
      <c r="I1" s="237"/>
      <c r="J1" t="s">
        <v>659</v>
      </c>
    </row>
    <row r="2" spans="1:10" x14ac:dyDescent="0.2">
      <c r="A2" s="238"/>
      <c r="B2" s="239"/>
      <c r="C2" s="239"/>
      <c r="D2" s="474" t="s">
        <v>352</v>
      </c>
      <c r="E2" s="475"/>
      <c r="F2" s="476"/>
      <c r="G2" s="477" t="s">
        <v>472</v>
      </c>
      <c r="H2" s="478"/>
      <c r="I2" s="479"/>
    </row>
    <row r="3" spans="1:10" x14ac:dyDescent="0.2">
      <c r="A3" s="240"/>
      <c r="B3" s="241"/>
      <c r="C3" s="241" t="s">
        <v>538</v>
      </c>
      <c r="D3" s="480">
        <v>26</v>
      </c>
      <c r="E3" s="481"/>
      <c r="F3" s="482"/>
      <c r="G3" s="483">
        <v>27</v>
      </c>
      <c r="H3" s="484"/>
      <c r="I3" s="485"/>
    </row>
    <row r="4" spans="1:10" x14ac:dyDescent="0.2">
      <c r="A4" s="242"/>
      <c r="B4" s="243" t="s">
        <v>355</v>
      </c>
      <c r="C4" s="243" t="s">
        <v>408</v>
      </c>
      <c r="D4" s="35" t="s">
        <v>409</v>
      </c>
      <c r="E4" s="35" t="s">
        <v>410</v>
      </c>
      <c r="F4" s="35" t="s">
        <v>363</v>
      </c>
      <c r="G4" s="36" t="s">
        <v>409</v>
      </c>
      <c r="H4" s="36" t="s">
        <v>410</v>
      </c>
      <c r="I4" s="36" t="s">
        <v>363</v>
      </c>
    </row>
    <row r="5" spans="1:10" x14ac:dyDescent="0.2">
      <c r="A5" s="242" t="s">
        <v>390</v>
      </c>
      <c r="B5" s="244">
        <v>18</v>
      </c>
      <c r="C5" s="244">
        <v>3</v>
      </c>
      <c r="D5" s="37">
        <v>3</v>
      </c>
      <c r="E5" s="37">
        <v>2</v>
      </c>
      <c r="F5" s="37">
        <f t="shared" ref="F5:F13" si="0">IF(($C5+INT(D$3/18)+IF(((D$3-INT(D$3/18)*18)-$B5)&gt;=0,1,0)-D5+2)&lt;0, 0, $C5+INT(D$3/18)+IF(((D$3-INT(D$3/18)*18)-$B5)&gt;=0,1,0)-D5+2)</f>
        <v>3</v>
      </c>
      <c r="G5" s="38">
        <v>4</v>
      </c>
      <c r="H5" s="38">
        <v>2</v>
      </c>
      <c r="I5" s="232">
        <f t="shared" ref="I5:I13" si="1">IF(($C5+INT(G$3/18)+IF(((G$3-INT(G$3/18)*18)-$B5)&gt;=0,1,0)-G5+2)&lt;0, 0, $C5+INT(G$3/18)+IF(((G$3-INT(G$3/18)*18)-$B5)&gt;=0,1,0)-G5+2)</f>
        <v>2</v>
      </c>
    </row>
    <row r="6" spans="1:10" x14ac:dyDescent="0.2">
      <c r="A6" s="242" t="s">
        <v>391</v>
      </c>
      <c r="B6" s="244">
        <v>4</v>
      </c>
      <c r="C6" s="244">
        <v>4</v>
      </c>
      <c r="D6" s="37">
        <v>6</v>
      </c>
      <c r="E6" s="37">
        <v>2</v>
      </c>
      <c r="F6" s="37">
        <f t="shared" si="0"/>
        <v>2</v>
      </c>
      <c r="G6" s="38">
        <v>6</v>
      </c>
      <c r="H6" s="38">
        <v>1</v>
      </c>
      <c r="I6" s="232">
        <f t="shared" si="1"/>
        <v>2</v>
      </c>
    </row>
    <row r="7" spans="1:10" x14ac:dyDescent="0.2">
      <c r="A7" s="242" t="s">
        <v>392</v>
      </c>
      <c r="B7" s="244">
        <v>8</v>
      </c>
      <c r="C7" s="244">
        <v>4</v>
      </c>
      <c r="D7" s="37">
        <v>5</v>
      </c>
      <c r="E7" s="37">
        <v>1</v>
      </c>
      <c r="F7" s="37">
        <f t="shared" si="0"/>
        <v>3</v>
      </c>
      <c r="G7" s="38">
        <v>6</v>
      </c>
      <c r="H7" s="38">
        <v>2</v>
      </c>
      <c r="I7" s="232">
        <f t="shared" si="1"/>
        <v>2</v>
      </c>
    </row>
    <row r="8" spans="1:10" x14ac:dyDescent="0.2">
      <c r="A8" s="242" t="s">
        <v>393</v>
      </c>
      <c r="B8" s="244">
        <v>10</v>
      </c>
      <c r="C8" s="244">
        <v>4</v>
      </c>
      <c r="D8" s="37">
        <v>6</v>
      </c>
      <c r="E8" s="37">
        <v>2</v>
      </c>
      <c r="F8" s="37">
        <f t="shared" si="0"/>
        <v>1</v>
      </c>
      <c r="G8" s="38">
        <v>5</v>
      </c>
      <c r="H8" s="38">
        <v>1</v>
      </c>
      <c r="I8" s="232">
        <f t="shared" si="1"/>
        <v>2</v>
      </c>
    </row>
    <row r="9" spans="1:10" x14ac:dyDescent="0.2">
      <c r="A9" s="242" t="s">
        <v>394</v>
      </c>
      <c r="B9" s="244">
        <v>6</v>
      </c>
      <c r="C9" s="244">
        <v>4</v>
      </c>
      <c r="D9" s="37">
        <v>5</v>
      </c>
      <c r="E9" s="37">
        <v>2</v>
      </c>
      <c r="F9" s="37">
        <f t="shared" si="0"/>
        <v>3</v>
      </c>
      <c r="G9" s="38">
        <v>6</v>
      </c>
      <c r="H9" s="38">
        <v>1</v>
      </c>
      <c r="I9" s="232">
        <f t="shared" si="1"/>
        <v>2</v>
      </c>
    </row>
    <row r="10" spans="1:10" x14ac:dyDescent="0.2">
      <c r="A10" s="242" t="s">
        <v>395</v>
      </c>
      <c r="B10" s="244">
        <v>14</v>
      </c>
      <c r="C10" s="244">
        <v>4</v>
      </c>
      <c r="D10" s="37">
        <v>10</v>
      </c>
      <c r="E10" s="37">
        <v>2</v>
      </c>
      <c r="F10" s="37">
        <f t="shared" si="0"/>
        <v>0</v>
      </c>
      <c r="G10" s="38">
        <v>6</v>
      </c>
      <c r="H10" s="38">
        <v>2</v>
      </c>
      <c r="I10" s="232">
        <f t="shared" si="1"/>
        <v>1</v>
      </c>
    </row>
    <row r="11" spans="1:10" x14ac:dyDescent="0.2">
      <c r="A11" s="242" t="s">
        <v>396</v>
      </c>
      <c r="B11" s="244">
        <v>16</v>
      </c>
      <c r="C11" s="244">
        <v>4</v>
      </c>
      <c r="D11" s="37">
        <v>5</v>
      </c>
      <c r="E11" s="37">
        <v>1</v>
      </c>
      <c r="F11" s="37">
        <f t="shared" si="0"/>
        <v>2</v>
      </c>
      <c r="G11" s="38">
        <v>4</v>
      </c>
      <c r="H11" s="38">
        <v>1</v>
      </c>
      <c r="I11" s="232">
        <f t="shared" si="1"/>
        <v>3</v>
      </c>
    </row>
    <row r="12" spans="1:10" x14ac:dyDescent="0.2">
      <c r="A12" s="242" t="s">
        <v>397</v>
      </c>
      <c r="B12" s="244">
        <v>2</v>
      </c>
      <c r="C12" s="244">
        <v>5</v>
      </c>
      <c r="D12" s="37">
        <v>7</v>
      </c>
      <c r="E12" s="37">
        <v>2</v>
      </c>
      <c r="F12" s="37">
        <f t="shared" si="0"/>
        <v>2</v>
      </c>
      <c r="G12" s="38">
        <v>7</v>
      </c>
      <c r="H12" s="38">
        <v>2</v>
      </c>
      <c r="I12" s="232">
        <f t="shared" si="1"/>
        <v>2</v>
      </c>
    </row>
    <row r="13" spans="1:10" ht="13.5" thickBot="1" x14ac:dyDescent="0.25">
      <c r="A13" s="245" t="s">
        <v>398</v>
      </c>
      <c r="B13" s="246">
        <v>12</v>
      </c>
      <c r="C13" s="246">
        <v>3</v>
      </c>
      <c r="D13" s="37">
        <v>3</v>
      </c>
      <c r="E13" s="54">
        <v>2</v>
      </c>
      <c r="F13" s="37">
        <f t="shared" si="0"/>
        <v>3</v>
      </c>
      <c r="G13" s="38">
        <v>4</v>
      </c>
      <c r="H13" s="55">
        <v>3</v>
      </c>
      <c r="I13" s="232">
        <f t="shared" si="1"/>
        <v>2</v>
      </c>
    </row>
    <row r="14" spans="1:10" ht="13.5" thickBot="1" x14ac:dyDescent="0.25">
      <c r="A14" s="247" t="s">
        <v>412</v>
      </c>
      <c r="B14" s="248"/>
      <c r="C14" s="249">
        <f t="shared" ref="C14:F14" si="2">SUM(C5:C13)</f>
        <v>35</v>
      </c>
      <c r="D14" s="63">
        <f t="shared" si="2"/>
        <v>50</v>
      </c>
      <c r="E14" s="63">
        <f t="shared" si="2"/>
        <v>16</v>
      </c>
      <c r="F14" s="88">
        <f t="shared" si="2"/>
        <v>19</v>
      </c>
      <c r="G14" s="64">
        <f t="shared" ref="G14:I14" si="3">SUM(G5:G13)</f>
        <v>48</v>
      </c>
      <c r="H14" s="64">
        <f t="shared" si="3"/>
        <v>15</v>
      </c>
      <c r="I14" s="233">
        <f t="shared" si="3"/>
        <v>18</v>
      </c>
    </row>
    <row r="15" spans="1:10" x14ac:dyDescent="0.2">
      <c r="A15" s="240" t="s">
        <v>399</v>
      </c>
      <c r="B15" s="250">
        <v>13</v>
      </c>
      <c r="C15" s="250">
        <v>4</v>
      </c>
      <c r="D15" s="37">
        <v>7</v>
      </c>
      <c r="E15" s="39">
        <v>2</v>
      </c>
      <c r="F15" s="37">
        <f t="shared" ref="F15:F23" si="4">IF(($C15+INT(D$3/18)+IF(((D$3-INT(D$3/18)*18)-$B15)&gt;=0,1,0)-D15+2)&lt;0, 0, $C15+INT(D$3/18)+IF(((D$3-INT(D$3/18)*18)-$B15)&gt;=0,1,0)-D15+2)</f>
        <v>0</v>
      </c>
      <c r="G15" s="38">
        <v>8</v>
      </c>
      <c r="H15" s="59">
        <v>2</v>
      </c>
      <c r="I15" s="232">
        <f t="shared" ref="I15:I23" si="5">IF(($C15+INT(G$3/18)+IF(((G$3-INT(G$3/18)*18)-$B15)&gt;=0,1,0)-G15+2)&lt;0, 0, $C15+INT(G$3/18)+IF(((G$3-INT(G$3/18)*18)-$B15)&gt;=0,1,0)-G15+2)</f>
        <v>0</v>
      </c>
    </row>
    <row r="16" spans="1:10" x14ac:dyDescent="0.2">
      <c r="A16" s="242" t="s">
        <v>400</v>
      </c>
      <c r="B16" s="244">
        <v>9</v>
      </c>
      <c r="C16" s="244">
        <v>4</v>
      </c>
      <c r="D16" s="37">
        <v>4</v>
      </c>
      <c r="E16" s="37">
        <v>2</v>
      </c>
      <c r="F16" s="37">
        <f t="shared" si="4"/>
        <v>3</v>
      </c>
      <c r="G16" s="38">
        <v>6</v>
      </c>
      <c r="H16" s="38">
        <v>2</v>
      </c>
      <c r="I16" s="232">
        <f t="shared" si="5"/>
        <v>2</v>
      </c>
    </row>
    <row r="17" spans="1:10" x14ac:dyDescent="0.2">
      <c r="A17" s="242" t="s">
        <v>401</v>
      </c>
      <c r="B17" s="244">
        <v>5</v>
      </c>
      <c r="C17" s="244">
        <v>4</v>
      </c>
      <c r="D17" s="37">
        <v>6</v>
      </c>
      <c r="E17" s="37">
        <v>2</v>
      </c>
      <c r="F17" s="37">
        <f t="shared" si="4"/>
        <v>2</v>
      </c>
      <c r="G17" s="38">
        <v>6</v>
      </c>
      <c r="H17" s="38">
        <v>2</v>
      </c>
      <c r="I17" s="232">
        <f t="shared" si="5"/>
        <v>2</v>
      </c>
      <c r="J17" t="s">
        <v>472</v>
      </c>
    </row>
    <row r="18" spans="1:10" x14ac:dyDescent="0.2">
      <c r="A18" s="242" t="s">
        <v>402</v>
      </c>
      <c r="B18" s="244">
        <v>11</v>
      </c>
      <c r="C18" s="244">
        <v>5</v>
      </c>
      <c r="D18" s="37">
        <v>6</v>
      </c>
      <c r="E18" s="37">
        <v>2</v>
      </c>
      <c r="F18" s="37">
        <f t="shared" si="4"/>
        <v>2</v>
      </c>
      <c r="G18" s="38">
        <v>10</v>
      </c>
      <c r="H18" s="38">
        <v>2</v>
      </c>
      <c r="I18" s="232">
        <f t="shared" si="5"/>
        <v>0</v>
      </c>
    </row>
    <row r="19" spans="1:10" x14ac:dyDescent="0.2">
      <c r="A19" s="242" t="s">
        <v>403</v>
      </c>
      <c r="B19" s="244">
        <v>15</v>
      </c>
      <c r="C19" s="244">
        <v>3</v>
      </c>
      <c r="D19" s="37">
        <v>5</v>
      </c>
      <c r="E19" s="37">
        <v>2</v>
      </c>
      <c r="F19" s="37">
        <f t="shared" si="4"/>
        <v>1</v>
      </c>
      <c r="G19" s="38">
        <v>5</v>
      </c>
      <c r="H19" s="38">
        <v>2</v>
      </c>
      <c r="I19" s="232">
        <f t="shared" si="5"/>
        <v>1</v>
      </c>
    </row>
    <row r="20" spans="1:10" x14ac:dyDescent="0.2">
      <c r="A20" s="242" t="s">
        <v>404</v>
      </c>
      <c r="B20" s="244">
        <v>1</v>
      </c>
      <c r="C20" s="244">
        <v>5</v>
      </c>
      <c r="D20" s="37">
        <v>8</v>
      </c>
      <c r="E20" s="37">
        <v>2</v>
      </c>
      <c r="F20" s="37">
        <f t="shared" si="4"/>
        <v>1</v>
      </c>
      <c r="G20" s="38">
        <v>7</v>
      </c>
      <c r="H20" s="38">
        <v>3</v>
      </c>
      <c r="I20" s="232">
        <f t="shared" si="5"/>
        <v>2</v>
      </c>
    </row>
    <row r="21" spans="1:10" x14ac:dyDescent="0.2">
      <c r="A21" s="242" t="s">
        <v>405</v>
      </c>
      <c r="B21" s="244">
        <v>7</v>
      </c>
      <c r="C21" s="244">
        <v>4</v>
      </c>
      <c r="D21" s="37">
        <v>7</v>
      </c>
      <c r="E21" s="37">
        <v>2</v>
      </c>
      <c r="F21" s="37">
        <f t="shared" si="4"/>
        <v>1</v>
      </c>
      <c r="G21" s="38">
        <v>6</v>
      </c>
      <c r="H21" s="38">
        <v>2</v>
      </c>
      <c r="I21" s="232">
        <f t="shared" si="5"/>
        <v>2</v>
      </c>
    </row>
    <row r="22" spans="1:10" x14ac:dyDescent="0.2">
      <c r="A22" s="242" t="s">
        <v>406</v>
      </c>
      <c r="B22" s="244">
        <v>3</v>
      </c>
      <c r="C22" s="244">
        <v>5</v>
      </c>
      <c r="D22" s="37">
        <v>9</v>
      </c>
      <c r="E22" s="37">
        <v>2</v>
      </c>
      <c r="F22" s="37">
        <f t="shared" si="4"/>
        <v>0</v>
      </c>
      <c r="G22" s="38">
        <v>8</v>
      </c>
      <c r="H22" s="38">
        <v>1</v>
      </c>
      <c r="I22" s="232">
        <f t="shared" si="5"/>
        <v>1</v>
      </c>
    </row>
    <row r="23" spans="1:10" ht="13.5" thickBot="1" x14ac:dyDescent="0.25">
      <c r="A23" s="251" t="s">
        <v>407</v>
      </c>
      <c r="B23" s="252">
        <v>17</v>
      </c>
      <c r="C23" s="252">
        <v>3</v>
      </c>
      <c r="D23" s="37">
        <v>3</v>
      </c>
      <c r="E23" s="46">
        <v>2</v>
      </c>
      <c r="F23" s="37">
        <f t="shared" si="4"/>
        <v>3</v>
      </c>
      <c r="G23" s="38">
        <v>5</v>
      </c>
      <c r="H23" s="47">
        <v>2</v>
      </c>
      <c r="I23" s="232">
        <f t="shared" si="5"/>
        <v>1</v>
      </c>
      <c r="J23" t="s">
        <v>472</v>
      </c>
    </row>
    <row r="24" spans="1:10" ht="13.5" thickBot="1" x14ac:dyDescent="0.25">
      <c r="A24" s="66" t="s">
        <v>413</v>
      </c>
      <c r="B24" s="63"/>
      <c r="C24" s="63">
        <f t="shared" ref="C24:F24" si="6">SUM(C15:C23)</f>
        <v>37</v>
      </c>
      <c r="D24" s="63">
        <f t="shared" si="6"/>
        <v>55</v>
      </c>
      <c r="E24" s="63">
        <f t="shared" si="6"/>
        <v>18</v>
      </c>
      <c r="F24" s="63">
        <f t="shared" si="6"/>
        <v>13</v>
      </c>
      <c r="G24" s="64">
        <f t="shared" ref="G24:I24" si="7">SUM(G15:G23)</f>
        <v>61</v>
      </c>
      <c r="H24" s="64">
        <f t="shared" si="7"/>
        <v>18</v>
      </c>
      <c r="I24" s="234">
        <f t="shared" si="7"/>
        <v>11</v>
      </c>
    </row>
    <row r="25" spans="1:10" ht="13.5" thickBot="1" x14ac:dyDescent="0.25">
      <c r="A25" s="70" t="s">
        <v>414</v>
      </c>
      <c r="B25" s="71"/>
      <c r="C25" s="71">
        <f t="shared" ref="C25:F25" si="8">C24+C14</f>
        <v>72</v>
      </c>
      <c r="D25" s="71">
        <f t="shared" si="8"/>
        <v>105</v>
      </c>
      <c r="E25" s="71">
        <f t="shared" si="8"/>
        <v>34</v>
      </c>
      <c r="F25" s="71">
        <f t="shared" si="8"/>
        <v>32</v>
      </c>
      <c r="G25" s="72">
        <f t="shared" ref="G25:I25" si="9">G24+G14</f>
        <v>109</v>
      </c>
      <c r="H25" s="72">
        <f t="shared" si="9"/>
        <v>33</v>
      </c>
      <c r="I25" s="235">
        <f t="shared" si="9"/>
        <v>29</v>
      </c>
    </row>
    <row r="27" spans="1:10" x14ac:dyDescent="0.2">
      <c r="A27" s="230" t="s">
        <v>318</v>
      </c>
      <c r="B27" s="30"/>
      <c r="C27" s="30"/>
      <c r="D27" s="30"/>
      <c r="E27" s="30"/>
      <c r="F27" s="30"/>
      <c r="G27" s="30"/>
      <c r="H27" s="30"/>
      <c r="I27" s="30"/>
    </row>
    <row r="28" spans="1:10" x14ac:dyDescent="0.2">
      <c r="A28" s="30"/>
      <c r="B28" s="30"/>
      <c r="C28" s="30"/>
      <c r="D28" s="30"/>
      <c r="E28" s="30"/>
      <c r="F28" s="30"/>
      <c r="G28" s="30"/>
      <c r="H28" s="30"/>
      <c r="I28" s="30"/>
    </row>
    <row r="29" spans="1:10" x14ac:dyDescent="0.2">
      <c r="A29" s="92"/>
      <c r="B29" s="30" t="s">
        <v>450</v>
      </c>
      <c r="C29" s="30"/>
      <c r="D29" s="30"/>
      <c r="E29" s="30"/>
      <c r="F29" s="30"/>
      <c r="G29" s="30"/>
      <c r="H29" s="30"/>
      <c r="I29" s="30"/>
    </row>
    <row r="30" spans="1:10" x14ac:dyDescent="0.2">
      <c r="A30" s="97"/>
      <c r="B30" s="30" t="s">
        <v>603</v>
      </c>
      <c r="C30" s="230"/>
      <c r="D30" s="30"/>
      <c r="E30" s="30"/>
      <c r="F30" s="30"/>
      <c r="G30" s="30"/>
      <c r="H30" s="30"/>
      <c r="I30" s="30"/>
    </row>
  </sheetData>
  <mergeCells count="4">
    <mergeCell ref="D2:F2"/>
    <mergeCell ref="G2:I2"/>
    <mergeCell ref="D3:F3"/>
    <mergeCell ref="G3:I3"/>
  </mergeCells>
  <conditionalFormatting sqref="G5:G13 G15:G23">
    <cfRule type="cellIs" dxfId="121" priority="3" stopIfTrue="1" operator="equal">
      <formula>$C5</formula>
    </cfRule>
    <cfRule type="cellIs" dxfId="120" priority="4" stopIfTrue="1" operator="equal">
      <formula>$C5-1</formula>
    </cfRule>
  </conditionalFormatting>
  <conditionalFormatting sqref="D5:D13 D15:D23">
    <cfRule type="cellIs" dxfId="119" priority="1" stopIfTrue="1" operator="equal">
      <formula>$C5</formula>
    </cfRule>
    <cfRule type="cellIs" dxfId="118"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9C994-1456-4FA8-B20D-F89D25D895CF}">
  <dimension ref="A1:P31"/>
  <sheetViews>
    <sheetView workbookViewId="0">
      <selection activeCell="L34" sqref="L34"/>
    </sheetView>
  </sheetViews>
  <sheetFormatPr defaultRowHeight="12.75" x14ac:dyDescent="0.2"/>
  <cols>
    <col min="1" max="15" width="8.5703125" customWidth="1"/>
  </cols>
  <sheetData>
    <row r="1" spans="1:16" ht="13.5" thickBot="1" x14ac:dyDescent="0.25">
      <c r="A1" s="31"/>
      <c r="B1" s="32"/>
      <c r="C1" s="32"/>
      <c r="D1" s="32"/>
      <c r="E1" s="32"/>
      <c r="F1" s="32"/>
      <c r="G1" s="32"/>
      <c r="H1" s="32" t="s">
        <v>1286</v>
      </c>
      <c r="I1" s="32"/>
      <c r="J1" s="32"/>
      <c r="K1" s="32"/>
      <c r="L1" s="32"/>
      <c r="M1" s="32"/>
      <c r="N1" s="32"/>
      <c r="O1" s="32"/>
      <c r="P1" t="s">
        <v>659</v>
      </c>
    </row>
    <row r="2" spans="1:16" x14ac:dyDescent="0.2">
      <c r="A2" s="40"/>
      <c r="B2" s="41"/>
      <c r="C2" s="41"/>
      <c r="D2" s="474" t="s">
        <v>469</v>
      </c>
      <c r="E2" s="475"/>
      <c r="F2" s="476"/>
      <c r="G2" s="477" t="s">
        <v>340</v>
      </c>
      <c r="H2" s="478"/>
      <c r="I2" s="479"/>
      <c r="J2" s="474" t="s">
        <v>472</v>
      </c>
      <c r="K2" s="475"/>
      <c r="L2" s="476"/>
      <c r="M2" s="477" t="s">
        <v>352</v>
      </c>
      <c r="N2" s="478"/>
      <c r="O2" s="479"/>
    </row>
    <row r="3" spans="1:16" x14ac:dyDescent="0.2">
      <c r="A3" s="57"/>
      <c r="B3" s="69"/>
      <c r="C3" s="69" t="s">
        <v>538</v>
      </c>
      <c r="D3" s="480">
        <v>12</v>
      </c>
      <c r="E3" s="481"/>
      <c r="F3" s="482"/>
      <c r="G3" s="483">
        <v>30</v>
      </c>
      <c r="H3" s="484"/>
      <c r="I3" s="485"/>
      <c r="J3" s="480">
        <v>37</v>
      </c>
      <c r="K3" s="481"/>
      <c r="L3" s="482"/>
      <c r="M3" s="483">
        <v>30</v>
      </c>
      <c r="N3" s="484"/>
      <c r="O3" s="485"/>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row>
    <row r="5" spans="1:16" x14ac:dyDescent="0.2">
      <c r="A5" s="42" t="s">
        <v>390</v>
      </c>
      <c r="B5" s="50">
        <v>17</v>
      </c>
      <c r="C5" s="50">
        <v>4</v>
      </c>
      <c r="D5" s="469">
        <v>4</v>
      </c>
      <c r="E5" s="37">
        <v>2</v>
      </c>
      <c r="F5" s="37">
        <f t="shared" ref="F5:F23" si="0">IF(($C5+INT(D$3/18)+IF(((D$3-INT(D$3/18)*18)-$B5)&gt;=0,1,0)-D5+2)&lt;0, 0, $C5+INT(D$3/18)+IF(((D$3-INT(D$3/18)*18)-$B5)&gt;=0,1,0)-D5+2)</f>
        <v>2</v>
      </c>
      <c r="G5" s="38">
        <v>5</v>
      </c>
      <c r="H5" s="38">
        <v>2</v>
      </c>
      <c r="I5" s="232">
        <f t="shared" ref="I5:I13" si="1">IF(($C5+INT(G$3/18)+IF(((G$3-INT(G$3/18)*18)-$B5)&gt;=0,1,0)-G5+2)&lt;0, 0, $C5+INT(G$3/18)+IF(((G$3-INT(G$3/18)*18)-$B5)&gt;=0,1,0)-G5+2)</f>
        <v>2</v>
      </c>
      <c r="J5" s="37">
        <v>6</v>
      </c>
      <c r="K5" s="37">
        <v>2</v>
      </c>
      <c r="L5" s="37">
        <f t="shared" ref="L5:L13" si="2">IF(($C5+INT(J$3/18)+IF(((J$3-INT(J$3/18)*18)-$B5)&gt;=0,1,0)-J5+2)&lt;0, 0, $C5+INT(J$3/18)+IF(((J$3-INT(J$3/18)*18)-$B5)&gt;=0,1,0)-J5+2)</f>
        <v>2</v>
      </c>
      <c r="M5" s="38">
        <v>6</v>
      </c>
      <c r="N5" s="38">
        <v>2</v>
      </c>
      <c r="O5" s="232">
        <f t="shared" ref="O5:O13" si="3">IF(($C5+INT(M$3/18)+IF(((M$3-INT(M$3/18)*18)-$B5)&gt;=0,1,0)-M5+2)&lt;0, 0, $C5+INT(M$3/18)+IF(((M$3-INT(M$3/18)*18)-$B5)&gt;=0,1,0)-M5+2)</f>
        <v>1</v>
      </c>
    </row>
    <row r="6" spans="1:16" x14ac:dyDescent="0.2">
      <c r="A6" s="42" t="s">
        <v>391</v>
      </c>
      <c r="B6" s="50">
        <v>13</v>
      </c>
      <c r="C6" s="50">
        <v>3</v>
      </c>
      <c r="D6" s="469">
        <v>4</v>
      </c>
      <c r="E6" s="37">
        <v>2</v>
      </c>
      <c r="F6" s="37">
        <f t="shared" si="0"/>
        <v>1</v>
      </c>
      <c r="G6" s="38">
        <v>3</v>
      </c>
      <c r="H6" s="38">
        <v>1</v>
      </c>
      <c r="I6" s="232">
        <f t="shared" si="1"/>
        <v>3</v>
      </c>
      <c r="J6" s="37">
        <v>5</v>
      </c>
      <c r="K6" s="37">
        <v>3</v>
      </c>
      <c r="L6" s="37">
        <f t="shared" si="2"/>
        <v>2</v>
      </c>
      <c r="M6" s="38">
        <v>5</v>
      </c>
      <c r="N6" s="38">
        <v>3</v>
      </c>
      <c r="O6" s="232">
        <f t="shared" si="3"/>
        <v>1</v>
      </c>
    </row>
    <row r="7" spans="1:16" x14ac:dyDescent="0.2">
      <c r="A7" s="42" t="s">
        <v>392</v>
      </c>
      <c r="B7" s="50">
        <v>5</v>
      </c>
      <c r="C7" s="50">
        <v>4</v>
      </c>
      <c r="D7" s="469">
        <v>7</v>
      </c>
      <c r="E7" s="37">
        <v>1</v>
      </c>
      <c r="F7" s="37">
        <f t="shared" si="0"/>
        <v>0</v>
      </c>
      <c r="G7" s="38">
        <v>10</v>
      </c>
      <c r="H7" s="38">
        <v>2</v>
      </c>
      <c r="I7" s="232">
        <f t="shared" si="1"/>
        <v>0</v>
      </c>
      <c r="J7" s="37">
        <v>5</v>
      </c>
      <c r="K7" s="37">
        <v>2</v>
      </c>
      <c r="L7" s="37">
        <f t="shared" si="2"/>
        <v>3</v>
      </c>
      <c r="M7" s="38">
        <v>6</v>
      </c>
      <c r="N7" s="38">
        <v>2</v>
      </c>
      <c r="O7" s="232">
        <f t="shared" si="3"/>
        <v>2</v>
      </c>
    </row>
    <row r="8" spans="1:16" x14ac:dyDescent="0.2">
      <c r="A8" s="42" t="s">
        <v>393</v>
      </c>
      <c r="B8" s="50">
        <v>9</v>
      </c>
      <c r="C8" s="50">
        <v>3</v>
      </c>
      <c r="D8" s="469">
        <v>5</v>
      </c>
      <c r="E8" s="37">
        <v>2</v>
      </c>
      <c r="F8" s="37">
        <f t="shared" si="0"/>
        <v>1</v>
      </c>
      <c r="G8" s="38">
        <v>4</v>
      </c>
      <c r="H8" s="38">
        <v>2</v>
      </c>
      <c r="I8" s="232">
        <f t="shared" si="1"/>
        <v>3</v>
      </c>
      <c r="J8" s="37">
        <v>10</v>
      </c>
      <c r="K8" s="37">
        <v>2</v>
      </c>
      <c r="L8" s="37">
        <f t="shared" si="2"/>
        <v>0</v>
      </c>
      <c r="M8" s="38">
        <v>4</v>
      </c>
      <c r="N8" s="38">
        <v>2</v>
      </c>
      <c r="O8" s="232">
        <f t="shared" si="3"/>
        <v>3</v>
      </c>
    </row>
    <row r="9" spans="1:16" x14ac:dyDescent="0.2">
      <c r="A9" s="42" t="s">
        <v>394</v>
      </c>
      <c r="B9" s="50">
        <v>7</v>
      </c>
      <c r="C9" s="50">
        <v>5</v>
      </c>
      <c r="D9" s="469">
        <v>5</v>
      </c>
      <c r="E9" s="37">
        <v>2</v>
      </c>
      <c r="F9" s="37">
        <f t="shared" si="0"/>
        <v>3</v>
      </c>
      <c r="G9" s="38">
        <v>6</v>
      </c>
      <c r="H9" s="38">
        <v>2</v>
      </c>
      <c r="I9" s="232">
        <f t="shared" si="1"/>
        <v>3</v>
      </c>
      <c r="J9" s="37">
        <v>6</v>
      </c>
      <c r="K9" s="37">
        <v>2</v>
      </c>
      <c r="L9" s="37">
        <f t="shared" si="2"/>
        <v>3</v>
      </c>
      <c r="M9" s="38">
        <v>6</v>
      </c>
      <c r="N9" s="38">
        <v>1</v>
      </c>
      <c r="O9" s="232">
        <f t="shared" si="3"/>
        <v>3</v>
      </c>
    </row>
    <row r="10" spans="1:16" x14ac:dyDescent="0.2">
      <c r="A10" s="42" t="s">
        <v>395</v>
      </c>
      <c r="B10" s="50">
        <v>3</v>
      </c>
      <c r="C10" s="50">
        <v>5</v>
      </c>
      <c r="D10" s="469">
        <v>6</v>
      </c>
      <c r="E10" s="37">
        <v>3</v>
      </c>
      <c r="F10" s="37">
        <f t="shared" si="0"/>
        <v>2</v>
      </c>
      <c r="G10" s="38">
        <v>7</v>
      </c>
      <c r="H10" s="38">
        <v>2</v>
      </c>
      <c r="I10" s="232">
        <f t="shared" si="1"/>
        <v>2</v>
      </c>
      <c r="J10" s="37">
        <v>7</v>
      </c>
      <c r="K10" s="37">
        <v>2</v>
      </c>
      <c r="L10" s="37">
        <f t="shared" si="2"/>
        <v>2</v>
      </c>
      <c r="M10" s="38">
        <v>9</v>
      </c>
      <c r="N10" s="38">
        <v>3</v>
      </c>
      <c r="O10" s="232">
        <f t="shared" si="3"/>
        <v>0</v>
      </c>
    </row>
    <row r="11" spans="1:16" x14ac:dyDescent="0.2">
      <c r="A11" s="42" t="s">
        <v>396</v>
      </c>
      <c r="B11" s="50">
        <v>15</v>
      </c>
      <c r="C11" s="50">
        <v>3</v>
      </c>
      <c r="D11" s="469">
        <v>4</v>
      </c>
      <c r="E11" s="37">
        <v>2</v>
      </c>
      <c r="F11" s="37">
        <f t="shared" si="0"/>
        <v>1</v>
      </c>
      <c r="G11" s="38">
        <v>6</v>
      </c>
      <c r="H11" s="38">
        <v>2</v>
      </c>
      <c r="I11" s="232">
        <f t="shared" si="1"/>
        <v>0</v>
      </c>
      <c r="J11" s="37">
        <v>4</v>
      </c>
      <c r="K11" s="37">
        <v>2</v>
      </c>
      <c r="L11" s="37">
        <f t="shared" si="2"/>
        <v>3</v>
      </c>
      <c r="M11" s="38">
        <v>3</v>
      </c>
      <c r="N11" s="38">
        <v>2</v>
      </c>
      <c r="O11" s="232">
        <f t="shared" si="3"/>
        <v>3</v>
      </c>
      <c r="P11" s="102"/>
    </row>
    <row r="12" spans="1:16" x14ac:dyDescent="0.2">
      <c r="A12" s="42" t="s">
        <v>397</v>
      </c>
      <c r="B12" s="50">
        <v>1</v>
      </c>
      <c r="C12" s="50">
        <v>4</v>
      </c>
      <c r="D12" s="469">
        <v>5</v>
      </c>
      <c r="E12" s="37">
        <v>1</v>
      </c>
      <c r="F12" s="37">
        <f t="shared" si="0"/>
        <v>2</v>
      </c>
      <c r="G12" s="38">
        <v>6</v>
      </c>
      <c r="H12" s="38">
        <v>2</v>
      </c>
      <c r="I12" s="232">
        <f t="shared" si="1"/>
        <v>2</v>
      </c>
      <c r="J12" s="37">
        <v>5</v>
      </c>
      <c r="K12" s="37">
        <v>2</v>
      </c>
      <c r="L12" s="37">
        <f t="shared" si="2"/>
        <v>4</v>
      </c>
      <c r="M12" s="38">
        <v>8</v>
      </c>
      <c r="N12" s="38">
        <v>2</v>
      </c>
      <c r="O12" s="232">
        <f t="shared" si="3"/>
        <v>0</v>
      </c>
    </row>
    <row r="13" spans="1:16" ht="13.5" thickBot="1" x14ac:dyDescent="0.25">
      <c r="A13" s="52" t="s">
        <v>398</v>
      </c>
      <c r="B13" s="53">
        <v>11</v>
      </c>
      <c r="C13" s="53">
        <v>5</v>
      </c>
      <c r="D13" s="469">
        <v>5</v>
      </c>
      <c r="E13" s="54">
        <v>2</v>
      </c>
      <c r="F13" s="37">
        <f t="shared" si="0"/>
        <v>3</v>
      </c>
      <c r="G13" s="38">
        <v>6</v>
      </c>
      <c r="H13" s="55">
        <v>2</v>
      </c>
      <c r="I13" s="232">
        <f t="shared" si="1"/>
        <v>3</v>
      </c>
      <c r="J13" s="37">
        <v>7</v>
      </c>
      <c r="K13" s="54">
        <v>2</v>
      </c>
      <c r="L13" s="37">
        <f t="shared" si="2"/>
        <v>2</v>
      </c>
      <c r="M13" s="38">
        <v>7</v>
      </c>
      <c r="N13" s="55">
        <v>2</v>
      </c>
      <c r="O13" s="232">
        <f t="shared" si="3"/>
        <v>2</v>
      </c>
    </row>
    <row r="14" spans="1:16" ht="13.5" thickBot="1" x14ac:dyDescent="0.25">
      <c r="A14" s="61" t="s">
        <v>412</v>
      </c>
      <c r="B14" s="62"/>
      <c r="C14" s="74">
        <f t="shared" ref="C14:L14" si="4">SUM(C5:C13)</f>
        <v>36</v>
      </c>
      <c r="D14" s="63">
        <f t="shared" si="4"/>
        <v>45</v>
      </c>
      <c r="E14" s="63">
        <f t="shared" si="4"/>
        <v>17</v>
      </c>
      <c r="F14" s="63">
        <f t="shared" si="4"/>
        <v>15</v>
      </c>
      <c r="G14" s="170">
        <f t="shared" si="4"/>
        <v>53</v>
      </c>
      <c r="H14" s="64">
        <f t="shared" si="4"/>
        <v>17</v>
      </c>
      <c r="I14" s="233">
        <f t="shared" si="4"/>
        <v>18</v>
      </c>
      <c r="J14" s="63">
        <f t="shared" si="4"/>
        <v>55</v>
      </c>
      <c r="K14" s="63">
        <f t="shared" si="4"/>
        <v>19</v>
      </c>
      <c r="L14" s="88">
        <f t="shared" si="4"/>
        <v>21</v>
      </c>
      <c r="M14" s="64">
        <f t="shared" ref="M14:O14" si="5">SUM(M5:M13)</f>
        <v>54</v>
      </c>
      <c r="N14" s="64">
        <f t="shared" si="5"/>
        <v>19</v>
      </c>
      <c r="O14" s="233">
        <f t="shared" si="5"/>
        <v>15</v>
      </c>
    </row>
    <row r="15" spans="1:16" x14ac:dyDescent="0.2">
      <c r="A15" s="57" t="s">
        <v>399</v>
      </c>
      <c r="B15" s="58">
        <v>6</v>
      </c>
      <c r="C15" s="58">
        <v>4</v>
      </c>
      <c r="D15" s="469">
        <v>4</v>
      </c>
      <c r="E15" s="39">
        <v>1</v>
      </c>
      <c r="F15" s="37">
        <f t="shared" si="0"/>
        <v>3</v>
      </c>
      <c r="G15" s="38">
        <v>6</v>
      </c>
      <c r="H15" s="59">
        <v>1</v>
      </c>
      <c r="I15" s="232">
        <f t="shared" ref="I15:I23" si="6">IF(($C15+INT(G$3/18)+IF(((G$3-INT(G$3/18)*18)-$B15)&gt;=0,1,0)-G15+2)&lt;0, 0, $C15+INT(G$3/18)+IF(((G$3-INT(G$3/18)*18)-$B15)&gt;=0,1,0)-G15+2)</f>
        <v>2</v>
      </c>
      <c r="J15" s="37">
        <v>6</v>
      </c>
      <c r="K15" s="39">
        <v>2</v>
      </c>
      <c r="L15" s="37">
        <f t="shared" ref="L15:L23" si="7">IF(($C15+INT(J$3/18)+IF(((J$3-INT(J$3/18)*18)-$B15)&gt;=0,1,0)-J15+2)&lt;0, 0, $C15+INT(J$3/18)+IF(((J$3-INT(J$3/18)*18)-$B15)&gt;=0,1,0)-J15+2)</f>
        <v>2</v>
      </c>
      <c r="M15" s="38">
        <v>6</v>
      </c>
      <c r="N15" s="59">
        <v>1</v>
      </c>
      <c r="O15" s="232">
        <f t="shared" ref="O15:O23" si="8">IF(($C15+INT(M$3/18)+IF(((M$3-INT(M$3/18)*18)-$B15)&gt;=0,1,0)-M15+2)&lt;0, 0, $C15+INT(M$3/18)+IF(((M$3-INT(M$3/18)*18)-$B15)&gt;=0,1,0)-M15+2)</f>
        <v>2</v>
      </c>
      <c r="P15" s="102" t="s">
        <v>470</v>
      </c>
    </row>
    <row r="16" spans="1:16" x14ac:dyDescent="0.2">
      <c r="A16" s="42" t="s">
        <v>400</v>
      </c>
      <c r="B16" s="50">
        <v>4</v>
      </c>
      <c r="C16" s="50">
        <v>4</v>
      </c>
      <c r="D16" s="469">
        <v>5</v>
      </c>
      <c r="E16" s="37">
        <v>2</v>
      </c>
      <c r="F16" s="37">
        <f t="shared" si="0"/>
        <v>2</v>
      </c>
      <c r="G16" s="38">
        <v>5</v>
      </c>
      <c r="H16" s="38">
        <v>2</v>
      </c>
      <c r="I16" s="232">
        <f t="shared" si="6"/>
        <v>3</v>
      </c>
      <c r="J16" s="37">
        <v>6</v>
      </c>
      <c r="K16" s="37">
        <v>2</v>
      </c>
      <c r="L16" s="37">
        <f t="shared" si="7"/>
        <v>2</v>
      </c>
      <c r="M16" s="38">
        <v>6</v>
      </c>
      <c r="N16" s="38">
        <v>2</v>
      </c>
      <c r="O16" s="232">
        <f t="shared" si="8"/>
        <v>2</v>
      </c>
    </row>
    <row r="17" spans="1:16" x14ac:dyDescent="0.2">
      <c r="A17" s="42" t="s">
        <v>401</v>
      </c>
      <c r="B17" s="50">
        <v>18</v>
      </c>
      <c r="C17" s="50">
        <v>3</v>
      </c>
      <c r="D17" s="469">
        <v>3</v>
      </c>
      <c r="E17" s="37">
        <v>1</v>
      </c>
      <c r="F17" s="37">
        <f t="shared" si="0"/>
        <v>2</v>
      </c>
      <c r="G17" s="38">
        <v>10</v>
      </c>
      <c r="H17" s="38">
        <v>2</v>
      </c>
      <c r="I17" s="232">
        <f t="shared" si="6"/>
        <v>0</v>
      </c>
      <c r="J17" s="37">
        <v>4</v>
      </c>
      <c r="K17" s="37">
        <v>1</v>
      </c>
      <c r="L17" s="37">
        <f t="shared" si="7"/>
        <v>3</v>
      </c>
      <c r="M17" s="38">
        <v>4</v>
      </c>
      <c r="N17" s="38">
        <v>2</v>
      </c>
      <c r="O17" s="232">
        <f t="shared" si="8"/>
        <v>2</v>
      </c>
    </row>
    <row r="18" spans="1:16" x14ac:dyDescent="0.2">
      <c r="A18" s="42" t="s">
        <v>402</v>
      </c>
      <c r="B18" s="50">
        <v>2</v>
      </c>
      <c r="C18" s="50">
        <v>4</v>
      </c>
      <c r="D18" s="469">
        <v>5</v>
      </c>
      <c r="E18" s="37">
        <v>2</v>
      </c>
      <c r="F18" s="37">
        <f t="shared" si="0"/>
        <v>2</v>
      </c>
      <c r="G18" s="38">
        <v>7</v>
      </c>
      <c r="H18" s="38">
        <v>2</v>
      </c>
      <c r="I18" s="232">
        <f t="shared" si="6"/>
        <v>1</v>
      </c>
      <c r="J18" s="37">
        <v>5</v>
      </c>
      <c r="K18" s="37">
        <v>1</v>
      </c>
      <c r="L18" s="37">
        <f t="shared" si="7"/>
        <v>3</v>
      </c>
      <c r="M18" s="38">
        <v>6</v>
      </c>
      <c r="N18" s="38">
        <v>1</v>
      </c>
      <c r="O18" s="232">
        <f t="shared" si="8"/>
        <v>2</v>
      </c>
    </row>
    <row r="19" spans="1:16" x14ac:dyDescent="0.2">
      <c r="A19" s="42" t="s">
        <v>403</v>
      </c>
      <c r="B19" s="50">
        <v>14</v>
      </c>
      <c r="C19" s="50">
        <v>4</v>
      </c>
      <c r="D19" s="469">
        <v>4</v>
      </c>
      <c r="E19" s="37">
        <v>1</v>
      </c>
      <c r="F19" s="37">
        <f t="shared" si="0"/>
        <v>2</v>
      </c>
      <c r="G19" s="38">
        <v>7</v>
      </c>
      <c r="H19" s="38">
        <v>2</v>
      </c>
      <c r="I19" s="232">
        <f t="shared" si="6"/>
        <v>0</v>
      </c>
      <c r="J19" s="37">
        <v>7</v>
      </c>
      <c r="K19" s="37">
        <v>2</v>
      </c>
      <c r="L19" s="37">
        <f t="shared" si="7"/>
        <v>1</v>
      </c>
      <c r="M19" s="38">
        <v>6</v>
      </c>
      <c r="N19" s="38">
        <v>1</v>
      </c>
      <c r="O19" s="232">
        <f t="shared" si="8"/>
        <v>1</v>
      </c>
    </row>
    <row r="20" spans="1:16" x14ac:dyDescent="0.2">
      <c r="A20" s="42" t="s">
        <v>404</v>
      </c>
      <c r="B20" s="50">
        <v>16</v>
      </c>
      <c r="C20" s="50">
        <v>4</v>
      </c>
      <c r="D20" s="469">
        <v>6</v>
      </c>
      <c r="E20" s="37">
        <v>2</v>
      </c>
      <c r="F20" s="37">
        <f t="shared" si="0"/>
        <v>0</v>
      </c>
      <c r="G20" s="38">
        <v>5</v>
      </c>
      <c r="H20" s="38">
        <v>2</v>
      </c>
      <c r="I20" s="232">
        <f t="shared" si="6"/>
        <v>2</v>
      </c>
      <c r="J20" s="37">
        <v>5</v>
      </c>
      <c r="K20" s="37">
        <v>1</v>
      </c>
      <c r="L20" s="37">
        <f t="shared" si="7"/>
        <v>3</v>
      </c>
      <c r="M20" s="38">
        <v>4</v>
      </c>
      <c r="N20" s="38">
        <v>1</v>
      </c>
      <c r="O20" s="232">
        <f t="shared" si="8"/>
        <v>3</v>
      </c>
    </row>
    <row r="21" spans="1:16" x14ac:dyDescent="0.2">
      <c r="A21" s="42" t="s">
        <v>405</v>
      </c>
      <c r="B21" s="50">
        <v>12</v>
      </c>
      <c r="C21" s="50">
        <v>4</v>
      </c>
      <c r="D21" s="469">
        <v>5</v>
      </c>
      <c r="E21" s="37">
        <v>2</v>
      </c>
      <c r="F21" s="37">
        <f t="shared" si="0"/>
        <v>2</v>
      </c>
      <c r="G21" s="38">
        <v>8</v>
      </c>
      <c r="H21" s="38">
        <v>3</v>
      </c>
      <c r="I21" s="232">
        <f t="shared" si="6"/>
        <v>0</v>
      </c>
      <c r="J21" s="37">
        <v>5</v>
      </c>
      <c r="K21" s="37">
        <v>1</v>
      </c>
      <c r="L21" s="37">
        <f t="shared" si="7"/>
        <v>3</v>
      </c>
      <c r="M21" s="38">
        <v>5</v>
      </c>
      <c r="N21" s="38">
        <v>2</v>
      </c>
      <c r="O21" s="232">
        <f t="shared" si="8"/>
        <v>3</v>
      </c>
    </row>
    <row r="22" spans="1:16" x14ac:dyDescent="0.2">
      <c r="A22" s="42" t="s">
        <v>406</v>
      </c>
      <c r="B22" s="50">
        <v>8</v>
      </c>
      <c r="C22" s="50">
        <v>4</v>
      </c>
      <c r="D22" s="469">
        <v>4</v>
      </c>
      <c r="E22" s="37">
        <v>2</v>
      </c>
      <c r="F22" s="37">
        <f t="shared" si="0"/>
        <v>3</v>
      </c>
      <c r="G22" s="38">
        <v>6</v>
      </c>
      <c r="H22" s="38">
        <v>2</v>
      </c>
      <c r="I22" s="232">
        <f t="shared" si="6"/>
        <v>2</v>
      </c>
      <c r="J22" s="37">
        <v>10</v>
      </c>
      <c r="K22" s="37">
        <v>2</v>
      </c>
      <c r="L22" s="37">
        <f t="shared" si="7"/>
        <v>0</v>
      </c>
      <c r="M22" s="38">
        <v>6</v>
      </c>
      <c r="N22" s="38">
        <v>3</v>
      </c>
      <c r="O22" s="232">
        <f t="shared" si="8"/>
        <v>2</v>
      </c>
    </row>
    <row r="23" spans="1:16" ht="13.5" thickBot="1" x14ac:dyDescent="0.25">
      <c r="A23" s="45" t="s">
        <v>407</v>
      </c>
      <c r="B23" s="51">
        <v>10</v>
      </c>
      <c r="C23" s="51">
        <v>5</v>
      </c>
      <c r="D23" s="469">
        <v>7</v>
      </c>
      <c r="E23" s="46">
        <v>2</v>
      </c>
      <c r="F23" s="37">
        <f t="shared" si="0"/>
        <v>1</v>
      </c>
      <c r="G23" s="38">
        <v>6</v>
      </c>
      <c r="H23" s="47">
        <v>1</v>
      </c>
      <c r="I23" s="232">
        <f t="shared" si="6"/>
        <v>3</v>
      </c>
      <c r="J23" s="37">
        <v>7</v>
      </c>
      <c r="K23" s="46">
        <v>1</v>
      </c>
      <c r="L23" s="37">
        <f t="shared" si="7"/>
        <v>2</v>
      </c>
      <c r="M23" s="38">
        <v>5</v>
      </c>
      <c r="N23" s="47">
        <v>1</v>
      </c>
      <c r="O23" s="232">
        <f t="shared" si="8"/>
        <v>4</v>
      </c>
      <c r="P23" s="102"/>
    </row>
    <row r="24" spans="1:16" ht="13.5" thickBot="1" x14ac:dyDescent="0.25">
      <c r="A24" s="66" t="s">
        <v>413</v>
      </c>
      <c r="B24" s="63"/>
      <c r="C24" s="63">
        <f t="shared" ref="C24:O24" si="9">SUM(C15:C23)</f>
        <v>36</v>
      </c>
      <c r="D24" s="63">
        <f t="shared" si="9"/>
        <v>43</v>
      </c>
      <c r="E24" s="63">
        <f t="shared" si="9"/>
        <v>15</v>
      </c>
      <c r="F24" s="63">
        <f t="shared" si="9"/>
        <v>17</v>
      </c>
      <c r="G24" s="64">
        <f t="shared" si="9"/>
        <v>60</v>
      </c>
      <c r="H24" s="64">
        <f t="shared" si="9"/>
        <v>17</v>
      </c>
      <c r="I24" s="234">
        <f t="shared" si="9"/>
        <v>13</v>
      </c>
      <c r="J24" s="63">
        <f t="shared" si="9"/>
        <v>55</v>
      </c>
      <c r="K24" s="63">
        <f t="shared" si="9"/>
        <v>13</v>
      </c>
      <c r="L24" s="63">
        <f t="shared" si="9"/>
        <v>19</v>
      </c>
      <c r="M24" s="64">
        <f t="shared" si="9"/>
        <v>48</v>
      </c>
      <c r="N24" s="64">
        <f t="shared" si="9"/>
        <v>14</v>
      </c>
      <c r="O24" s="64">
        <f t="shared" si="9"/>
        <v>21</v>
      </c>
    </row>
    <row r="25" spans="1:16" ht="13.5" thickBot="1" x14ac:dyDescent="0.25">
      <c r="A25" s="70" t="s">
        <v>414</v>
      </c>
      <c r="B25" s="71"/>
      <c r="C25" s="71">
        <f t="shared" ref="C25:O25" si="10">C24+C14</f>
        <v>72</v>
      </c>
      <c r="D25" s="71">
        <f t="shared" si="10"/>
        <v>88</v>
      </c>
      <c r="E25" s="71">
        <f t="shared" si="10"/>
        <v>32</v>
      </c>
      <c r="F25" s="71">
        <f t="shared" si="10"/>
        <v>32</v>
      </c>
      <c r="G25" s="72">
        <f t="shared" si="10"/>
        <v>113</v>
      </c>
      <c r="H25" s="72">
        <f t="shared" si="10"/>
        <v>34</v>
      </c>
      <c r="I25" s="235">
        <f t="shared" si="10"/>
        <v>31</v>
      </c>
      <c r="J25" s="71">
        <f t="shared" si="10"/>
        <v>110</v>
      </c>
      <c r="K25" s="71">
        <f t="shared" si="10"/>
        <v>32</v>
      </c>
      <c r="L25" s="71">
        <f t="shared" si="10"/>
        <v>40</v>
      </c>
      <c r="M25" s="72">
        <f t="shared" si="10"/>
        <v>102</v>
      </c>
      <c r="N25" s="72">
        <f t="shared" si="10"/>
        <v>33</v>
      </c>
      <c r="O25" s="72">
        <f t="shared" si="10"/>
        <v>36</v>
      </c>
    </row>
    <row r="26" spans="1:16" x14ac:dyDescent="0.2">
      <c r="A26" s="67" t="s">
        <v>350</v>
      </c>
      <c r="B26" s="39"/>
      <c r="C26" s="39"/>
      <c r="D26" s="486">
        <v>3</v>
      </c>
      <c r="E26" s="487"/>
      <c r="F26" s="488"/>
      <c r="G26" s="489">
        <v>4</v>
      </c>
      <c r="H26" s="490"/>
      <c r="I26" s="491"/>
      <c r="J26" s="486">
        <v>1</v>
      </c>
      <c r="K26" s="487"/>
      <c r="L26" s="488"/>
      <c r="M26" s="489">
        <v>2</v>
      </c>
      <c r="N26" s="490"/>
      <c r="O26" s="491"/>
    </row>
    <row r="27" spans="1:16" ht="13.5" thickBot="1" x14ac:dyDescent="0.25">
      <c r="A27" s="49" t="s">
        <v>415</v>
      </c>
      <c r="B27" s="46"/>
      <c r="C27" s="46"/>
      <c r="D27" s="492">
        <v>4</v>
      </c>
      <c r="E27" s="493"/>
      <c r="F27" s="494"/>
      <c r="G27" s="495">
        <v>2</v>
      </c>
      <c r="H27" s="496"/>
      <c r="I27" s="497"/>
      <c r="J27" s="492" t="s">
        <v>1288</v>
      </c>
      <c r="K27" s="493"/>
      <c r="L27" s="494"/>
      <c r="M27" s="495">
        <v>7</v>
      </c>
      <c r="N27" s="496"/>
      <c r="O27" s="497"/>
    </row>
    <row r="29" spans="1:16" x14ac:dyDescent="0.2">
      <c r="A29" s="30"/>
      <c r="B29" s="30"/>
      <c r="C29" s="30"/>
      <c r="D29" s="30"/>
      <c r="E29" s="30"/>
      <c r="F29" s="30"/>
      <c r="G29" s="30"/>
      <c r="H29" s="30"/>
      <c r="I29" s="30"/>
      <c r="J29" s="30"/>
      <c r="K29" s="30"/>
      <c r="L29" s="30"/>
    </row>
    <row r="30" spans="1:16" x14ac:dyDescent="0.2">
      <c r="A30" s="92"/>
      <c r="B30" s="30" t="s">
        <v>450</v>
      </c>
      <c r="C30" s="30"/>
      <c r="D30" s="30"/>
      <c r="E30" s="30"/>
      <c r="F30" s="30"/>
      <c r="G30" s="30"/>
      <c r="H30" s="30"/>
      <c r="I30" s="30"/>
      <c r="J30" s="30"/>
      <c r="K30" s="30"/>
      <c r="L30" s="30"/>
    </row>
    <row r="31" spans="1:16" x14ac:dyDescent="0.2">
      <c r="A31" s="97"/>
      <c r="B31" s="30" t="s">
        <v>603</v>
      </c>
      <c r="C31" s="30"/>
      <c r="D31" s="30"/>
      <c r="E31" s="30"/>
      <c r="F31" s="30"/>
      <c r="G31" s="30"/>
      <c r="H31" s="30"/>
      <c r="I31" s="30"/>
      <c r="J31" s="30"/>
      <c r="K31" s="30"/>
      <c r="L31" s="30"/>
    </row>
  </sheetData>
  <mergeCells count="16">
    <mergeCell ref="D26:F26"/>
    <mergeCell ref="G26:I26"/>
    <mergeCell ref="J26:L26"/>
    <mergeCell ref="M26:O26"/>
    <mergeCell ref="D27:F27"/>
    <mergeCell ref="G27:I27"/>
    <mergeCell ref="J27:L27"/>
    <mergeCell ref="M27:O27"/>
    <mergeCell ref="D2:F2"/>
    <mergeCell ref="G2:I2"/>
    <mergeCell ref="J2:L2"/>
    <mergeCell ref="M2:O2"/>
    <mergeCell ref="D3:F3"/>
    <mergeCell ref="G3:I3"/>
    <mergeCell ref="J3:L3"/>
    <mergeCell ref="M3:O3"/>
  </mergeCells>
  <conditionalFormatting sqref="G5:G13 G15:G23 J5:J13 J15:J23 M5:M13 M15:M23">
    <cfRule type="cellIs" dxfId="491" priority="9" stopIfTrue="1" operator="equal">
      <formula>$C5</formula>
    </cfRule>
    <cfRule type="cellIs" dxfId="490" priority="10" stopIfTrue="1" operator="equal">
      <formula>$C5-1</formula>
    </cfRule>
  </conditionalFormatting>
  <conditionalFormatting sqref="D5:D13">
    <cfRule type="cellIs" dxfId="489" priority="5" stopIfTrue="1" operator="equal">
      <formula>$C5</formula>
    </cfRule>
    <cfRule type="cellIs" dxfId="488" priority="6" stopIfTrue="1" operator="equal">
      <formula>$C5-1</formula>
    </cfRule>
  </conditionalFormatting>
  <conditionalFormatting sqref="D15:D23">
    <cfRule type="cellIs" dxfId="487" priority="3" stopIfTrue="1" operator="equal">
      <formula>$C15</formula>
    </cfRule>
    <cfRule type="cellIs" dxfId="486" priority="4" stopIfTrue="1" operator="equal">
      <formula>$C15-1</formula>
    </cfRule>
  </conditionalFormatting>
  <conditionalFormatting sqref="G14">
    <cfRule type="cellIs" dxfId="485" priority="1" stopIfTrue="1" operator="equal">
      <formula>$C14</formula>
    </cfRule>
    <cfRule type="cellIs" dxfId="484" priority="2" stopIfTrue="1" operator="equal">
      <formula>$C14-1</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M39"/>
  <sheetViews>
    <sheetView workbookViewId="0">
      <selection activeCell="F5" sqref="F5"/>
    </sheetView>
  </sheetViews>
  <sheetFormatPr defaultColWidth="8.85546875" defaultRowHeight="12.75" x14ac:dyDescent="0.2"/>
  <sheetData>
    <row r="1" spans="1:13" ht="13.5" thickBot="1" x14ac:dyDescent="0.25">
      <c r="A1" s="31"/>
      <c r="B1" s="32"/>
      <c r="C1" s="32"/>
      <c r="D1" s="32"/>
      <c r="E1" s="32" t="s">
        <v>314</v>
      </c>
      <c r="F1" s="32"/>
      <c r="G1" s="32"/>
      <c r="H1" s="32"/>
      <c r="I1" s="32"/>
      <c r="J1" s="32"/>
      <c r="K1" s="32"/>
      <c r="L1" s="32"/>
      <c r="M1" t="s">
        <v>833</v>
      </c>
    </row>
    <row r="2" spans="1:13" x14ac:dyDescent="0.2">
      <c r="A2" s="40"/>
      <c r="B2" s="41"/>
      <c r="C2" s="41"/>
      <c r="D2" s="477" t="s">
        <v>352</v>
      </c>
      <c r="E2" s="478"/>
      <c r="F2" s="479"/>
      <c r="G2" s="474" t="s">
        <v>340</v>
      </c>
      <c r="H2" s="475"/>
      <c r="I2" s="476"/>
      <c r="J2" s="477" t="s">
        <v>469</v>
      </c>
      <c r="K2" s="478"/>
      <c r="L2" s="479"/>
    </row>
    <row r="3" spans="1:13" x14ac:dyDescent="0.2">
      <c r="A3" s="57"/>
      <c r="B3" s="69"/>
      <c r="C3" s="69" t="s">
        <v>538</v>
      </c>
      <c r="D3" s="483">
        <v>24</v>
      </c>
      <c r="E3" s="484"/>
      <c r="F3" s="485"/>
      <c r="G3" s="480">
        <v>19</v>
      </c>
      <c r="H3" s="481"/>
      <c r="I3" s="482"/>
      <c r="J3" s="483">
        <v>6</v>
      </c>
      <c r="K3" s="484"/>
      <c r="L3" s="485"/>
    </row>
    <row r="4" spans="1:13" x14ac:dyDescent="0.2">
      <c r="A4" s="42"/>
      <c r="B4" s="34" t="s">
        <v>355</v>
      </c>
      <c r="C4" s="34" t="s">
        <v>408</v>
      </c>
      <c r="D4" s="36" t="s">
        <v>409</v>
      </c>
      <c r="E4" s="36" t="s">
        <v>410</v>
      </c>
      <c r="F4" s="36" t="s">
        <v>363</v>
      </c>
      <c r="G4" s="35" t="s">
        <v>409</v>
      </c>
      <c r="H4" s="35" t="s">
        <v>410</v>
      </c>
      <c r="I4" s="35" t="s">
        <v>363</v>
      </c>
      <c r="J4" s="36" t="s">
        <v>409</v>
      </c>
      <c r="K4" s="36" t="s">
        <v>410</v>
      </c>
      <c r="L4" s="36" t="s">
        <v>363</v>
      </c>
    </row>
    <row r="5" spans="1:13" x14ac:dyDescent="0.2">
      <c r="A5" s="42" t="s">
        <v>390</v>
      </c>
      <c r="B5" s="50">
        <v>7</v>
      </c>
      <c r="C5" s="50">
        <v>4</v>
      </c>
      <c r="D5" s="38">
        <v>5</v>
      </c>
      <c r="E5" s="38">
        <v>2</v>
      </c>
      <c r="F5" s="232">
        <f t="shared" ref="F5:F13" si="0">IF(($C5+INT(D$3/18)+IF(((D$3-INT(D$3/18)*18)-$B5)&gt;=0,1,0)-D5+2)&lt;0, 0, $C5+INT(D$3/18)+IF(((D$3-INT(D$3/18)*18)-$B5)&gt;=0,1,0)-D5+2)</f>
        <v>2</v>
      </c>
      <c r="G5" s="37">
        <v>5</v>
      </c>
      <c r="H5" s="37">
        <v>1</v>
      </c>
      <c r="I5" s="37">
        <f t="shared" ref="I5:I13" si="1">IF(($C5+INT(G$3/18)+IF(((G$3-INT(G$3/18)*18)-$B5)&gt;=0,1,0)-G5+2)&lt;0, 0, $C5+INT(G$3/18)+IF(((G$3-INT(G$3/18)*18)-$B5)&gt;=0,1,0)-G5+2)</f>
        <v>2</v>
      </c>
      <c r="J5" s="38">
        <v>4</v>
      </c>
      <c r="K5" s="38">
        <v>1</v>
      </c>
      <c r="L5" s="232">
        <f t="shared" ref="L5:L13" si="2">IF(($C5+INT(J$3/18)+IF(((J$3-INT(J$3/18)*18)-$B5)&gt;=0,1,0)-J5+2)&lt;0, 0, $C5+INT(J$3/18)+IF(((J$3-INT(J$3/18)*18)-$B5)&gt;=0,1,0)-J5+2)</f>
        <v>2</v>
      </c>
    </row>
    <row r="6" spans="1:13" x14ac:dyDescent="0.2">
      <c r="A6" s="42" t="s">
        <v>391</v>
      </c>
      <c r="B6" s="50">
        <v>17</v>
      </c>
      <c r="C6" s="50">
        <v>3</v>
      </c>
      <c r="D6" s="38">
        <v>5</v>
      </c>
      <c r="E6" s="38">
        <v>3</v>
      </c>
      <c r="F6" s="232">
        <f t="shared" si="0"/>
        <v>1</v>
      </c>
      <c r="G6" s="37">
        <v>3</v>
      </c>
      <c r="H6" s="37">
        <v>2</v>
      </c>
      <c r="I6" s="37">
        <f t="shared" si="1"/>
        <v>3</v>
      </c>
      <c r="J6" s="38">
        <v>4</v>
      </c>
      <c r="K6" s="38">
        <v>3</v>
      </c>
      <c r="L6" s="232">
        <f t="shared" si="2"/>
        <v>1</v>
      </c>
    </row>
    <row r="7" spans="1:13" x14ac:dyDescent="0.2">
      <c r="A7" s="42" t="s">
        <v>392</v>
      </c>
      <c r="B7" s="50">
        <v>5</v>
      </c>
      <c r="C7" s="50">
        <v>4</v>
      </c>
      <c r="D7" s="38">
        <v>7</v>
      </c>
      <c r="E7" s="38">
        <v>2</v>
      </c>
      <c r="F7" s="232">
        <f t="shared" si="0"/>
        <v>1</v>
      </c>
      <c r="G7" s="37">
        <v>5</v>
      </c>
      <c r="H7" s="37">
        <v>2</v>
      </c>
      <c r="I7" s="37">
        <f t="shared" si="1"/>
        <v>2</v>
      </c>
      <c r="J7" s="38">
        <v>5</v>
      </c>
      <c r="K7" s="38">
        <v>2</v>
      </c>
      <c r="L7" s="232">
        <f t="shared" si="2"/>
        <v>2</v>
      </c>
    </row>
    <row r="8" spans="1:13" x14ac:dyDescent="0.2">
      <c r="A8" s="42" t="s">
        <v>393</v>
      </c>
      <c r="B8" s="50">
        <v>11</v>
      </c>
      <c r="C8" s="50">
        <v>5</v>
      </c>
      <c r="D8" s="38">
        <v>6</v>
      </c>
      <c r="E8" s="38">
        <v>3</v>
      </c>
      <c r="F8" s="232">
        <f t="shared" si="0"/>
        <v>2</v>
      </c>
      <c r="G8" s="37">
        <v>5</v>
      </c>
      <c r="H8" s="37">
        <v>1</v>
      </c>
      <c r="I8" s="37">
        <f t="shared" si="1"/>
        <v>3</v>
      </c>
      <c r="J8" s="38">
        <v>4</v>
      </c>
      <c r="K8" s="38">
        <v>1</v>
      </c>
      <c r="L8" s="232">
        <f t="shared" si="2"/>
        <v>3</v>
      </c>
    </row>
    <row r="9" spans="1:13" x14ac:dyDescent="0.2">
      <c r="A9" s="42" t="s">
        <v>394</v>
      </c>
      <c r="B9" s="50">
        <v>13</v>
      </c>
      <c r="C9" s="50">
        <v>3</v>
      </c>
      <c r="D9" s="38">
        <v>6</v>
      </c>
      <c r="E9" s="38">
        <v>1</v>
      </c>
      <c r="F9" s="232">
        <f t="shared" si="0"/>
        <v>0</v>
      </c>
      <c r="G9" s="37">
        <v>6</v>
      </c>
      <c r="H9" s="37">
        <v>2</v>
      </c>
      <c r="I9" s="37">
        <f t="shared" si="1"/>
        <v>0</v>
      </c>
      <c r="J9" s="38">
        <v>3</v>
      </c>
      <c r="K9" s="38">
        <v>1</v>
      </c>
      <c r="L9" s="232">
        <f t="shared" si="2"/>
        <v>2</v>
      </c>
      <c r="M9" t="s">
        <v>352</v>
      </c>
    </row>
    <row r="10" spans="1:13" x14ac:dyDescent="0.2">
      <c r="A10" s="42" t="s">
        <v>395</v>
      </c>
      <c r="B10" s="50">
        <v>3</v>
      </c>
      <c r="C10" s="50">
        <v>4</v>
      </c>
      <c r="D10" s="38">
        <v>6</v>
      </c>
      <c r="E10" s="38">
        <v>1</v>
      </c>
      <c r="F10" s="232">
        <f t="shared" si="0"/>
        <v>2</v>
      </c>
      <c r="G10" s="37">
        <v>7</v>
      </c>
      <c r="H10" s="37">
        <v>3</v>
      </c>
      <c r="I10" s="37">
        <f t="shared" si="1"/>
        <v>0</v>
      </c>
      <c r="J10" s="38">
        <v>5</v>
      </c>
      <c r="K10" s="38">
        <v>1</v>
      </c>
      <c r="L10" s="232">
        <f t="shared" si="2"/>
        <v>2</v>
      </c>
    </row>
    <row r="11" spans="1:13" x14ac:dyDescent="0.2">
      <c r="A11" s="42" t="s">
        <v>396</v>
      </c>
      <c r="B11" s="50">
        <v>9</v>
      </c>
      <c r="C11" s="50">
        <v>4</v>
      </c>
      <c r="D11" s="38">
        <v>10</v>
      </c>
      <c r="E11" s="38">
        <v>2</v>
      </c>
      <c r="F11" s="232">
        <f t="shared" si="0"/>
        <v>0</v>
      </c>
      <c r="G11" s="37">
        <v>6</v>
      </c>
      <c r="H11" s="37">
        <v>2</v>
      </c>
      <c r="I11" s="37">
        <f t="shared" si="1"/>
        <v>1</v>
      </c>
      <c r="J11" s="38">
        <v>5</v>
      </c>
      <c r="K11" s="38">
        <v>2</v>
      </c>
      <c r="L11" s="232">
        <f t="shared" si="2"/>
        <v>1</v>
      </c>
    </row>
    <row r="12" spans="1:13" x14ac:dyDescent="0.2">
      <c r="A12" s="42" t="s">
        <v>397</v>
      </c>
      <c r="B12" s="50">
        <v>15</v>
      </c>
      <c r="C12" s="50">
        <v>3</v>
      </c>
      <c r="D12" s="38">
        <v>4</v>
      </c>
      <c r="E12" s="38">
        <v>1</v>
      </c>
      <c r="F12" s="232">
        <f t="shared" si="0"/>
        <v>2</v>
      </c>
      <c r="G12" s="37">
        <v>4</v>
      </c>
      <c r="H12" s="37">
        <v>2</v>
      </c>
      <c r="I12" s="37">
        <f t="shared" si="1"/>
        <v>2</v>
      </c>
      <c r="J12" s="38">
        <v>4</v>
      </c>
      <c r="K12" s="38">
        <v>3</v>
      </c>
      <c r="L12" s="232">
        <f t="shared" si="2"/>
        <v>1</v>
      </c>
    </row>
    <row r="13" spans="1:13" ht="13.5" thickBot="1" x14ac:dyDescent="0.25">
      <c r="A13" s="52" t="s">
        <v>398</v>
      </c>
      <c r="B13" s="53">
        <v>1</v>
      </c>
      <c r="C13" s="53">
        <v>5</v>
      </c>
      <c r="D13" s="38">
        <v>10</v>
      </c>
      <c r="E13" s="55">
        <v>2</v>
      </c>
      <c r="F13" s="232">
        <f t="shared" si="0"/>
        <v>0</v>
      </c>
      <c r="G13" s="37">
        <v>5</v>
      </c>
      <c r="H13" s="54">
        <v>1</v>
      </c>
      <c r="I13" s="37">
        <f t="shared" si="1"/>
        <v>4</v>
      </c>
      <c r="J13" s="38">
        <v>6</v>
      </c>
      <c r="K13" s="55">
        <v>2</v>
      </c>
      <c r="L13" s="232">
        <f t="shared" si="2"/>
        <v>2</v>
      </c>
    </row>
    <row r="14" spans="1:13" ht="13.5" thickBot="1" x14ac:dyDescent="0.25">
      <c r="A14" s="61" t="s">
        <v>412</v>
      </c>
      <c r="B14" s="62"/>
      <c r="C14" s="74">
        <f t="shared" ref="C14:I14" si="3">SUM(C5:C13)</f>
        <v>35</v>
      </c>
      <c r="D14" s="64">
        <f t="shared" si="3"/>
        <v>59</v>
      </c>
      <c r="E14" s="64">
        <f t="shared" si="3"/>
        <v>17</v>
      </c>
      <c r="F14" s="233">
        <f t="shared" si="3"/>
        <v>10</v>
      </c>
      <c r="G14" s="63">
        <f t="shared" si="3"/>
        <v>46</v>
      </c>
      <c r="H14" s="63">
        <f t="shared" si="3"/>
        <v>16</v>
      </c>
      <c r="I14" s="88">
        <f t="shared" si="3"/>
        <v>17</v>
      </c>
      <c r="J14" s="64">
        <f>SUM(J5:J13)</f>
        <v>40</v>
      </c>
      <c r="K14" s="64">
        <f>SUM(K5:K13)</f>
        <v>16</v>
      </c>
      <c r="L14" s="233">
        <f>SUM(L5:L13)</f>
        <v>16</v>
      </c>
    </row>
    <row r="15" spans="1:13" x14ac:dyDescent="0.2">
      <c r="A15" s="57" t="s">
        <v>399</v>
      </c>
      <c r="B15" s="58">
        <v>6</v>
      </c>
      <c r="C15" s="58">
        <v>4</v>
      </c>
      <c r="D15" s="38">
        <v>10</v>
      </c>
      <c r="E15" s="59">
        <v>2</v>
      </c>
      <c r="F15" s="232">
        <f t="shared" ref="F15:F23" si="4">IF(($C15+INT(D$3/18)+IF(((D$3-INT(D$3/18)*18)-$B15)&gt;=0,1,0)-D15+2)&lt;0, 0, $C15+INT(D$3/18)+IF(((D$3-INT(D$3/18)*18)-$B15)&gt;=0,1,0)-D15+2)</f>
        <v>0</v>
      </c>
      <c r="G15" s="37">
        <v>5</v>
      </c>
      <c r="H15" s="39">
        <v>2</v>
      </c>
      <c r="I15" s="37">
        <f t="shared" ref="I15:I23" si="5">IF(($C15+INT(G$3/18)+IF(((G$3-INT(G$3/18)*18)-$B15)&gt;=0,1,0)-G15+2)&lt;0, 0, $C15+INT(G$3/18)+IF(((G$3-INT(G$3/18)*18)-$B15)&gt;=0,1,0)-G15+2)</f>
        <v>2</v>
      </c>
      <c r="J15" s="38">
        <v>6</v>
      </c>
      <c r="K15" s="59">
        <v>3</v>
      </c>
      <c r="L15" s="232">
        <f t="shared" ref="L15:L23" si="6">IF(($C15+INT(J$3/18)+IF(((J$3-INT(J$3/18)*18)-$B15)&gt;=0,1,0)-J15+2)&lt;0, 0, $C15+INT(J$3/18)+IF(((J$3-INT(J$3/18)*18)-$B15)&gt;=0,1,0)-J15+2)</f>
        <v>1</v>
      </c>
    </row>
    <row r="16" spans="1:13" x14ac:dyDescent="0.2">
      <c r="A16" s="42" t="s">
        <v>400</v>
      </c>
      <c r="B16" s="50">
        <v>18</v>
      </c>
      <c r="C16" s="50">
        <v>3</v>
      </c>
      <c r="D16" s="38">
        <v>4</v>
      </c>
      <c r="E16" s="38">
        <v>2</v>
      </c>
      <c r="F16" s="232">
        <f t="shared" si="4"/>
        <v>2</v>
      </c>
      <c r="G16" s="37">
        <v>6</v>
      </c>
      <c r="H16" s="37">
        <v>2</v>
      </c>
      <c r="I16" s="37">
        <f t="shared" si="5"/>
        <v>0</v>
      </c>
      <c r="J16" s="38">
        <v>4</v>
      </c>
      <c r="K16" s="38">
        <v>2</v>
      </c>
      <c r="L16" s="232">
        <f t="shared" si="6"/>
        <v>1</v>
      </c>
    </row>
    <row r="17" spans="1:13" x14ac:dyDescent="0.2">
      <c r="A17" s="42" t="s">
        <v>401</v>
      </c>
      <c r="B17" s="50">
        <v>4</v>
      </c>
      <c r="C17" s="50">
        <v>5</v>
      </c>
      <c r="D17" s="38">
        <v>10</v>
      </c>
      <c r="E17" s="38">
        <v>2</v>
      </c>
      <c r="F17" s="232">
        <f t="shared" si="4"/>
        <v>0</v>
      </c>
      <c r="G17" s="37">
        <v>6</v>
      </c>
      <c r="H17" s="37">
        <v>2</v>
      </c>
      <c r="I17" s="37">
        <f t="shared" si="5"/>
        <v>2</v>
      </c>
      <c r="J17" s="38">
        <v>6</v>
      </c>
      <c r="K17" s="38">
        <v>2</v>
      </c>
      <c r="L17" s="232">
        <f t="shared" si="6"/>
        <v>2</v>
      </c>
    </row>
    <row r="18" spans="1:13" x14ac:dyDescent="0.2">
      <c r="A18" s="42" t="s">
        <v>402</v>
      </c>
      <c r="B18" s="50">
        <v>12</v>
      </c>
      <c r="C18" s="50">
        <v>4</v>
      </c>
      <c r="D18" s="38">
        <v>6</v>
      </c>
      <c r="E18" s="38">
        <v>2</v>
      </c>
      <c r="F18" s="232">
        <f t="shared" si="4"/>
        <v>1</v>
      </c>
      <c r="G18" s="37">
        <v>10</v>
      </c>
      <c r="H18" s="37">
        <v>2</v>
      </c>
      <c r="I18" s="37">
        <f t="shared" si="5"/>
        <v>0</v>
      </c>
      <c r="J18" s="38">
        <v>6</v>
      </c>
      <c r="K18" s="38">
        <v>2</v>
      </c>
      <c r="L18" s="232">
        <f t="shared" si="6"/>
        <v>0</v>
      </c>
    </row>
    <row r="19" spans="1:13" x14ac:dyDescent="0.2">
      <c r="A19" s="42" t="s">
        <v>403</v>
      </c>
      <c r="B19" s="50">
        <v>2</v>
      </c>
      <c r="C19" s="50">
        <v>4</v>
      </c>
      <c r="D19" s="38">
        <v>6</v>
      </c>
      <c r="E19" s="38">
        <v>2</v>
      </c>
      <c r="F19" s="232">
        <f t="shared" si="4"/>
        <v>2</v>
      </c>
      <c r="G19" s="37">
        <v>5</v>
      </c>
      <c r="H19" s="37">
        <v>2</v>
      </c>
      <c r="I19" s="37">
        <f t="shared" si="5"/>
        <v>2</v>
      </c>
      <c r="J19" s="38">
        <v>5</v>
      </c>
      <c r="K19" s="38">
        <v>2</v>
      </c>
      <c r="L19" s="232">
        <f t="shared" si="6"/>
        <v>2</v>
      </c>
    </row>
    <row r="20" spans="1:13" x14ac:dyDescent="0.2">
      <c r="A20" s="42" t="s">
        <v>404</v>
      </c>
      <c r="B20" s="50">
        <v>8</v>
      </c>
      <c r="C20" s="50">
        <v>4</v>
      </c>
      <c r="D20" s="38">
        <v>10</v>
      </c>
      <c r="E20" s="38">
        <v>2</v>
      </c>
      <c r="F20" s="232">
        <f t="shared" si="4"/>
        <v>0</v>
      </c>
      <c r="G20" s="37">
        <v>10</v>
      </c>
      <c r="H20" s="37">
        <v>2</v>
      </c>
      <c r="I20" s="37">
        <f t="shared" si="5"/>
        <v>0</v>
      </c>
      <c r="J20" s="38">
        <v>6</v>
      </c>
      <c r="K20" s="38">
        <v>2</v>
      </c>
      <c r="L20" s="232">
        <f t="shared" si="6"/>
        <v>0</v>
      </c>
      <c r="M20" t="s">
        <v>352</v>
      </c>
    </row>
    <row r="21" spans="1:13" x14ac:dyDescent="0.2">
      <c r="A21" s="42" t="s">
        <v>405</v>
      </c>
      <c r="B21" s="50">
        <v>14</v>
      </c>
      <c r="C21" s="50">
        <v>5</v>
      </c>
      <c r="D21" s="38">
        <v>7</v>
      </c>
      <c r="E21" s="38">
        <v>2</v>
      </c>
      <c r="F21" s="232">
        <f t="shared" si="4"/>
        <v>1</v>
      </c>
      <c r="G21" s="37">
        <v>10</v>
      </c>
      <c r="H21" s="37">
        <v>2</v>
      </c>
      <c r="I21" s="37">
        <f t="shared" si="5"/>
        <v>0</v>
      </c>
      <c r="J21" s="38">
        <v>10</v>
      </c>
      <c r="K21" s="38">
        <v>2</v>
      </c>
      <c r="L21" s="232">
        <f t="shared" si="6"/>
        <v>0</v>
      </c>
    </row>
    <row r="22" spans="1:13" x14ac:dyDescent="0.2">
      <c r="A22" s="42" t="s">
        <v>406</v>
      </c>
      <c r="B22" s="50">
        <v>10</v>
      </c>
      <c r="C22" s="50">
        <v>3</v>
      </c>
      <c r="D22" s="38">
        <v>10</v>
      </c>
      <c r="E22" s="38">
        <v>2</v>
      </c>
      <c r="F22" s="232">
        <f t="shared" si="4"/>
        <v>0</v>
      </c>
      <c r="G22" s="37">
        <v>4</v>
      </c>
      <c r="H22" s="37">
        <v>1</v>
      </c>
      <c r="I22" s="37">
        <f t="shared" si="5"/>
        <v>2</v>
      </c>
      <c r="J22" s="38">
        <v>5</v>
      </c>
      <c r="K22" s="38">
        <v>3</v>
      </c>
      <c r="L22" s="232">
        <f t="shared" si="6"/>
        <v>0</v>
      </c>
    </row>
    <row r="23" spans="1:13" ht="13.5" thickBot="1" x14ac:dyDescent="0.25">
      <c r="A23" s="45" t="s">
        <v>407</v>
      </c>
      <c r="B23" s="51">
        <v>16</v>
      </c>
      <c r="C23" s="51">
        <v>5</v>
      </c>
      <c r="D23" s="38">
        <v>10</v>
      </c>
      <c r="E23" s="47">
        <v>2</v>
      </c>
      <c r="F23" s="232">
        <f t="shared" si="4"/>
        <v>0</v>
      </c>
      <c r="G23" s="37">
        <v>6</v>
      </c>
      <c r="H23" s="46">
        <v>2</v>
      </c>
      <c r="I23" s="37">
        <f t="shared" si="5"/>
        <v>2</v>
      </c>
      <c r="J23" s="38">
        <v>6</v>
      </c>
      <c r="K23" s="47">
        <v>1</v>
      </c>
      <c r="L23" s="232">
        <f t="shared" si="6"/>
        <v>1</v>
      </c>
    </row>
    <row r="24" spans="1:13" ht="13.5" thickBot="1" x14ac:dyDescent="0.25">
      <c r="A24" s="66" t="s">
        <v>413</v>
      </c>
      <c r="B24" s="63"/>
      <c r="C24" s="63">
        <f t="shared" ref="C24:I24" si="7">SUM(C15:C23)</f>
        <v>37</v>
      </c>
      <c r="D24" s="64">
        <f t="shared" si="7"/>
        <v>73</v>
      </c>
      <c r="E24" s="64">
        <f t="shared" si="7"/>
        <v>18</v>
      </c>
      <c r="F24" s="234">
        <f t="shared" si="7"/>
        <v>6</v>
      </c>
      <c r="G24" s="63">
        <f t="shared" si="7"/>
        <v>62</v>
      </c>
      <c r="H24" s="63">
        <f t="shared" si="7"/>
        <v>17</v>
      </c>
      <c r="I24" s="63">
        <f t="shared" si="7"/>
        <v>10</v>
      </c>
      <c r="J24" s="64">
        <f>SUM(J15:J23)</f>
        <v>54</v>
      </c>
      <c r="K24" s="64">
        <f>SUM(K15:K23)</f>
        <v>19</v>
      </c>
      <c r="L24" s="64">
        <f>SUM(L15:L23)</f>
        <v>7</v>
      </c>
    </row>
    <row r="25" spans="1:13" ht="13.5" thickBot="1" x14ac:dyDescent="0.25">
      <c r="A25" s="70" t="s">
        <v>414</v>
      </c>
      <c r="B25" s="71"/>
      <c r="C25" s="71">
        <f t="shared" ref="C25:I25" si="8">C24+C14</f>
        <v>72</v>
      </c>
      <c r="D25" s="72">
        <f t="shared" si="8"/>
        <v>132</v>
      </c>
      <c r="E25" s="72">
        <f t="shared" si="8"/>
        <v>35</v>
      </c>
      <c r="F25" s="235">
        <f t="shared" si="8"/>
        <v>16</v>
      </c>
      <c r="G25" s="71">
        <f t="shared" si="8"/>
        <v>108</v>
      </c>
      <c r="H25" s="71">
        <f t="shared" si="8"/>
        <v>33</v>
      </c>
      <c r="I25" s="71">
        <f t="shared" si="8"/>
        <v>27</v>
      </c>
      <c r="J25" s="72">
        <f>J24+J14</f>
        <v>94</v>
      </c>
      <c r="K25" s="72">
        <f>K24+K14</f>
        <v>35</v>
      </c>
      <c r="L25" s="72">
        <f>L24+L14</f>
        <v>23</v>
      </c>
    </row>
    <row r="27" spans="1:13" x14ac:dyDescent="0.2">
      <c r="A27" t="s">
        <v>352</v>
      </c>
      <c r="B27" t="s">
        <v>316</v>
      </c>
      <c r="C27">
        <f xml:space="preserve"> 43</f>
        <v>43</v>
      </c>
    </row>
    <row r="28" spans="1:13" x14ac:dyDescent="0.2">
      <c r="A28" t="s">
        <v>340</v>
      </c>
      <c r="B28" t="s">
        <v>315</v>
      </c>
      <c r="C28">
        <f xml:space="preserve"> 53</f>
        <v>53</v>
      </c>
    </row>
    <row r="29" spans="1:13" x14ac:dyDescent="0.2">
      <c r="A29" t="s">
        <v>469</v>
      </c>
      <c r="B29" t="s">
        <v>317</v>
      </c>
      <c r="C29">
        <v>52</v>
      </c>
    </row>
    <row r="31" spans="1:13" x14ac:dyDescent="0.2">
      <c r="A31" s="230" t="s">
        <v>313</v>
      </c>
      <c r="B31" s="30"/>
      <c r="C31" s="30"/>
      <c r="D31" s="30"/>
      <c r="E31" s="30"/>
      <c r="F31" s="30"/>
      <c r="G31" s="30"/>
      <c r="H31" s="30"/>
      <c r="I31" s="30"/>
    </row>
    <row r="32" spans="1:13" x14ac:dyDescent="0.2">
      <c r="A32" s="30"/>
      <c r="B32" s="30"/>
      <c r="C32" s="30"/>
      <c r="D32" s="30"/>
      <c r="E32" s="30"/>
      <c r="F32" s="30"/>
      <c r="G32" s="30"/>
      <c r="H32" s="30"/>
      <c r="I32" s="30"/>
    </row>
    <row r="33" spans="1:12" x14ac:dyDescent="0.2">
      <c r="A33" s="92"/>
      <c r="B33" s="30" t="s">
        <v>450</v>
      </c>
      <c r="C33" s="30"/>
      <c r="D33" s="30"/>
      <c r="E33" s="30"/>
      <c r="F33" s="30"/>
      <c r="G33" s="30"/>
      <c r="H33" s="30"/>
      <c r="I33" s="30"/>
    </row>
    <row r="34" spans="1:12" x14ac:dyDescent="0.2">
      <c r="A34" s="97"/>
      <c r="B34" s="30" t="s">
        <v>603</v>
      </c>
      <c r="C34" s="230"/>
      <c r="D34" s="30"/>
      <c r="E34" s="30"/>
      <c r="F34" s="30"/>
      <c r="G34" s="30"/>
      <c r="H34" s="30"/>
      <c r="I34" s="30"/>
    </row>
    <row r="37" spans="1:12" ht="13.5" thickBot="1" x14ac:dyDescent="0.25"/>
    <row r="38" spans="1:12" x14ac:dyDescent="0.2">
      <c r="A38" s="67" t="s">
        <v>350</v>
      </c>
      <c r="B38" s="39"/>
      <c r="C38" s="39"/>
      <c r="D38" s="477">
        <v>3</v>
      </c>
      <c r="E38" s="478"/>
      <c r="F38" s="479"/>
      <c r="G38" s="474">
        <v>1</v>
      </c>
      <c r="H38" s="475"/>
      <c r="I38" s="476"/>
      <c r="J38" s="477">
        <v>2</v>
      </c>
      <c r="K38" s="478"/>
      <c r="L38" s="479"/>
    </row>
    <row r="39" spans="1:12" ht="13.5" thickBot="1" x14ac:dyDescent="0.25">
      <c r="A39" s="49" t="s">
        <v>415</v>
      </c>
      <c r="B39" s="46"/>
      <c r="C39" s="46"/>
      <c r="D39" s="495">
        <v>11</v>
      </c>
      <c r="E39" s="496"/>
      <c r="F39" s="497"/>
      <c r="G39" s="492">
        <v>22</v>
      </c>
      <c r="H39" s="493"/>
      <c r="I39" s="494"/>
      <c r="J39" s="495">
        <v>16</v>
      </c>
      <c r="K39" s="496"/>
      <c r="L39" s="497"/>
    </row>
  </sheetData>
  <mergeCells count="12">
    <mergeCell ref="D2:F2"/>
    <mergeCell ref="G2:I2"/>
    <mergeCell ref="J2:L2"/>
    <mergeCell ref="D3:F3"/>
    <mergeCell ref="G3:I3"/>
    <mergeCell ref="J3:L3"/>
    <mergeCell ref="D38:F38"/>
    <mergeCell ref="G38:I38"/>
    <mergeCell ref="J38:L38"/>
    <mergeCell ref="D39:F39"/>
    <mergeCell ref="G39:I39"/>
    <mergeCell ref="J39:L39"/>
  </mergeCells>
  <conditionalFormatting sqref="D5:D13 D15:D23 G5:G13 G15:G23 J5:J13 J15:J23">
    <cfRule type="cellIs" dxfId="117" priority="1" stopIfTrue="1" operator="equal">
      <formula>$C5</formula>
    </cfRule>
    <cfRule type="cellIs" dxfId="116"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L30"/>
  <sheetViews>
    <sheetView workbookViewId="0">
      <selection activeCell="E33" sqref="E33"/>
    </sheetView>
  </sheetViews>
  <sheetFormatPr defaultColWidth="8.85546875" defaultRowHeight="12.75" x14ac:dyDescent="0.2"/>
  <sheetData>
    <row r="1" spans="1:12" ht="13.5" thickBot="1" x14ac:dyDescent="0.25">
      <c r="A1" s="31"/>
      <c r="B1" s="32"/>
      <c r="C1" s="32"/>
      <c r="D1" s="32"/>
      <c r="E1" s="32" t="s">
        <v>312</v>
      </c>
      <c r="F1" s="32"/>
      <c r="G1" s="32"/>
      <c r="H1" s="32"/>
      <c r="I1" s="32"/>
      <c r="J1" s="32"/>
      <c r="K1" s="32"/>
      <c r="L1" s="32"/>
    </row>
    <row r="2" spans="1:12" x14ac:dyDescent="0.2">
      <c r="A2" s="40"/>
      <c r="B2" s="41"/>
      <c r="C2" s="41"/>
      <c r="D2" s="477" t="s">
        <v>352</v>
      </c>
      <c r="E2" s="478"/>
      <c r="F2" s="479"/>
      <c r="G2" s="474" t="s">
        <v>340</v>
      </c>
      <c r="H2" s="475"/>
      <c r="I2" s="476"/>
      <c r="J2" s="477" t="s">
        <v>469</v>
      </c>
      <c r="K2" s="478"/>
      <c r="L2" s="479"/>
    </row>
    <row r="3" spans="1:12" x14ac:dyDescent="0.2">
      <c r="A3" s="57"/>
      <c r="B3" s="69"/>
      <c r="C3" s="69" t="s">
        <v>538</v>
      </c>
      <c r="D3" s="483">
        <v>24</v>
      </c>
      <c r="E3" s="484"/>
      <c r="F3" s="485"/>
      <c r="G3" s="480">
        <v>19</v>
      </c>
      <c r="H3" s="481"/>
      <c r="I3" s="482"/>
      <c r="J3" s="483">
        <v>6</v>
      </c>
      <c r="K3" s="484"/>
      <c r="L3" s="485"/>
    </row>
    <row r="4" spans="1:12" x14ac:dyDescent="0.2">
      <c r="A4" s="42"/>
      <c r="B4" s="34" t="s">
        <v>355</v>
      </c>
      <c r="C4" s="34" t="s">
        <v>408</v>
      </c>
      <c r="D4" s="36" t="s">
        <v>409</v>
      </c>
      <c r="E4" s="36" t="s">
        <v>410</v>
      </c>
      <c r="F4" s="36" t="s">
        <v>363</v>
      </c>
      <c r="G4" s="35" t="s">
        <v>409</v>
      </c>
      <c r="H4" s="35" t="s">
        <v>410</v>
      </c>
      <c r="I4" s="35" t="s">
        <v>363</v>
      </c>
      <c r="J4" s="36" t="s">
        <v>409</v>
      </c>
      <c r="K4" s="36" t="s">
        <v>410</v>
      </c>
      <c r="L4" s="36" t="s">
        <v>363</v>
      </c>
    </row>
    <row r="5" spans="1:12" x14ac:dyDescent="0.2">
      <c r="A5" s="42" t="s">
        <v>390</v>
      </c>
      <c r="B5" s="50">
        <v>7</v>
      </c>
      <c r="C5" s="50">
        <v>4</v>
      </c>
      <c r="D5" s="38">
        <v>7</v>
      </c>
      <c r="E5" s="38">
        <v>3</v>
      </c>
      <c r="F5" s="232">
        <f t="shared" ref="F5:F13" si="0">IF(($C5+INT(D$3/18)+IF(((D$3-INT(D$3/18)*18)-$B5)&gt;=0,1,0)-D5+2)&lt;0, 0, $C5+INT(D$3/18)+IF(((D$3-INT(D$3/18)*18)-$B5)&gt;=0,1,0)-D5+2)</f>
        <v>0</v>
      </c>
      <c r="G5" s="37">
        <v>7</v>
      </c>
      <c r="H5" s="37">
        <v>2</v>
      </c>
      <c r="I5" s="37">
        <f t="shared" ref="I5:I13" si="1">IF(($C5+INT(G$3/18)+IF(((G$3-INT(G$3/18)*18)-$B5)&gt;=0,1,0)-G5+2)&lt;0, 0, $C5+INT(G$3/18)+IF(((G$3-INT(G$3/18)*18)-$B5)&gt;=0,1,0)-G5+2)</f>
        <v>0</v>
      </c>
      <c r="J5" s="38">
        <v>5</v>
      </c>
      <c r="K5" s="38">
        <v>2</v>
      </c>
      <c r="L5" s="232">
        <f t="shared" ref="L5:L13" si="2">IF(($C5+INT(J$3/18)+IF(((J$3-INT(J$3/18)*18)-$B5)&gt;=0,1,0)-J5+2)&lt;0, 0, $C5+INT(J$3/18)+IF(((J$3-INT(J$3/18)*18)-$B5)&gt;=0,1,0)-J5+2)</f>
        <v>1</v>
      </c>
    </row>
    <row r="6" spans="1:12" x14ac:dyDescent="0.2">
      <c r="A6" s="42" t="s">
        <v>391</v>
      </c>
      <c r="B6" s="50">
        <v>17</v>
      </c>
      <c r="C6" s="50">
        <v>3</v>
      </c>
      <c r="D6" s="38">
        <v>5</v>
      </c>
      <c r="E6" s="38">
        <v>1</v>
      </c>
      <c r="F6" s="232">
        <f t="shared" si="0"/>
        <v>1</v>
      </c>
      <c r="G6" s="37">
        <v>4</v>
      </c>
      <c r="H6" s="37">
        <v>2</v>
      </c>
      <c r="I6" s="37">
        <f t="shared" si="1"/>
        <v>2</v>
      </c>
      <c r="J6" s="38">
        <v>2</v>
      </c>
      <c r="K6" s="38">
        <v>1</v>
      </c>
      <c r="L6" s="232">
        <f t="shared" si="2"/>
        <v>3</v>
      </c>
    </row>
    <row r="7" spans="1:12" x14ac:dyDescent="0.2">
      <c r="A7" s="42" t="s">
        <v>392</v>
      </c>
      <c r="B7" s="50">
        <v>5</v>
      </c>
      <c r="C7" s="50">
        <v>4</v>
      </c>
      <c r="D7" s="38">
        <v>7</v>
      </c>
      <c r="E7" s="38">
        <v>3</v>
      </c>
      <c r="F7" s="232">
        <f t="shared" si="0"/>
        <v>1</v>
      </c>
      <c r="G7" s="37">
        <v>8</v>
      </c>
      <c r="H7" s="37">
        <v>2</v>
      </c>
      <c r="I7" s="37">
        <f t="shared" si="1"/>
        <v>0</v>
      </c>
      <c r="J7" s="38">
        <v>6</v>
      </c>
      <c r="K7" s="38">
        <v>2</v>
      </c>
      <c r="L7" s="232">
        <f t="shared" si="2"/>
        <v>1</v>
      </c>
    </row>
    <row r="8" spans="1:12" x14ac:dyDescent="0.2">
      <c r="A8" s="42" t="s">
        <v>393</v>
      </c>
      <c r="B8" s="50">
        <v>11</v>
      </c>
      <c r="C8" s="50">
        <v>5</v>
      </c>
      <c r="D8" s="38">
        <v>6</v>
      </c>
      <c r="E8" s="38">
        <v>2</v>
      </c>
      <c r="F8" s="232">
        <f t="shared" si="0"/>
        <v>2</v>
      </c>
      <c r="G8" s="37">
        <v>6</v>
      </c>
      <c r="H8" s="37">
        <v>2</v>
      </c>
      <c r="I8" s="37">
        <f t="shared" si="1"/>
        <v>2</v>
      </c>
      <c r="J8" s="38">
        <v>6</v>
      </c>
      <c r="K8" s="38">
        <v>1</v>
      </c>
      <c r="L8" s="232">
        <f t="shared" si="2"/>
        <v>1</v>
      </c>
    </row>
    <row r="9" spans="1:12" x14ac:dyDescent="0.2">
      <c r="A9" s="42" t="s">
        <v>394</v>
      </c>
      <c r="B9" s="50">
        <v>13</v>
      </c>
      <c r="C9" s="50">
        <v>3</v>
      </c>
      <c r="D9" s="38">
        <v>3</v>
      </c>
      <c r="E9" s="38">
        <v>2</v>
      </c>
      <c r="F9" s="232">
        <f t="shared" si="0"/>
        <v>3</v>
      </c>
      <c r="G9" s="37">
        <v>4</v>
      </c>
      <c r="H9" s="37">
        <v>2</v>
      </c>
      <c r="I9" s="37">
        <f t="shared" si="1"/>
        <v>2</v>
      </c>
      <c r="J9" s="38">
        <v>4</v>
      </c>
      <c r="K9" s="38">
        <v>2</v>
      </c>
      <c r="L9" s="232">
        <f t="shared" si="2"/>
        <v>1</v>
      </c>
    </row>
    <row r="10" spans="1:12" x14ac:dyDescent="0.2">
      <c r="A10" s="42" t="s">
        <v>395</v>
      </c>
      <c r="B10" s="50">
        <v>3</v>
      </c>
      <c r="C10" s="50">
        <v>4</v>
      </c>
      <c r="D10" s="38">
        <v>7</v>
      </c>
      <c r="E10" s="38">
        <v>2</v>
      </c>
      <c r="F10" s="232">
        <f t="shared" si="0"/>
        <v>1</v>
      </c>
      <c r="G10" s="37">
        <v>5</v>
      </c>
      <c r="H10" s="37">
        <v>1</v>
      </c>
      <c r="I10" s="37">
        <f t="shared" si="1"/>
        <v>2</v>
      </c>
      <c r="J10" s="38">
        <v>6</v>
      </c>
      <c r="K10" s="38">
        <v>1</v>
      </c>
      <c r="L10" s="232">
        <f t="shared" si="2"/>
        <v>1</v>
      </c>
    </row>
    <row r="11" spans="1:12" x14ac:dyDescent="0.2">
      <c r="A11" s="42" t="s">
        <v>396</v>
      </c>
      <c r="B11" s="50">
        <v>9</v>
      </c>
      <c r="C11" s="50">
        <v>4</v>
      </c>
      <c r="D11" s="38">
        <v>5</v>
      </c>
      <c r="E11" s="38">
        <v>2</v>
      </c>
      <c r="F11" s="232">
        <f t="shared" si="0"/>
        <v>2</v>
      </c>
      <c r="G11" s="37">
        <v>4</v>
      </c>
      <c r="H11" s="37">
        <v>2</v>
      </c>
      <c r="I11" s="37">
        <f t="shared" si="1"/>
        <v>3</v>
      </c>
      <c r="J11" s="38">
        <v>4</v>
      </c>
      <c r="K11" s="38">
        <v>1</v>
      </c>
      <c r="L11" s="232">
        <f t="shared" si="2"/>
        <v>2</v>
      </c>
    </row>
    <row r="12" spans="1:12" x14ac:dyDescent="0.2">
      <c r="A12" s="42" t="s">
        <v>397</v>
      </c>
      <c r="B12" s="50">
        <v>15</v>
      </c>
      <c r="C12" s="50">
        <v>3</v>
      </c>
      <c r="D12" s="38">
        <v>4</v>
      </c>
      <c r="E12" s="38">
        <v>2</v>
      </c>
      <c r="F12" s="232">
        <f t="shared" si="0"/>
        <v>2</v>
      </c>
      <c r="G12" s="37">
        <v>3</v>
      </c>
      <c r="H12" s="37">
        <v>1</v>
      </c>
      <c r="I12" s="37">
        <f t="shared" si="1"/>
        <v>3</v>
      </c>
      <c r="J12" s="38">
        <v>3</v>
      </c>
      <c r="K12" s="38">
        <v>2</v>
      </c>
      <c r="L12" s="232">
        <f t="shared" si="2"/>
        <v>2</v>
      </c>
    </row>
    <row r="13" spans="1:12" ht="13.5" thickBot="1" x14ac:dyDescent="0.25">
      <c r="A13" s="52" t="s">
        <v>398</v>
      </c>
      <c r="B13" s="53">
        <v>1</v>
      </c>
      <c r="C13" s="53">
        <v>5</v>
      </c>
      <c r="D13" s="38">
        <v>6</v>
      </c>
      <c r="E13" s="55">
        <v>1</v>
      </c>
      <c r="F13" s="232">
        <f t="shared" si="0"/>
        <v>3</v>
      </c>
      <c r="G13" s="37">
        <v>7</v>
      </c>
      <c r="H13" s="54">
        <v>3</v>
      </c>
      <c r="I13" s="37">
        <f t="shared" si="1"/>
        <v>2</v>
      </c>
      <c r="J13" s="38">
        <v>5</v>
      </c>
      <c r="K13" s="55">
        <v>2</v>
      </c>
      <c r="L13" s="232">
        <f t="shared" si="2"/>
        <v>3</v>
      </c>
    </row>
    <row r="14" spans="1:12" ht="13.5" thickBot="1" x14ac:dyDescent="0.25">
      <c r="A14" s="61" t="s">
        <v>412</v>
      </c>
      <c r="B14" s="62"/>
      <c r="C14" s="74">
        <f t="shared" ref="C14:I14" si="3">SUM(C5:C13)</f>
        <v>35</v>
      </c>
      <c r="D14" s="64">
        <f t="shared" si="3"/>
        <v>50</v>
      </c>
      <c r="E14" s="64">
        <f t="shared" si="3"/>
        <v>18</v>
      </c>
      <c r="F14" s="233">
        <f t="shared" si="3"/>
        <v>15</v>
      </c>
      <c r="G14" s="63">
        <f t="shared" si="3"/>
        <v>48</v>
      </c>
      <c r="H14" s="63">
        <f t="shared" si="3"/>
        <v>17</v>
      </c>
      <c r="I14" s="88">
        <f t="shared" si="3"/>
        <v>16</v>
      </c>
      <c r="J14" s="64">
        <f>SUM(J5:J13)</f>
        <v>41</v>
      </c>
      <c r="K14" s="64">
        <f>SUM(K5:K13)</f>
        <v>14</v>
      </c>
      <c r="L14" s="233">
        <f>SUM(L5:L13)</f>
        <v>15</v>
      </c>
    </row>
    <row r="15" spans="1:12" x14ac:dyDescent="0.2">
      <c r="A15" s="57" t="s">
        <v>399</v>
      </c>
      <c r="B15" s="58">
        <v>6</v>
      </c>
      <c r="C15" s="58">
        <v>4</v>
      </c>
      <c r="D15" s="38">
        <v>6</v>
      </c>
      <c r="E15" s="59">
        <v>2</v>
      </c>
      <c r="F15" s="232">
        <f t="shared" ref="F15:F23" si="4">IF(($C15+INT(D$3/18)+IF(((D$3-INT(D$3/18)*18)-$B15)&gt;=0,1,0)-D15+2)&lt;0, 0, $C15+INT(D$3/18)+IF(((D$3-INT(D$3/18)*18)-$B15)&gt;=0,1,0)-D15+2)</f>
        <v>2</v>
      </c>
      <c r="G15" s="37">
        <v>10</v>
      </c>
      <c r="H15" s="39">
        <v>3</v>
      </c>
      <c r="I15" s="37">
        <f t="shared" ref="I15:I23" si="5">IF(($C15+INT(G$3/18)+IF(((G$3-INT(G$3/18)*18)-$B15)&gt;=0,1,0)-G15+2)&lt;0, 0, $C15+INT(G$3/18)+IF(((G$3-INT(G$3/18)*18)-$B15)&gt;=0,1,0)-G15+2)</f>
        <v>0</v>
      </c>
      <c r="J15" s="38">
        <v>4</v>
      </c>
      <c r="K15" s="59">
        <v>1</v>
      </c>
      <c r="L15" s="232">
        <f t="shared" ref="L15:L23" si="6">IF(($C15+INT(J$3/18)+IF(((J$3-INT(J$3/18)*18)-$B15)&gt;=0,1,0)-J15+2)&lt;0, 0, $C15+INT(J$3/18)+IF(((J$3-INT(J$3/18)*18)-$B15)&gt;=0,1,0)-J15+2)</f>
        <v>3</v>
      </c>
    </row>
    <row r="16" spans="1:12" x14ac:dyDescent="0.2">
      <c r="A16" s="42" t="s">
        <v>400</v>
      </c>
      <c r="B16" s="50">
        <v>18</v>
      </c>
      <c r="C16" s="50">
        <v>3</v>
      </c>
      <c r="D16" s="38">
        <v>3</v>
      </c>
      <c r="E16" s="38">
        <v>1</v>
      </c>
      <c r="F16" s="232">
        <f t="shared" si="4"/>
        <v>3</v>
      </c>
      <c r="G16" s="37">
        <v>5</v>
      </c>
      <c r="H16" s="37">
        <v>2</v>
      </c>
      <c r="I16" s="37">
        <f t="shared" si="5"/>
        <v>1</v>
      </c>
      <c r="J16" s="38">
        <v>4</v>
      </c>
      <c r="K16" s="38">
        <v>3</v>
      </c>
      <c r="L16" s="232">
        <f t="shared" si="6"/>
        <v>1</v>
      </c>
    </row>
    <row r="17" spans="1:12" x14ac:dyDescent="0.2">
      <c r="A17" s="42" t="s">
        <v>401</v>
      </c>
      <c r="B17" s="50">
        <v>4</v>
      </c>
      <c r="C17" s="50">
        <v>5</v>
      </c>
      <c r="D17" s="38">
        <v>6</v>
      </c>
      <c r="E17" s="38">
        <v>2</v>
      </c>
      <c r="F17" s="232">
        <f t="shared" si="4"/>
        <v>3</v>
      </c>
      <c r="G17" s="37">
        <v>6</v>
      </c>
      <c r="H17" s="37">
        <v>2</v>
      </c>
      <c r="I17" s="37">
        <f t="shared" si="5"/>
        <v>2</v>
      </c>
      <c r="J17" s="38">
        <v>5</v>
      </c>
      <c r="K17" s="38">
        <v>2</v>
      </c>
      <c r="L17" s="232">
        <f t="shared" si="6"/>
        <v>3</v>
      </c>
    </row>
    <row r="18" spans="1:12" x14ac:dyDescent="0.2">
      <c r="A18" s="42" t="s">
        <v>402</v>
      </c>
      <c r="B18" s="50">
        <v>12</v>
      </c>
      <c r="C18" s="50">
        <v>4</v>
      </c>
      <c r="D18" s="38">
        <v>7</v>
      </c>
      <c r="E18" s="38">
        <v>3</v>
      </c>
      <c r="F18" s="232">
        <f t="shared" si="4"/>
        <v>0</v>
      </c>
      <c r="G18" s="37">
        <v>5</v>
      </c>
      <c r="H18" s="37">
        <v>2</v>
      </c>
      <c r="I18" s="37">
        <f t="shared" si="5"/>
        <v>2</v>
      </c>
      <c r="J18" s="38">
        <v>5</v>
      </c>
      <c r="K18" s="38">
        <v>2</v>
      </c>
      <c r="L18" s="232">
        <f t="shared" si="6"/>
        <v>1</v>
      </c>
    </row>
    <row r="19" spans="1:12" x14ac:dyDescent="0.2">
      <c r="A19" s="42" t="s">
        <v>403</v>
      </c>
      <c r="B19" s="50">
        <v>2</v>
      </c>
      <c r="C19" s="50">
        <v>4</v>
      </c>
      <c r="D19" s="38">
        <v>6</v>
      </c>
      <c r="E19" s="38">
        <v>3</v>
      </c>
      <c r="F19" s="232">
        <f t="shared" si="4"/>
        <v>2</v>
      </c>
      <c r="G19" s="37">
        <v>6</v>
      </c>
      <c r="H19" s="37">
        <v>2</v>
      </c>
      <c r="I19" s="37">
        <f t="shared" si="5"/>
        <v>1</v>
      </c>
      <c r="J19" s="38">
        <v>4</v>
      </c>
      <c r="K19" s="38">
        <v>1</v>
      </c>
      <c r="L19" s="232">
        <f t="shared" si="6"/>
        <v>3</v>
      </c>
    </row>
    <row r="20" spans="1:12" x14ac:dyDescent="0.2">
      <c r="A20" s="42" t="s">
        <v>404</v>
      </c>
      <c r="B20" s="50">
        <v>8</v>
      </c>
      <c r="C20" s="50">
        <v>4</v>
      </c>
      <c r="D20" s="38">
        <v>7</v>
      </c>
      <c r="E20" s="38">
        <v>2</v>
      </c>
      <c r="F20" s="232">
        <f t="shared" si="4"/>
        <v>0</v>
      </c>
      <c r="G20" s="37">
        <v>5</v>
      </c>
      <c r="H20" s="37">
        <v>1</v>
      </c>
      <c r="I20" s="37">
        <f t="shared" si="5"/>
        <v>2</v>
      </c>
      <c r="J20" s="38">
        <v>5</v>
      </c>
      <c r="K20" s="38">
        <v>2</v>
      </c>
      <c r="L20" s="232">
        <f t="shared" si="6"/>
        <v>1</v>
      </c>
    </row>
    <row r="21" spans="1:12" x14ac:dyDescent="0.2">
      <c r="A21" s="42" t="s">
        <v>405</v>
      </c>
      <c r="B21" s="50">
        <v>14</v>
      </c>
      <c r="C21" s="50">
        <v>5</v>
      </c>
      <c r="D21" s="38">
        <v>7</v>
      </c>
      <c r="E21" s="38">
        <v>1</v>
      </c>
      <c r="F21" s="232">
        <f t="shared" si="4"/>
        <v>1</v>
      </c>
      <c r="G21" s="37">
        <v>8</v>
      </c>
      <c r="H21" s="37">
        <v>3</v>
      </c>
      <c r="I21" s="37">
        <f t="shared" si="5"/>
        <v>0</v>
      </c>
      <c r="J21" s="38">
        <v>5</v>
      </c>
      <c r="K21" s="38">
        <v>2</v>
      </c>
      <c r="L21" s="232">
        <f t="shared" si="6"/>
        <v>2</v>
      </c>
    </row>
    <row r="22" spans="1:12" x14ac:dyDescent="0.2">
      <c r="A22" s="42" t="s">
        <v>406</v>
      </c>
      <c r="B22" s="50">
        <v>10</v>
      </c>
      <c r="C22" s="50">
        <v>3</v>
      </c>
      <c r="D22" s="38">
        <v>5</v>
      </c>
      <c r="E22" s="38">
        <v>3</v>
      </c>
      <c r="F22" s="232">
        <f t="shared" si="4"/>
        <v>1</v>
      </c>
      <c r="G22" s="37">
        <v>5</v>
      </c>
      <c r="H22" s="37">
        <v>2</v>
      </c>
      <c r="I22" s="37">
        <f t="shared" si="5"/>
        <v>1</v>
      </c>
      <c r="J22" s="38">
        <v>5</v>
      </c>
      <c r="K22" s="38">
        <v>2</v>
      </c>
      <c r="L22" s="232">
        <f t="shared" si="6"/>
        <v>0</v>
      </c>
    </row>
    <row r="23" spans="1:12" ht="13.5" thickBot="1" x14ac:dyDescent="0.25">
      <c r="A23" s="45" t="s">
        <v>407</v>
      </c>
      <c r="B23" s="51">
        <v>16</v>
      </c>
      <c r="C23" s="51">
        <v>5</v>
      </c>
      <c r="D23" s="38">
        <v>8</v>
      </c>
      <c r="E23" s="47">
        <v>3</v>
      </c>
      <c r="F23" s="232">
        <f t="shared" si="4"/>
        <v>0</v>
      </c>
      <c r="G23" s="37">
        <v>7</v>
      </c>
      <c r="H23" s="46">
        <v>3</v>
      </c>
      <c r="I23" s="37">
        <f t="shared" si="5"/>
        <v>1</v>
      </c>
      <c r="J23" s="38">
        <v>7</v>
      </c>
      <c r="K23" s="47">
        <v>2</v>
      </c>
      <c r="L23" s="232">
        <f t="shared" si="6"/>
        <v>0</v>
      </c>
    </row>
    <row r="24" spans="1:12" ht="13.5" thickBot="1" x14ac:dyDescent="0.25">
      <c r="A24" s="66" t="s">
        <v>413</v>
      </c>
      <c r="B24" s="63"/>
      <c r="C24" s="63">
        <f t="shared" ref="C24:I24" si="7">SUM(C15:C23)</f>
        <v>37</v>
      </c>
      <c r="D24" s="64">
        <f t="shared" si="7"/>
        <v>55</v>
      </c>
      <c r="E24" s="64">
        <f t="shared" si="7"/>
        <v>20</v>
      </c>
      <c r="F24" s="234">
        <f t="shared" si="7"/>
        <v>12</v>
      </c>
      <c r="G24" s="63">
        <f t="shared" si="7"/>
        <v>57</v>
      </c>
      <c r="H24" s="63">
        <f t="shared" si="7"/>
        <v>20</v>
      </c>
      <c r="I24" s="63">
        <f t="shared" si="7"/>
        <v>10</v>
      </c>
      <c r="J24" s="64">
        <f>SUM(J15:J23)</f>
        <v>44</v>
      </c>
      <c r="K24" s="64">
        <f>SUM(K15:K23)</f>
        <v>17</v>
      </c>
      <c r="L24" s="64">
        <f>SUM(L15:L23)</f>
        <v>14</v>
      </c>
    </row>
    <row r="25" spans="1:12" ht="13.5" thickBot="1" x14ac:dyDescent="0.25">
      <c r="A25" s="70" t="s">
        <v>414</v>
      </c>
      <c r="B25" s="71"/>
      <c r="C25" s="71">
        <f t="shared" ref="C25:I25" si="8">C24+C14</f>
        <v>72</v>
      </c>
      <c r="D25" s="72">
        <f t="shared" si="8"/>
        <v>105</v>
      </c>
      <c r="E25" s="72">
        <f t="shared" si="8"/>
        <v>38</v>
      </c>
      <c r="F25" s="235">
        <f t="shared" si="8"/>
        <v>27</v>
      </c>
      <c r="G25" s="71">
        <f t="shared" si="8"/>
        <v>105</v>
      </c>
      <c r="H25" s="71">
        <f t="shared" si="8"/>
        <v>37</v>
      </c>
      <c r="I25" s="71">
        <f t="shared" si="8"/>
        <v>26</v>
      </c>
      <c r="J25" s="72">
        <f>J24+J14</f>
        <v>85</v>
      </c>
      <c r="K25" s="72">
        <f>K24+K14</f>
        <v>31</v>
      </c>
      <c r="L25" s="72">
        <f>L24+L14</f>
        <v>29</v>
      </c>
    </row>
    <row r="27" spans="1:12" x14ac:dyDescent="0.2">
      <c r="A27" s="230" t="s">
        <v>313</v>
      </c>
      <c r="B27" s="30"/>
      <c r="C27" s="30"/>
      <c r="D27" s="30"/>
      <c r="E27" s="30"/>
      <c r="F27" s="30"/>
      <c r="G27" s="30"/>
      <c r="H27" s="30"/>
      <c r="I27" s="30"/>
    </row>
    <row r="28" spans="1:12" x14ac:dyDescent="0.2">
      <c r="A28" s="30"/>
      <c r="B28" s="30"/>
      <c r="C28" s="30"/>
      <c r="D28" s="30"/>
      <c r="E28" s="30"/>
      <c r="F28" s="30"/>
      <c r="G28" s="30"/>
      <c r="H28" s="30"/>
      <c r="I28" s="30"/>
    </row>
    <row r="29" spans="1:12" x14ac:dyDescent="0.2">
      <c r="A29" s="92"/>
      <c r="B29" s="30" t="s">
        <v>450</v>
      </c>
      <c r="C29" s="30"/>
      <c r="D29" s="30"/>
      <c r="E29" s="30"/>
      <c r="F29" s="30"/>
      <c r="G29" s="30"/>
      <c r="H29" s="30"/>
      <c r="I29" s="30"/>
    </row>
    <row r="30" spans="1:12" x14ac:dyDescent="0.2">
      <c r="A30" s="97"/>
      <c r="B30" s="30" t="s">
        <v>603</v>
      </c>
      <c r="C30" s="230"/>
      <c r="D30" s="30"/>
      <c r="E30" s="30"/>
      <c r="F30" s="30"/>
      <c r="G30" s="30"/>
      <c r="H30" s="30"/>
      <c r="I30" s="30"/>
    </row>
  </sheetData>
  <mergeCells count="6">
    <mergeCell ref="D2:F2"/>
    <mergeCell ref="G2:I2"/>
    <mergeCell ref="J2:L2"/>
    <mergeCell ref="D3:F3"/>
    <mergeCell ref="G3:I3"/>
    <mergeCell ref="J3:L3"/>
  </mergeCells>
  <conditionalFormatting sqref="D5:D13 D15:D23 G5:G13 G15:G23 J5:J13 J15:J23">
    <cfRule type="cellIs" dxfId="115" priority="1" stopIfTrue="1" operator="equal">
      <formula>$C5</formula>
    </cfRule>
    <cfRule type="cellIs" dxfId="114"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P32"/>
  <sheetViews>
    <sheetView workbookViewId="0">
      <selection activeCell="K21" sqref="K21"/>
    </sheetView>
  </sheetViews>
  <sheetFormatPr defaultColWidth="8.85546875" defaultRowHeight="12.75" x14ac:dyDescent="0.2"/>
  <cols>
    <col min="1" max="15" width="8.5703125" customWidth="1"/>
  </cols>
  <sheetData>
    <row r="1" spans="1:16" ht="13.5" thickBot="1" x14ac:dyDescent="0.25">
      <c r="A1" s="31"/>
      <c r="B1" s="32"/>
      <c r="C1" s="32"/>
      <c r="D1" s="32"/>
      <c r="E1" s="32"/>
      <c r="F1" s="32"/>
      <c r="G1" s="32"/>
      <c r="H1" s="32" t="s">
        <v>307</v>
      </c>
      <c r="I1" s="32"/>
      <c r="J1" s="32"/>
      <c r="K1" s="32"/>
      <c r="L1" s="32"/>
      <c r="M1" s="32"/>
      <c r="N1" s="32"/>
      <c r="O1" s="32"/>
      <c r="P1" t="s">
        <v>659</v>
      </c>
    </row>
    <row r="2" spans="1:16" x14ac:dyDescent="0.2">
      <c r="A2" s="40"/>
      <c r="B2" s="41"/>
      <c r="C2" s="41"/>
      <c r="D2" s="474" t="s">
        <v>472</v>
      </c>
      <c r="E2" s="475"/>
      <c r="F2" s="476"/>
      <c r="G2" s="477" t="s">
        <v>352</v>
      </c>
      <c r="H2" s="478"/>
      <c r="I2" s="479"/>
      <c r="J2" s="474" t="s">
        <v>340</v>
      </c>
      <c r="K2" s="475"/>
      <c r="L2" s="476"/>
      <c r="M2" s="477" t="s">
        <v>469</v>
      </c>
      <c r="N2" s="478"/>
      <c r="O2" s="479"/>
    </row>
    <row r="3" spans="1:16" x14ac:dyDescent="0.2">
      <c r="A3" s="57"/>
      <c r="B3" s="69"/>
      <c r="C3" s="69" t="s">
        <v>538</v>
      </c>
      <c r="D3" s="480">
        <v>28</v>
      </c>
      <c r="E3" s="481"/>
      <c r="F3" s="482"/>
      <c r="G3" s="483">
        <v>26</v>
      </c>
      <c r="H3" s="484"/>
      <c r="I3" s="485"/>
      <c r="J3" s="480">
        <v>21</v>
      </c>
      <c r="K3" s="481"/>
      <c r="L3" s="482"/>
      <c r="M3" s="483">
        <v>7</v>
      </c>
      <c r="N3" s="484"/>
      <c r="O3" s="485"/>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row>
    <row r="5" spans="1:16" x14ac:dyDescent="0.2">
      <c r="A5" s="42" t="s">
        <v>390</v>
      </c>
      <c r="B5" s="50">
        <v>3</v>
      </c>
      <c r="C5" s="50">
        <v>5</v>
      </c>
      <c r="D5" s="37">
        <v>6</v>
      </c>
      <c r="E5" s="37">
        <v>1</v>
      </c>
      <c r="F5" s="37">
        <f t="shared" ref="F5:F23" si="0">IF(($C5+INT(D$3/18)+IF(((D$3-INT(D$3/18)*18)-$B5)&gt;=0,1,0)-D5+2)&lt;0, 0, $C5+INT(D$3/18)+IF(((D$3-INT(D$3/18)*18)-$B5)&gt;=0,1,0)-D5+2)</f>
        <v>3</v>
      </c>
      <c r="G5" s="38">
        <v>10</v>
      </c>
      <c r="H5" s="38">
        <v>3</v>
      </c>
      <c r="I5" s="232">
        <f t="shared" ref="I5:I13" si="1">IF(($C5+INT(G$3/18)+IF(((G$3-INT(G$3/18)*18)-$B5)&gt;=0,1,0)-G5+2)&lt;0, 0, $C5+INT(G$3/18)+IF(((G$3-INT(G$3/18)*18)-$B5)&gt;=0,1,0)-G5+2)</f>
        <v>0</v>
      </c>
      <c r="J5" s="37">
        <v>6</v>
      </c>
      <c r="K5" s="37">
        <v>2</v>
      </c>
      <c r="L5" s="37">
        <f t="shared" ref="L5:L13" si="2">IF(($C5+INT(J$3/18)+IF(((J$3-INT(J$3/18)*18)-$B5)&gt;=0,1,0)-J5+2)&lt;0, 0, $C5+INT(J$3/18)+IF(((J$3-INT(J$3/18)*18)-$B5)&gt;=0,1,0)-J5+2)</f>
        <v>3</v>
      </c>
      <c r="M5" s="38">
        <v>6</v>
      </c>
      <c r="N5" s="38">
        <v>3</v>
      </c>
      <c r="O5" s="232">
        <f t="shared" ref="O5:O13" si="3">IF(($C5+INT(M$3/18)+IF(((M$3-INT(M$3/18)*18)-$B5)&gt;=0,1,0)-M5+2)&lt;0, 0, $C5+INT(M$3/18)+IF(((M$3-INT(M$3/18)*18)-$B5)&gt;=0,1,0)-M5+2)</f>
        <v>2</v>
      </c>
      <c r="P5" s="102"/>
    </row>
    <row r="6" spans="1:16" x14ac:dyDescent="0.2">
      <c r="A6" s="42" t="s">
        <v>391</v>
      </c>
      <c r="B6" s="50">
        <v>17</v>
      </c>
      <c r="C6" s="50">
        <v>3</v>
      </c>
      <c r="D6" s="37">
        <v>4</v>
      </c>
      <c r="E6" s="37">
        <v>2</v>
      </c>
      <c r="F6" s="37">
        <f t="shared" si="0"/>
        <v>2</v>
      </c>
      <c r="G6" s="38">
        <v>4</v>
      </c>
      <c r="H6" s="38">
        <v>2</v>
      </c>
      <c r="I6" s="232">
        <f t="shared" si="1"/>
        <v>2</v>
      </c>
      <c r="J6" s="37">
        <v>6</v>
      </c>
      <c r="K6" s="37">
        <v>3</v>
      </c>
      <c r="L6" s="37">
        <f t="shared" si="2"/>
        <v>0</v>
      </c>
      <c r="M6" s="38">
        <v>3</v>
      </c>
      <c r="N6" s="38">
        <v>1</v>
      </c>
      <c r="O6" s="232">
        <f t="shared" si="3"/>
        <v>2</v>
      </c>
    </row>
    <row r="7" spans="1:16" x14ac:dyDescent="0.2">
      <c r="A7" s="42" t="s">
        <v>392</v>
      </c>
      <c r="B7" s="50">
        <v>9</v>
      </c>
      <c r="C7" s="50">
        <v>4</v>
      </c>
      <c r="D7" s="37">
        <v>6</v>
      </c>
      <c r="E7" s="37">
        <v>2</v>
      </c>
      <c r="F7" s="37">
        <f t="shared" si="0"/>
        <v>2</v>
      </c>
      <c r="G7" s="38">
        <v>10</v>
      </c>
      <c r="H7" s="38">
        <v>2</v>
      </c>
      <c r="I7" s="232">
        <f t="shared" si="1"/>
        <v>0</v>
      </c>
      <c r="J7" s="37">
        <v>6</v>
      </c>
      <c r="K7" s="37">
        <v>1</v>
      </c>
      <c r="L7" s="37">
        <f t="shared" si="2"/>
        <v>1</v>
      </c>
      <c r="M7" s="38">
        <v>5</v>
      </c>
      <c r="N7" s="38">
        <v>2</v>
      </c>
      <c r="O7" s="232">
        <f t="shared" si="3"/>
        <v>1</v>
      </c>
    </row>
    <row r="8" spans="1:16" x14ac:dyDescent="0.2">
      <c r="A8" s="42" t="s">
        <v>393</v>
      </c>
      <c r="B8" s="50">
        <v>13</v>
      </c>
      <c r="C8" s="50">
        <v>4</v>
      </c>
      <c r="D8" s="37">
        <v>8</v>
      </c>
      <c r="E8" s="37">
        <v>2</v>
      </c>
      <c r="F8" s="37">
        <f t="shared" si="0"/>
        <v>0</v>
      </c>
      <c r="G8" s="38">
        <v>6</v>
      </c>
      <c r="H8" s="38">
        <v>2</v>
      </c>
      <c r="I8" s="232">
        <f t="shared" si="1"/>
        <v>1</v>
      </c>
      <c r="J8" s="37">
        <v>6</v>
      </c>
      <c r="K8" s="37">
        <v>3</v>
      </c>
      <c r="L8" s="37">
        <f t="shared" si="2"/>
        <v>1</v>
      </c>
      <c r="M8" s="38">
        <v>4</v>
      </c>
      <c r="N8" s="38">
        <v>1</v>
      </c>
      <c r="O8" s="232">
        <f t="shared" si="3"/>
        <v>2</v>
      </c>
      <c r="P8" s="102"/>
    </row>
    <row r="9" spans="1:16" x14ac:dyDescent="0.2">
      <c r="A9" s="42" t="s">
        <v>394</v>
      </c>
      <c r="B9" s="50">
        <v>5</v>
      </c>
      <c r="C9" s="50">
        <v>4</v>
      </c>
      <c r="D9" s="37">
        <v>6</v>
      </c>
      <c r="E9" s="37">
        <v>2</v>
      </c>
      <c r="F9" s="37">
        <f t="shared" si="0"/>
        <v>2</v>
      </c>
      <c r="G9" s="38">
        <v>6</v>
      </c>
      <c r="H9" s="38">
        <v>2</v>
      </c>
      <c r="I9" s="232">
        <f t="shared" si="1"/>
        <v>2</v>
      </c>
      <c r="J9" s="37">
        <v>6</v>
      </c>
      <c r="K9" s="37">
        <v>2</v>
      </c>
      <c r="L9" s="37">
        <f t="shared" si="2"/>
        <v>1</v>
      </c>
      <c r="M9" s="38">
        <v>8</v>
      </c>
      <c r="N9" s="38">
        <v>3</v>
      </c>
      <c r="O9" s="232">
        <f t="shared" si="3"/>
        <v>0</v>
      </c>
      <c r="P9" t="s">
        <v>469</v>
      </c>
    </row>
    <row r="10" spans="1:16" x14ac:dyDescent="0.2">
      <c r="A10" s="42" t="s">
        <v>395</v>
      </c>
      <c r="B10" s="50">
        <v>11</v>
      </c>
      <c r="C10" s="50">
        <v>4</v>
      </c>
      <c r="D10" s="37">
        <v>7</v>
      </c>
      <c r="E10" s="37">
        <v>3</v>
      </c>
      <c r="F10" s="37">
        <f t="shared" si="0"/>
        <v>0</v>
      </c>
      <c r="G10" s="38">
        <v>5</v>
      </c>
      <c r="H10" s="38">
        <v>1</v>
      </c>
      <c r="I10" s="232">
        <f t="shared" si="1"/>
        <v>2</v>
      </c>
      <c r="J10" s="37">
        <v>6</v>
      </c>
      <c r="K10" s="37">
        <v>2</v>
      </c>
      <c r="L10" s="37">
        <f t="shared" si="2"/>
        <v>1</v>
      </c>
      <c r="M10" s="38">
        <v>6</v>
      </c>
      <c r="N10" s="38">
        <v>3</v>
      </c>
      <c r="O10" s="232">
        <f t="shared" si="3"/>
        <v>0</v>
      </c>
    </row>
    <row r="11" spans="1:16" x14ac:dyDescent="0.2">
      <c r="A11" s="42" t="s">
        <v>396</v>
      </c>
      <c r="B11" s="50">
        <v>1</v>
      </c>
      <c r="C11" s="50">
        <v>4</v>
      </c>
      <c r="D11" s="37">
        <v>6</v>
      </c>
      <c r="E11" s="37">
        <v>2</v>
      </c>
      <c r="F11" s="37">
        <f t="shared" si="0"/>
        <v>2</v>
      </c>
      <c r="G11" s="38">
        <v>5</v>
      </c>
      <c r="H11" s="38">
        <v>1</v>
      </c>
      <c r="I11" s="232">
        <f t="shared" si="1"/>
        <v>3</v>
      </c>
      <c r="J11" s="37">
        <v>6</v>
      </c>
      <c r="K11" s="37">
        <v>2</v>
      </c>
      <c r="L11" s="37">
        <f t="shared" si="2"/>
        <v>2</v>
      </c>
      <c r="M11" s="38">
        <v>6</v>
      </c>
      <c r="N11" s="38">
        <v>3</v>
      </c>
      <c r="O11" s="232">
        <f t="shared" si="3"/>
        <v>1</v>
      </c>
    </row>
    <row r="12" spans="1:16" x14ac:dyDescent="0.2">
      <c r="A12" s="42" t="s">
        <v>397</v>
      </c>
      <c r="B12" s="50">
        <v>7</v>
      </c>
      <c r="C12" s="50">
        <v>5</v>
      </c>
      <c r="D12" s="37">
        <v>6</v>
      </c>
      <c r="E12" s="37">
        <v>2</v>
      </c>
      <c r="F12" s="37">
        <f t="shared" si="0"/>
        <v>3</v>
      </c>
      <c r="G12" s="38">
        <v>7</v>
      </c>
      <c r="H12" s="38">
        <v>2</v>
      </c>
      <c r="I12" s="232">
        <f t="shared" si="1"/>
        <v>2</v>
      </c>
      <c r="J12" s="37">
        <v>6</v>
      </c>
      <c r="K12" s="37">
        <v>1</v>
      </c>
      <c r="L12" s="37">
        <f t="shared" si="2"/>
        <v>2</v>
      </c>
      <c r="M12" s="38">
        <v>7</v>
      </c>
      <c r="N12" s="38">
        <v>2</v>
      </c>
      <c r="O12" s="232">
        <f t="shared" si="3"/>
        <v>1</v>
      </c>
    </row>
    <row r="13" spans="1:16" ht="13.5" thickBot="1" x14ac:dyDescent="0.25">
      <c r="A13" s="52" t="s">
        <v>398</v>
      </c>
      <c r="B13" s="53">
        <v>15</v>
      </c>
      <c r="C13" s="53">
        <v>3</v>
      </c>
      <c r="D13" s="37">
        <v>4</v>
      </c>
      <c r="E13" s="54">
        <v>2</v>
      </c>
      <c r="F13" s="37">
        <f t="shared" si="0"/>
        <v>2</v>
      </c>
      <c r="G13" s="38">
        <v>4</v>
      </c>
      <c r="H13" s="55">
        <v>2</v>
      </c>
      <c r="I13" s="232">
        <f t="shared" si="1"/>
        <v>2</v>
      </c>
      <c r="J13" s="37">
        <v>4</v>
      </c>
      <c r="K13" s="54">
        <v>2</v>
      </c>
      <c r="L13" s="37">
        <f t="shared" si="2"/>
        <v>2</v>
      </c>
      <c r="M13" s="38">
        <v>10</v>
      </c>
      <c r="N13" s="55">
        <v>2</v>
      </c>
      <c r="O13" s="232">
        <f t="shared" si="3"/>
        <v>0</v>
      </c>
    </row>
    <row r="14" spans="1:16" ht="13.5" thickBot="1" x14ac:dyDescent="0.25">
      <c r="A14" s="61" t="s">
        <v>412</v>
      </c>
      <c r="B14" s="62"/>
      <c r="C14" s="74">
        <f t="shared" ref="C14:L14" si="4">SUM(C5:C13)</f>
        <v>36</v>
      </c>
      <c r="D14" s="63">
        <f t="shared" si="4"/>
        <v>53</v>
      </c>
      <c r="E14" s="63">
        <f t="shared" si="4"/>
        <v>18</v>
      </c>
      <c r="F14" s="63">
        <f t="shared" si="4"/>
        <v>16</v>
      </c>
      <c r="G14" s="64">
        <f t="shared" si="4"/>
        <v>57</v>
      </c>
      <c r="H14" s="64">
        <f t="shared" si="4"/>
        <v>17</v>
      </c>
      <c r="I14" s="233">
        <f t="shared" si="4"/>
        <v>14</v>
      </c>
      <c r="J14" s="63">
        <f t="shared" si="4"/>
        <v>52</v>
      </c>
      <c r="K14" s="63">
        <f t="shared" si="4"/>
        <v>18</v>
      </c>
      <c r="L14" s="88">
        <f t="shared" si="4"/>
        <v>13</v>
      </c>
      <c r="M14" s="64">
        <f>SUM(M5:M13)</f>
        <v>55</v>
      </c>
      <c r="N14" s="64">
        <f>SUM(N5:N13)</f>
        <v>20</v>
      </c>
      <c r="O14" s="233">
        <f>SUM(O5:O13)</f>
        <v>9</v>
      </c>
    </row>
    <row r="15" spans="1:16" x14ac:dyDescent="0.2">
      <c r="A15" s="57" t="s">
        <v>399</v>
      </c>
      <c r="B15" s="58">
        <v>10</v>
      </c>
      <c r="C15" s="58">
        <v>4</v>
      </c>
      <c r="D15" s="37">
        <v>6</v>
      </c>
      <c r="E15" s="39">
        <v>2</v>
      </c>
      <c r="F15" s="37">
        <f t="shared" si="0"/>
        <v>2</v>
      </c>
      <c r="G15" s="38">
        <v>6</v>
      </c>
      <c r="H15" s="59">
        <v>2</v>
      </c>
      <c r="I15" s="232">
        <f t="shared" ref="I15:I23" si="5">IF(($C15+INT(G$3/18)+IF(((G$3-INT(G$3/18)*18)-$B15)&gt;=0,1,0)-G15+2)&lt;0, 0, $C15+INT(G$3/18)+IF(((G$3-INT(G$3/18)*18)-$B15)&gt;=0,1,0)-G15+2)</f>
        <v>1</v>
      </c>
      <c r="J15" s="37">
        <v>5</v>
      </c>
      <c r="K15" s="39">
        <v>1</v>
      </c>
      <c r="L15" s="37">
        <f t="shared" ref="L15:L23" si="6">IF(($C15+INT(J$3/18)+IF(((J$3-INT(J$3/18)*18)-$B15)&gt;=0,1,0)-J15+2)&lt;0, 0, $C15+INT(J$3/18)+IF(((J$3-INT(J$3/18)*18)-$B15)&gt;=0,1,0)-J15+2)</f>
        <v>2</v>
      </c>
      <c r="M15" s="38">
        <v>4</v>
      </c>
      <c r="N15" s="59">
        <v>2</v>
      </c>
      <c r="O15" s="232">
        <f t="shared" ref="O15:O23" si="7">IF(($C15+INT(M$3/18)+IF(((M$3-INT(M$3/18)*18)-$B15)&gt;=0,1,0)-M15+2)&lt;0, 0, $C15+INT(M$3/18)+IF(((M$3-INT(M$3/18)*18)-$B15)&gt;=0,1,0)-M15+2)</f>
        <v>2</v>
      </c>
    </row>
    <row r="16" spans="1:16" x14ac:dyDescent="0.2">
      <c r="A16" s="42" t="s">
        <v>400</v>
      </c>
      <c r="B16" s="50">
        <v>18</v>
      </c>
      <c r="C16" s="50">
        <v>3</v>
      </c>
      <c r="D16" s="37">
        <v>4</v>
      </c>
      <c r="E16" s="37">
        <v>1</v>
      </c>
      <c r="F16" s="37">
        <f t="shared" si="0"/>
        <v>2</v>
      </c>
      <c r="G16" s="38">
        <v>4</v>
      </c>
      <c r="H16" s="38">
        <v>2</v>
      </c>
      <c r="I16" s="232">
        <f t="shared" si="5"/>
        <v>2</v>
      </c>
      <c r="J16" s="37">
        <v>3</v>
      </c>
      <c r="K16" s="37">
        <v>2</v>
      </c>
      <c r="L16" s="37">
        <f t="shared" si="6"/>
        <v>3</v>
      </c>
      <c r="M16" s="38">
        <v>3</v>
      </c>
      <c r="N16" s="38">
        <v>2</v>
      </c>
      <c r="O16" s="232">
        <f t="shared" si="7"/>
        <v>2</v>
      </c>
    </row>
    <row r="17" spans="1:15" x14ac:dyDescent="0.2">
      <c r="A17" s="42" t="s">
        <v>401</v>
      </c>
      <c r="B17" s="50">
        <v>2</v>
      </c>
      <c r="C17" s="50">
        <v>5</v>
      </c>
      <c r="D17" s="37">
        <v>6</v>
      </c>
      <c r="E17" s="37">
        <v>2</v>
      </c>
      <c r="F17" s="37">
        <f t="shared" si="0"/>
        <v>3</v>
      </c>
      <c r="G17" s="38">
        <v>7</v>
      </c>
      <c r="H17" s="38">
        <v>2</v>
      </c>
      <c r="I17" s="232">
        <f t="shared" si="5"/>
        <v>2</v>
      </c>
      <c r="J17" s="37">
        <v>7</v>
      </c>
      <c r="K17" s="37">
        <v>2</v>
      </c>
      <c r="L17" s="37">
        <f t="shared" si="6"/>
        <v>2</v>
      </c>
      <c r="M17" s="38">
        <v>8</v>
      </c>
      <c r="N17" s="38">
        <v>3</v>
      </c>
      <c r="O17" s="232">
        <f t="shared" si="7"/>
        <v>0</v>
      </c>
    </row>
    <row r="18" spans="1:15" x14ac:dyDescent="0.2">
      <c r="A18" s="42" t="s">
        <v>402</v>
      </c>
      <c r="B18" s="50">
        <v>14</v>
      </c>
      <c r="C18" s="50">
        <v>3</v>
      </c>
      <c r="D18" s="37">
        <v>4</v>
      </c>
      <c r="E18" s="37">
        <v>2</v>
      </c>
      <c r="F18" s="37">
        <f t="shared" si="0"/>
        <v>2</v>
      </c>
      <c r="G18" s="38">
        <v>4</v>
      </c>
      <c r="H18" s="38">
        <v>2</v>
      </c>
      <c r="I18" s="232">
        <f t="shared" si="5"/>
        <v>2</v>
      </c>
      <c r="J18" s="37">
        <v>5</v>
      </c>
      <c r="K18" s="37">
        <v>2</v>
      </c>
      <c r="L18" s="37">
        <f t="shared" si="6"/>
        <v>1</v>
      </c>
      <c r="M18" s="38">
        <v>3</v>
      </c>
      <c r="N18" s="38">
        <v>2</v>
      </c>
      <c r="O18" s="232">
        <f t="shared" si="7"/>
        <v>2</v>
      </c>
    </row>
    <row r="19" spans="1:15" x14ac:dyDescent="0.2">
      <c r="A19" s="42" t="s">
        <v>403</v>
      </c>
      <c r="B19" s="50">
        <v>12</v>
      </c>
      <c r="C19" s="50">
        <v>4</v>
      </c>
      <c r="D19" s="37">
        <v>7</v>
      </c>
      <c r="E19" s="37">
        <v>3</v>
      </c>
      <c r="F19" s="37">
        <f t="shared" si="0"/>
        <v>0</v>
      </c>
      <c r="G19" s="38">
        <v>6</v>
      </c>
      <c r="H19" s="38">
        <v>2</v>
      </c>
      <c r="I19" s="232">
        <f t="shared" si="5"/>
        <v>1</v>
      </c>
      <c r="J19" s="37">
        <v>5</v>
      </c>
      <c r="K19" s="37">
        <v>2</v>
      </c>
      <c r="L19" s="37">
        <f t="shared" si="6"/>
        <v>2</v>
      </c>
      <c r="M19" s="38">
        <v>5</v>
      </c>
      <c r="N19" s="38">
        <v>1</v>
      </c>
      <c r="O19" s="232">
        <f t="shared" si="7"/>
        <v>1</v>
      </c>
    </row>
    <row r="20" spans="1:15" x14ac:dyDescent="0.2">
      <c r="A20" s="42" t="s">
        <v>404</v>
      </c>
      <c r="B20" s="50">
        <v>4</v>
      </c>
      <c r="C20" s="50">
        <v>4</v>
      </c>
      <c r="D20" s="37">
        <v>7</v>
      </c>
      <c r="E20" s="37">
        <v>2</v>
      </c>
      <c r="F20" s="37">
        <f t="shared" si="0"/>
        <v>1</v>
      </c>
      <c r="G20" s="38">
        <v>6</v>
      </c>
      <c r="H20" s="38">
        <v>2</v>
      </c>
      <c r="I20" s="232">
        <f t="shared" si="5"/>
        <v>2</v>
      </c>
      <c r="J20" s="37">
        <v>6</v>
      </c>
      <c r="K20" s="37">
        <v>2</v>
      </c>
      <c r="L20" s="37">
        <f t="shared" si="6"/>
        <v>1</v>
      </c>
      <c r="M20" s="38">
        <v>7</v>
      </c>
      <c r="N20" s="38">
        <v>2</v>
      </c>
      <c r="O20" s="232">
        <f t="shared" si="7"/>
        <v>0</v>
      </c>
    </row>
    <row r="21" spans="1:15" x14ac:dyDescent="0.2">
      <c r="A21" s="42" t="s">
        <v>405</v>
      </c>
      <c r="B21" s="50">
        <v>6</v>
      </c>
      <c r="C21" s="50">
        <v>4</v>
      </c>
      <c r="D21" s="37">
        <v>7</v>
      </c>
      <c r="E21" s="37">
        <v>2</v>
      </c>
      <c r="F21" s="37">
        <f t="shared" si="0"/>
        <v>1</v>
      </c>
      <c r="G21" s="38">
        <v>7</v>
      </c>
      <c r="H21" s="38">
        <v>2</v>
      </c>
      <c r="I21" s="232">
        <f t="shared" si="5"/>
        <v>1</v>
      </c>
      <c r="J21" s="37">
        <v>6</v>
      </c>
      <c r="K21" s="37">
        <v>2</v>
      </c>
      <c r="L21" s="37">
        <f t="shared" si="6"/>
        <v>1</v>
      </c>
      <c r="M21" s="38">
        <v>5</v>
      </c>
      <c r="N21" s="38">
        <v>2</v>
      </c>
      <c r="O21" s="232">
        <f t="shared" si="7"/>
        <v>2</v>
      </c>
    </row>
    <row r="22" spans="1:15" x14ac:dyDescent="0.2">
      <c r="A22" s="42" t="s">
        <v>406</v>
      </c>
      <c r="B22" s="50">
        <v>16</v>
      </c>
      <c r="C22" s="50">
        <v>3</v>
      </c>
      <c r="D22" s="37">
        <v>3</v>
      </c>
      <c r="E22" s="37">
        <v>1</v>
      </c>
      <c r="F22" s="37">
        <f t="shared" si="0"/>
        <v>3</v>
      </c>
      <c r="G22" s="38">
        <v>3</v>
      </c>
      <c r="H22" s="38">
        <v>2</v>
      </c>
      <c r="I22" s="232">
        <f t="shared" si="5"/>
        <v>3</v>
      </c>
      <c r="J22" s="37">
        <v>10</v>
      </c>
      <c r="K22" s="37">
        <v>2</v>
      </c>
      <c r="L22" s="37">
        <f t="shared" si="6"/>
        <v>0</v>
      </c>
      <c r="M22" s="38">
        <v>3</v>
      </c>
      <c r="N22" s="38">
        <v>1</v>
      </c>
      <c r="O22" s="232">
        <f t="shared" si="7"/>
        <v>2</v>
      </c>
    </row>
    <row r="23" spans="1:15" ht="13.5" thickBot="1" x14ac:dyDescent="0.25">
      <c r="A23" s="45" t="s">
        <v>407</v>
      </c>
      <c r="B23" s="51">
        <v>8</v>
      </c>
      <c r="C23" s="51">
        <v>5</v>
      </c>
      <c r="D23" s="37">
        <v>8</v>
      </c>
      <c r="E23" s="46">
        <v>1</v>
      </c>
      <c r="F23" s="37">
        <f t="shared" si="0"/>
        <v>1</v>
      </c>
      <c r="G23" s="38">
        <v>6</v>
      </c>
      <c r="H23" s="47">
        <v>2</v>
      </c>
      <c r="I23" s="232">
        <f t="shared" si="5"/>
        <v>3</v>
      </c>
      <c r="J23" s="37">
        <v>6</v>
      </c>
      <c r="K23" s="46">
        <v>2</v>
      </c>
      <c r="L23" s="37">
        <f t="shared" si="6"/>
        <v>2</v>
      </c>
      <c r="M23" s="38">
        <v>5</v>
      </c>
      <c r="N23" s="47">
        <v>1</v>
      </c>
      <c r="O23" s="232">
        <f t="shared" si="7"/>
        <v>2</v>
      </c>
    </row>
    <row r="24" spans="1:15" ht="13.5" thickBot="1" x14ac:dyDescent="0.25">
      <c r="A24" s="66" t="s">
        <v>413</v>
      </c>
      <c r="B24" s="63"/>
      <c r="C24" s="63">
        <f t="shared" ref="C24:L24" si="8">SUM(C15:C23)</f>
        <v>35</v>
      </c>
      <c r="D24" s="63">
        <f t="shared" si="8"/>
        <v>52</v>
      </c>
      <c r="E24" s="63">
        <f t="shared" si="8"/>
        <v>16</v>
      </c>
      <c r="F24" s="63">
        <f t="shared" si="8"/>
        <v>15</v>
      </c>
      <c r="G24" s="64">
        <f t="shared" si="8"/>
        <v>49</v>
      </c>
      <c r="H24" s="64">
        <f t="shared" si="8"/>
        <v>18</v>
      </c>
      <c r="I24" s="234">
        <f t="shared" si="8"/>
        <v>17</v>
      </c>
      <c r="J24" s="63">
        <f t="shared" si="8"/>
        <v>53</v>
      </c>
      <c r="K24" s="63">
        <f t="shared" si="8"/>
        <v>17</v>
      </c>
      <c r="L24" s="63">
        <f t="shared" si="8"/>
        <v>14</v>
      </c>
      <c r="M24" s="64">
        <f>SUM(M15:M23)</f>
        <v>43</v>
      </c>
      <c r="N24" s="64">
        <f>SUM(N15:N23)</f>
        <v>16</v>
      </c>
      <c r="O24" s="64">
        <f>SUM(O15:O23)</f>
        <v>13</v>
      </c>
    </row>
    <row r="25" spans="1:15" ht="13.5" thickBot="1" x14ac:dyDescent="0.25">
      <c r="A25" s="70" t="s">
        <v>414</v>
      </c>
      <c r="B25" s="71"/>
      <c r="C25" s="71">
        <f t="shared" ref="C25:L25" si="9">C24+C14</f>
        <v>71</v>
      </c>
      <c r="D25" s="71">
        <f t="shared" si="9"/>
        <v>105</v>
      </c>
      <c r="E25" s="71">
        <f t="shared" si="9"/>
        <v>34</v>
      </c>
      <c r="F25" s="71">
        <f t="shared" si="9"/>
        <v>31</v>
      </c>
      <c r="G25" s="72">
        <f t="shared" si="9"/>
        <v>106</v>
      </c>
      <c r="H25" s="72">
        <f t="shared" si="9"/>
        <v>35</v>
      </c>
      <c r="I25" s="235">
        <f t="shared" si="9"/>
        <v>31</v>
      </c>
      <c r="J25" s="71">
        <f t="shared" si="9"/>
        <v>105</v>
      </c>
      <c r="K25" s="71">
        <f t="shared" si="9"/>
        <v>35</v>
      </c>
      <c r="L25" s="71">
        <f t="shared" si="9"/>
        <v>27</v>
      </c>
      <c r="M25" s="72">
        <f>M24+M14</f>
        <v>98</v>
      </c>
      <c r="N25" s="72">
        <f>N24+N14</f>
        <v>36</v>
      </c>
      <c r="O25" s="72">
        <f>O24+O14</f>
        <v>22</v>
      </c>
    </row>
    <row r="26" spans="1:15" x14ac:dyDescent="0.2">
      <c r="A26" s="67" t="s">
        <v>350</v>
      </c>
      <c r="B26" s="39"/>
      <c r="C26" s="39"/>
      <c r="D26" s="486">
        <v>2</v>
      </c>
      <c r="E26" s="487"/>
      <c r="F26" s="488"/>
      <c r="G26" s="489">
        <v>1</v>
      </c>
      <c r="H26" s="490"/>
      <c r="I26" s="491"/>
      <c r="J26" s="486">
        <v>3</v>
      </c>
      <c r="K26" s="487"/>
      <c r="L26" s="488"/>
      <c r="M26" s="489">
        <v>4</v>
      </c>
      <c r="N26" s="490"/>
      <c r="O26" s="491"/>
    </row>
    <row r="27" spans="1:15" ht="13.5" thickBot="1" x14ac:dyDescent="0.25">
      <c r="A27" s="49" t="s">
        <v>415</v>
      </c>
      <c r="B27" s="46"/>
      <c r="C27" s="46"/>
      <c r="D27" s="492">
        <v>11</v>
      </c>
      <c r="E27" s="493"/>
      <c r="F27" s="494"/>
      <c r="G27" s="495">
        <v>16</v>
      </c>
      <c r="H27" s="496"/>
      <c r="I27" s="497"/>
      <c r="J27" s="492">
        <v>7</v>
      </c>
      <c r="K27" s="493"/>
      <c r="L27" s="494"/>
      <c r="M27" s="495">
        <v>4</v>
      </c>
      <c r="N27" s="496"/>
      <c r="O27" s="497"/>
    </row>
    <row r="29" spans="1:15" x14ac:dyDescent="0.2">
      <c r="A29" s="230" t="s">
        <v>309</v>
      </c>
      <c r="B29" s="30"/>
      <c r="C29" s="30"/>
      <c r="D29" s="30"/>
      <c r="E29" s="30"/>
      <c r="F29" s="30"/>
      <c r="G29" s="30"/>
      <c r="H29" s="30"/>
      <c r="I29" s="30"/>
      <c r="J29" s="30"/>
      <c r="K29" s="30"/>
      <c r="L29" s="30"/>
    </row>
    <row r="30" spans="1:15" x14ac:dyDescent="0.2">
      <c r="A30" s="30"/>
      <c r="B30" s="30"/>
      <c r="C30" s="30"/>
      <c r="D30" s="30"/>
      <c r="E30" s="30"/>
      <c r="F30" s="30"/>
      <c r="G30" s="30"/>
      <c r="H30" s="30"/>
      <c r="I30" s="30"/>
      <c r="J30" s="30"/>
      <c r="K30" s="30"/>
      <c r="L30" s="30"/>
    </row>
    <row r="31" spans="1:15" x14ac:dyDescent="0.2">
      <c r="A31" s="92"/>
      <c r="B31" s="30" t="s">
        <v>450</v>
      </c>
      <c r="C31" s="30"/>
      <c r="D31" s="30"/>
      <c r="E31" s="30"/>
      <c r="F31" s="30"/>
      <c r="G31" s="30"/>
      <c r="H31" s="30"/>
      <c r="I31" s="30"/>
      <c r="J31" s="30"/>
      <c r="K31" s="30"/>
      <c r="L31" s="30"/>
    </row>
    <row r="32" spans="1:15" x14ac:dyDescent="0.2">
      <c r="A32" s="97"/>
      <c r="B32" s="30" t="s">
        <v>603</v>
      </c>
      <c r="C32" s="30"/>
      <c r="D32" s="30"/>
      <c r="E32" s="30"/>
      <c r="F32" s="30"/>
      <c r="G32" s="30"/>
      <c r="H32" s="30"/>
      <c r="I32" s="30"/>
      <c r="J32" s="30"/>
      <c r="K32" s="30"/>
      <c r="L32" s="30"/>
    </row>
  </sheetData>
  <mergeCells count="16">
    <mergeCell ref="D2:F2"/>
    <mergeCell ref="G2:I2"/>
    <mergeCell ref="J2:L2"/>
    <mergeCell ref="M2:O2"/>
    <mergeCell ref="D3:F3"/>
    <mergeCell ref="G3:I3"/>
    <mergeCell ref="J3:L3"/>
    <mergeCell ref="M3:O3"/>
    <mergeCell ref="D26:F26"/>
    <mergeCell ref="G26:I26"/>
    <mergeCell ref="J26:L26"/>
    <mergeCell ref="M26:O26"/>
    <mergeCell ref="D27:F27"/>
    <mergeCell ref="G27:I27"/>
    <mergeCell ref="J27:L27"/>
    <mergeCell ref="M27:O27"/>
  </mergeCells>
  <conditionalFormatting sqref="G5:G13 G15:G23 D5:D13 D15:D23 J5:J13 J15:J23 M5:M13 M15:M23">
    <cfRule type="cellIs" dxfId="113" priority="1" stopIfTrue="1" operator="equal">
      <formula>$C5</formula>
    </cfRule>
    <cfRule type="cellIs" dxfId="112"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H49"/>
  <sheetViews>
    <sheetView workbookViewId="0">
      <selection activeCell="D6" sqref="D6"/>
    </sheetView>
  </sheetViews>
  <sheetFormatPr defaultColWidth="8.85546875" defaultRowHeight="12.75" x14ac:dyDescent="0.2"/>
  <cols>
    <col min="2" max="2" width="26.85546875" customWidth="1"/>
    <col min="3" max="3" width="30.42578125" customWidth="1"/>
    <col min="4" max="4" width="21.42578125" customWidth="1"/>
    <col min="5" max="5" width="28.42578125" customWidth="1"/>
    <col min="7" max="7" width="21" customWidth="1"/>
    <col min="8" max="8" width="10.140625" customWidth="1"/>
    <col min="9" max="9" width="10.5703125" customWidth="1"/>
    <col min="10" max="10" width="16.42578125" customWidth="1"/>
  </cols>
  <sheetData>
    <row r="1" spans="1:8" x14ac:dyDescent="0.2">
      <c r="A1" s="19" t="s">
        <v>847</v>
      </c>
      <c r="B1" s="20"/>
      <c r="C1" s="20"/>
      <c r="D1" s="20"/>
      <c r="E1" s="20"/>
    </row>
    <row r="2" spans="1:8" x14ac:dyDescent="0.2">
      <c r="C2" s="21" t="s">
        <v>720</v>
      </c>
      <c r="D2" s="21" t="s">
        <v>511</v>
      </c>
      <c r="E2" s="21" t="s">
        <v>721</v>
      </c>
    </row>
    <row r="3" spans="1:8" x14ac:dyDescent="0.2">
      <c r="A3" t="s">
        <v>615</v>
      </c>
      <c r="B3" t="s">
        <v>469</v>
      </c>
      <c r="C3" s="101">
        <v>5.9</v>
      </c>
      <c r="D3" s="21" t="s">
        <v>817</v>
      </c>
      <c r="E3" t="s">
        <v>818</v>
      </c>
    </row>
    <row r="4" spans="1:8" hidden="1" x14ac:dyDescent="0.2">
      <c r="A4" s="102" t="s">
        <v>665</v>
      </c>
      <c r="B4" s="102" t="s">
        <v>667</v>
      </c>
      <c r="C4" s="101"/>
      <c r="D4" s="21"/>
    </row>
    <row r="5" spans="1:8" x14ac:dyDescent="0.2">
      <c r="A5" t="s">
        <v>474</v>
      </c>
      <c r="B5" t="s">
        <v>475</v>
      </c>
      <c r="C5" s="101">
        <v>13.3</v>
      </c>
      <c r="D5" s="21" t="s">
        <v>722</v>
      </c>
      <c r="E5" t="s">
        <v>601</v>
      </c>
    </row>
    <row r="6" spans="1:8" x14ac:dyDescent="0.2">
      <c r="A6" t="s">
        <v>470</v>
      </c>
      <c r="B6" t="s">
        <v>340</v>
      </c>
      <c r="C6" s="101">
        <v>18.2</v>
      </c>
      <c r="D6" s="21" t="s">
        <v>513</v>
      </c>
      <c r="E6" t="s">
        <v>487</v>
      </c>
    </row>
    <row r="7" spans="1:8" x14ac:dyDescent="0.2">
      <c r="A7" t="s">
        <v>473</v>
      </c>
      <c r="B7" t="s">
        <v>352</v>
      </c>
      <c r="C7" s="101">
        <v>22.4</v>
      </c>
      <c r="D7" s="21" t="s">
        <v>884</v>
      </c>
      <c r="E7" t="s">
        <v>885</v>
      </c>
    </row>
    <row r="8" spans="1:8" x14ac:dyDescent="0.2">
      <c r="A8" t="s">
        <v>471</v>
      </c>
      <c r="B8" t="s">
        <v>472</v>
      </c>
      <c r="C8" s="101">
        <v>23.6</v>
      </c>
      <c r="D8" s="21" t="s">
        <v>883</v>
      </c>
      <c r="E8" t="s">
        <v>818</v>
      </c>
    </row>
    <row r="9" spans="1:8" x14ac:dyDescent="0.2">
      <c r="A9" s="102" t="s">
        <v>865</v>
      </c>
      <c r="B9" t="s">
        <v>372</v>
      </c>
      <c r="C9" s="101">
        <v>36</v>
      </c>
      <c r="D9" s="21" t="s">
        <v>912</v>
      </c>
      <c r="E9" t="s">
        <v>911</v>
      </c>
    </row>
    <row r="10" spans="1:8" x14ac:dyDescent="0.2">
      <c r="A10" s="19" t="s">
        <v>848</v>
      </c>
      <c r="B10" s="20"/>
      <c r="C10" s="20"/>
      <c r="D10" s="20"/>
      <c r="E10" s="20"/>
    </row>
    <row r="11" spans="1:8" x14ac:dyDescent="0.2">
      <c r="C11" t="s">
        <v>479</v>
      </c>
      <c r="D11" t="s">
        <v>481</v>
      </c>
      <c r="E11" t="s">
        <v>483</v>
      </c>
    </row>
    <row r="12" spans="1:8" x14ac:dyDescent="0.2">
      <c r="A12" s="187">
        <v>1</v>
      </c>
      <c r="B12" s="102" t="s">
        <v>872</v>
      </c>
      <c r="C12" s="102" t="s">
        <v>849</v>
      </c>
      <c r="D12" s="102" t="s">
        <v>469</v>
      </c>
      <c r="E12" s="102" t="s">
        <v>874</v>
      </c>
    </row>
    <row r="13" spans="1:8" x14ac:dyDescent="0.2">
      <c r="A13" s="187">
        <v>2</v>
      </c>
      <c r="B13" s="102" t="s">
        <v>814</v>
      </c>
      <c r="C13" s="102" t="s">
        <v>864</v>
      </c>
      <c r="D13" s="102" t="s">
        <v>352</v>
      </c>
      <c r="E13" s="102" t="s">
        <v>866</v>
      </c>
      <c r="F13" s="151"/>
      <c r="G13" s="2"/>
      <c r="H13" s="103"/>
    </row>
    <row r="14" spans="1:8" x14ac:dyDescent="0.2">
      <c r="A14" s="187">
        <v>3</v>
      </c>
      <c r="B14" s="102" t="s">
        <v>898</v>
      </c>
      <c r="C14" s="102" t="s">
        <v>889</v>
      </c>
      <c r="D14" s="102" t="s">
        <v>472</v>
      </c>
      <c r="E14" s="102" t="s">
        <v>380</v>
      </c>
    </row>
    <row r="15" spans="1:8" x14ac:dyDescent="0.2">
      <c r="A15" s="187">
        <v>4</v>
      </c>
      <c r="B15" s="102" t="s">
        <v>382</v>
      </c>
      <c r="C15" s="103" t="s">
        <v>439</v>
      </c>
      <c r="D15" s="102" t="s">
        <v>888</v>
      </c>
      <c r="E15" s="102" t="s">
        <v>381</v>
      </c>
    </row>
    <row r="16" spans="1:8" x14ac:dyDescent="0.2">
      <c r="A16" s="187">
        <v>5</v>
      </c>
      <c r="B16" s="102" t="s">
        <v>831</v>
      </c>
      <c r="C16" s="213" t="s">
        <v>378</v>
      </c>
      <c r="D16" s="102" t="s">
        <v>340</v>
      </c>
      <c r="E16" s="102" t="s">
        <v>379</v>
      </c>
    </row>
    <row r="17" spans="1:7" x14ac:dyDescent="0.2">
      <c r="D17" s="102"/>
      <c r="E17" s="102"/>
    </row>
    <row r="18" spans="1:7" x14ac:dyDescent="0.2">
      <c r="A18" s="3" t="s">
        <v>482</v>
      </c>
      <c r="B18" s="1"/>
      <c r="C18" s="1"/>
      <c r="D18" s="1"/>
      <c r="E18" s="1"/>
    </row>
    <row r="20" spans="1:7" x14ac:dyDescent="0.2">
      <c r="A20" s="21">
        <v>1</v>
      </c>
      <c r="B20" s="152" t="s">
        <v>815</v>
      </c>
      <c r="C20" s="153" t="s">
        <v>816</v>
      </c>
      <c r="D20" s="152" t="s">
        <v>469</v>
      </c>
      <c r="E20" s="152" t="s">
        <v>875</v>
      </c>
    </row>
    <row r="23" spans="1:7" x14ac:dyDescent="0.2">
      <c r="A23" s="19" t="s">
        <v>356</v>
      </c>
      <c r="B23" s="20"/>
      <c r="C23" s="20"/>
      <c r="D23" s="20"/>
      <c r="E23" s="20"/>
    </row>
    <row r="25" spans="1:7" x14ac:dyDescent="0.2">
      <c r="A25" s="4">
        <v>1</v>
      </c>
      <c r="B25" s="1" t="s">
        <v>357</v>
      </c>
      <c r="C25" s="1"/>
      <c r="D25" s="1"/>
      <c r="E25" s="1"/>
    </row>
    <row r="26" spans="1:7" x14ac:dyDescent="0.2">
      <c r="A26" s="21">
        <v>2</v>
      </c>
      <c r="B26" t="s">
        <v>358</v>
      </c>
    </row>
    <row r="27" spans="1:7" x14ac:dyDescent="0.2">
      <c r="A27" s="4">
        <v>3</v>
      </c>
      <c r="B27" s="1" t="s">
        <v>359</v>
      </c>
      <c r="C27" s="1"/>
      <c r="D27" s="1"/>
      <c r="E27" s="1"/>
    </row>
    <row r="28" spans="1:7" x14ac:dyDescent="0.2">
      <c r="A28" s="21">
        <v>4</v>
      </c>
      <c r="B28" t="s">
        <v>360</v>
      </c>
    </row>
    <row r="29" spans="1:7" x14ac:dyDescent="0.2">
      <c r="A29" s="4">
        <v>5</v>
      </c>
      <c r="B29" s="1" t="s">
        <v>386</v>
      </c>
      <c r="C29" s="1"/>
      <c r="D29" s="1"/>
      <c r="E29" s="1"/>
    </row>
    <row r="30" spans="1:7" x14ac:dyDescent="0.2">
      <c r="A30" s="21">
        <v>6</v>
      </c>
      <c r="B30" t="s">
        <v>510</v>
      </c>
      <c r="G30" t="s">
        <v>801</v>
      </c>
    </row>
    <row r="31" spans="1:7" x14ac:dyDescent="0.2">
      <c r="A31" s="4">
        <v>7</v>
      </c>
      <c r="B31" s="1" t="s">
        <v>547</v>
      </c>
      <c r="C31" s="1"/>
      <c r="D31" s="1"/>
      <c r="E31" s="1"/>
    </row>
    <row r="32" spans="1:7" x14ac:dyDescent="0.2">
      <c r="A32" s="21">
        <v>8</v>
      </c>
      <c r="B32" s="102" t="s">
        <v>913</v>
      </c>
    </row>
    <row r="33" spans="1:5" x14ac:dyDescent="0.2">
      <c r="A33" s="4">
        <v>9</v>
      </c>
      <c r="B33" s="1" t="s">
        <v>892</v>
      </c>
      <c r="C33" s="1"/>
      <c r="D33" s="1"/>
      <c r="E33" s="1"/>
    </row>
    <row r="34" spans="1:5" x14ac:dyDescent="0.2">
      <c r="A34" s="21">
        <v>10</v>
      </c>
      <c r="B34" s="102" t="s">
        <v>900</v>
      </c>
      <c r="C34" s="103"/>
    </row>
    <row r="35" spans="1:5" x14ac:dyDescent="0.2">
      <c r="A35" s="21"/>
      <c r="C35" s="103"/>
    </row>
    <row r="36" spans="1:5" x14ac:dyDescent="0.2">
      <c r="A36" s="21"/>
      <c r="C36" s="103"/>
    </row>
    <row r="37" spans="1:5" x14ac:dyDescent="0.2">
      <c r="A37" s="21"/>
      <c r="B37" s="87" t="s">
        <v>736</v>
      </c>
      <c r="C37" s="86"/>
      <c r="D37" s="87"/>
      <c r="E37" s="87" t="s">
        <v>909</v>
      </c>
    </row>
    <row r="38" spans="1:5" x14ac:dyDescent="0.2">
      <c r="A38" s="21"/>
      <c r="B38" s="161" t="s">
        <v>737</v>
      </c>
      <c r="C38" s="103" t="s">
        <v>743</v>
      </c>
      <c r="D38" t="s">
        <v>745</v>
      </c>
    </row>
    <row r="39" spans="1:5" x14ac:dyDescent="0.2">
      <c r="A39" s="21"/>
      <c r="B39" s="161" t="s">
        <v>738</v>
      </c>
      <c r="C39" s="103" t="s">
        <v>663</v>
      </c>
      <c r="D39" t="s">
        <v>440</v>
      </c>
    </row>
    <row r="40" spans="1:5" x14ac:dyDescent="0.2">
      <c r="A40" s="21"/>
      <c r="B40" s="161" t="s">
        <v>739</v>
      </c>
      <c r="C40" s="103" t="s">
        <v>741</v>
      </c>
      <c r="D40" t="s">
        <v>616</v>
      </c>
    </row>
    <row r="41" spans="1:5" x14ac:dyDescent="0.2">
      <c r="A41" s="21"/>
      <c r="B41" s="161" t="s">
        <v>740</v>
      </c>
      <c r="C41" s="103" t="s">
        <v>663</v>
      </c>
      <c r="D41" t="s">
        <v>698</v>
      </c>
    </row>
    <row r="42" spans="1:5" x14ac:dyDescent="0.2">
      <c r="B42" s="21">
        <v>2004</v>
      </c>
      <c r="C42" t="s">
        <v>742</v>
      </c>
      <c r="D42" t="s">
        <v>424</v>
      </c>
      <c r="E42" s="102" t="s">
        <v>663</v>
      </c>
    </row>
    <row r="43" spans="1:5" x14ac:dyDescent="0.2">
      <c r="B43" s="21">
        <v>2005</v>
      </c>
      <c r="C43" t="s">
        <v>741</v>
      </c>
      <c r="D43" t="s">
        <v>616</v>
      </c>
      <c r="E43" t="s">
        <v>742</v>
      </c>
    </row>
    <row r="44" spans="1:5" x14ac:dyDescent="0.2">
      <c r="B44" s="21">
        <v>2006</v>
      </c>
      <c r="C44" t="s">
        <v>741</v>
      </c>
      <c r="D44" t="s">
        <v>747</v>
      </c>
      <c r="E44" t="s">
        <v>741</v>
      </c>
    </row>
    <row r="45" spans="1:5" x14ac:dyDescent="0.2">
      <c r="B45" s="21">
        <v>2007</v>
      </c>
      <c r="C45" s="103" t="s">
        <v>743</v>
      </c>
      <c r="D45" t="s">
        <v>746</v>
      </c>
      <c r="E45" s="87" t="s">
        <v>287</v>
      </c>
    </row>
    <row r="46" spans="1:5" x14ac:dyDescent="0.2">
      <c r="B46" s="21">
        <v>2008</v>
      </c>
      <c r="C46" t="s">
        <v>663</v>
      </c>
      <c r="D46" t="s">
        <v>857</v>
      </c>
      <c r="E46" t="s">
        <v>663</v>
      </c>
    </row>
    <row r="47" spans="1:5" x14ac:dyDescent="0.2">
      <c r="B47" s="21">
        <v>2009</v>
      </c>
      <c r="C47" t="s">
        <v>743</v>
      </c>
      <c r="D47" t="s">
        <v>284</v>
      </c>
      <c r="E47" t="s">
        <v>663</v>
      </c>
    </row>
    <row r="48" spans="1:5" x14ac:dyDescent="0.2">
      <c r="B48" s="21">
        <v>2010</v>
      </c>
      <c r="C48" s="102" t="s">
        <v>868</v>
      </c>
      <c r="D48" s="102" t="s">
        <v>869</v>
      </c>
      <c r="E48" t="s">
        <v>663</v>
      </c>
    </row>
    <row r="49" spans="2:4" x14ac:dyDescent="0.2">
      <c r="B49" s="21">
        <v>2011</v>
      </c>
      <c r="C49" t="s">
        <v>663</v>
      </c>
      <c r="D49" t="s">
        <v>283</v>
      </c>
    </row>
  </sheetData>
  <phoneticPr fontId="8" type="noConversion"/>
  <pageMargins left="0.75" right="0.75" top="1" bottom="1" header="0" footer="0"/>
  <pageSetup paperSize="9" scale="60" orientation="portrait" r:id="rId1"/>
  <headerFooter alignWithMargins="0"/>
  <extLst>
    <ext xmlns:mx="http://schemas.microsoft.com/office/mac/excel/2008/main" uri="http://schemas.microsoft.com/office/mac/excel/2008/main">
      <mx:PLV Mode="0"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H45"/>
  <sheetViews>
    <sheetView topLeftCell="A3" workbookViewId="0">
      <selection activeCell="D40" sqref="D40"/>
    </sheetView>
  </sheetViews>
  <sheetFormatPr defaultColWidth="8.85546875" defaultRowHeight="12.75" x14ac:dyDescent="0.2"/>
  <cols>
    <col min="1" max="1" width="14" customWidth="1"/>
    <col min="2" max="4" width="20.5703125" customWidth="1"/>
    <col min="5" max="5" width="24.85546875" customWidth="1"/>
    <col min="6" max="6" width="18" customWidth="1"/>
  </cols>
  <sheetData>
    <row r="1" spans="1:6" ht="13.5" thickBot="1" x14ac:dyDescent="0.25"/>
    <row r="2" spans="1:6" ht="13.5" thickBot="1" x14ac:dyDescent="0.25">
      <c r="A2" s="22" t="s">
        <v>876</v>
      </c>
      <c r="B2" s="23"/>
      <c r="C2" s="23"/>
      <c r="D2" s="24"/>
    </row>
    <row r="3" spans="1:6" x14ac:dyDescent="0.2">
      <c r="A3" s="5" t="s">
        <v>350</v>
      </c>
      <c r="B3" s="6"/>
      <c r="C3" s="6" t="s">
        <v>363</v>
      </c>
      <c r="D3" s="7" t="s">
        <v>364</v>
      </c>
    </row>
    <row r="4" spans="1:6" x14ac:dyDescent="0.2">
      <c r="A4" s="17">
        <v>1</v>
      </c>
      <c r="B4" s="185" t="s">
        <v>469</v>
      </c>
      <c r="C4" s="8">
        <v>71</v>
      </c>
      <c r="D4" s="8">
        <v>4</v>
      </c>
    </row>
    <row r="5" spans="1:6" x14ac:dyDescent="0.2">
      <c r="A5" s="17">
        <v>2</v>
      </c>
      <c r="B5" s="185" t="s">
        <v>472</v>
      </c>
      <c r="C5" s="8">
        <v>58</v>
      </c>
      <c r="D5" s="8">
        <v>5</v>
      </c>
    </row>
    <row r="6" spans="1:6" x14ac:dyDescent="0.2">
      <c r="A6" s="17">
        <v>3</v>
      </c>
      <c r="B6" s="185" t="s">
        <v>340</v>
      </c>
      <c r="C6" s="8">
        <v>47</v>
      </c>
      <c r="D6" s="8">
        <v>5</v>
      </c>
      <c r="F6" s="85"/>
    </row>
    <row r="7" spans="1:6" x14ac:dyDescent="0.2">
      <c r="A7" s="4">
        <v>4</v>
      </c>
      <c r="B7" s="185" t="s">
        <v>475</v>
      </c>
      <c r="C7" s="8">
        <f>16+16</f>
        <v>32</v>
      </c>
      <c r="D7" s="8">
        <v>2</v>
      </c>
    </row>
    <row r="8" spans="1:6" x14ac:dyDescent="0.2">
      <c r="A8" s="17">
        <v>5</v>
      </c>
      <c r="B8" s="185" t="s">
        <v>352</v>
      </c>
      <c r="C8" s="8">
        <f>16+4+4</f>
        <v>24</v>
      </c>
      <c r="D8" s="8">
        <v>4</v>
      </c>
    </row>
    <row r="9" spans="1:6" x14ac:dyDescent="0.2">
      <c r="A9" s="17">
        <v>6</v>
      </c>
      <c r="B9" s="185" t="s">
        <v>372</v>
      </c>
      <c r="C9" s="8">
        <f>4+7+4</f>
        <v>15</v>
      </c>
      <c r="D9" s="8">
        <v>3</v>
      </c>
    </row>
    <row r="12" spans="1:6" ht="13.5" thickBot="1" x14ac:dyDescent="0.25">
      <c r="A12" s="19" t="s">
        <v>467</v>
      </c>
      <c r="B12" s="20"/>
      <c r="C12" s="20"/>
      <c r="D12" s="20"/>
      <c r="E12" s="20"/>
    </row>
    <row r="13" spans="1:6" ht="13.5" thickBot="1" x14ac:dyDescent="0.25">
      <c r="A13" s="5" t="s">
        <v>350</v>
      </c>
      <c r="B13" s="211" t="s">
        <v>901</v>
      </c>
      <c r="C13" s="211" t="s">
        <v>902</v>
      </c>
      <c r="D13" s="211" t="s">
        <v>903</v>
      </c>
      <c r="E13" s="212" t="s">
        <v>904</v>
      </c>
    </row>
    <row r="14" spans="1:6" x14ac:dyDescent="0.2">
      <c r="A14" s="17">
        <v>1</v>
      </c>
      <c r="B14" s="9">
        <v>16</v>
      </c>
      <c r="C14" s="10">
        <v>22</v>
      </c>
      <c r="D14" s="10">
        <v>29</v>
      </c>
      <c r="E14" s="11">
        <v>36</v>
      </c>
    </row>
    <row r="15" spans="1:6" x14ac:dyDescent="0.2">
      <c r="A15" s="17">
        <v>2</v>
      </c>
      <c r="B15" s="12">
        <v>11</v>
      </c>
      <c r="C15" s="8">
        <v>16</v>
      </c>
      <c r="D15" s="8">
        <v>22</v>
      </c>
      <c r="E15" s="13">
        <v>29</v>
      </c>
    </row>
    <row r="16" spans="1:6" x14ac:dyDescent="0.2">
      <c r="A16" s="17">
        <v>3</v>
      </c>
      <c r="B16" s="12">
        <v>7</v>
      </c>
      <c r="C16" s="8">
        <v>11</v>
      </c>
      <c r="D16" s="8">
        <v>16</v>
      </c>
      <c r="E16" s="13">
        <v>22</v>
      </c>
    </row>
    <row r="17" spans="1:8" x14ac:dyDescent="0.2">
      <c r="A17" s="17">
        <v>4</v>
      </c>
      <c r="B17" s="12">
        <v>4</v>
      </c>
      <c r="C17" s="8">
        <v>7</v>
      </c>
      <c r="D17" s="8">
        <v>11</v>
      </c>
      <c r="E17" s="13">
        <v>16</v>
      </c>
    </row>
    <row r="18" spans="1:8" x14ac:dyDescent="0.2">
      <c r="A18" s="17">
        <v>5</v>
      </c>
      <c r="B18" s="12">
        <v>2</v>
      </c>
      <c r="C18" s="8">
        <v>4</v>
      </c>
      <c r="D18" s="8">
        <v>7</v>
      </c>
      <c r="E18" s="13">
        <v>11</v>
      </c>
    </row>
    <row r="19" spans="1:8" ht="13.5" thickBot="1" x14ac:dyDescent="0.25">
      <c r="A19" s="18">
        <v>6</v>
      </c>
      <c r="B19" s="14">
        <v>1</v>
      </c>
      <c r="C19" s="15">
        <v>2</v>
      </c>
      <c r="D19" s="15">
        <v>4</v>
      </c>
      <c r="E19" s="16">
        <v>7</v>
      </c>
    </row>
    <row r="21" spans="1:8" x14ac:dyDescent="0.2">
      <c r="A21" t="s">
        <v>477</v>
      </c>
    </row>
    <row r="22" spans="1:8" x14ac:dyDescent="0.2">
      <c r="A22" t="s">
        <v>349</v>
      </c>
    </row>
    <row r="25" spans="1:8" x14ac:dyDescent="0.2">
      <c r="A25" s="3" t="s">
        <v>503</v>
      </c>
      <c r="B25" s="3" t="s">
        <v>802</v>
      </c>
      <c r="G25" s="102"/>
      <c r="H25" s="102"/>
    </row>
    <row r="26" spans="1:8" x14ac:dyDescent="0.2">
      <c r="B26" t="s">
        <v>352</v>
      </c>
      <c r="C26">
        <f>1+1</f>
        <v>2</v>
      </c>
      <c r="D26" t="s">
        <v>891</v>
      </c>
    </row>
    <row r="27" spans="1:8" x14ac:dyDescent="0.2">
      <c r="B27" t="s">
        <v>472</v>
      </c>
      <c r="C27">
        <v>11</v>
      </c>
      <c r="D27" t="s">
        <v>290</v>
      </c>
    </row>
    <row r="28" spans="1:8" x14ac:dyDescent="0.2">
      <c r="B28" t="s">
        <v>469</v>
      </c>
      <c r="C28">
        <v>0</v>
      </c>
    </row>
    <row r="29" spans="1:8" x14ac:dyDescent="0.2">
      <c r="B29" t="s">
        <v>372</v>
      </c>
      <c r="C29">
        <v>9</v>
      </c>
      <c r="D29" t="s">
        <v>385</v>
      </c>
    </row>
    <row r="30" spans="1:8" x14ac:dyDescent="0.2">
      <c r="B30" t="s">
        <v>475</v>
      </c>
      <c r="C30">
        <v>6</v>
      </c>
      <c r="D30" t="s">
        <v>377</v>
      </c>
    </row>
    <row r="31" spans="1:8" x14ac:dyDescent="0.2">
      <c r="B31" t="s">
        <v>340</v>
      </c>
      <c r="C31">
        <v>1</v>
      </c>
      <c r="D31" t="s">
        <v>886</v>
      </c>
    </row>
    <row r="32" spans="1:8" x14ac:dyDescent="0.2">
      <c r="B32" s="104" t="s">
        <v>505</v>
      </c>
      <c r="C32" s="3">
        <f>SUM(C26:C31)</f>
        <v>29</v>
      </c>
    </row>
    <row r="34" spans="1:3" x14ac:dyDescent="0.2">
      <c r="A34" t="s">
        <v>878</v>
      </c>
    </row>
    <row r="35" spans="1:3" x14ac:dyDescent="0.2">
      <c r="A35" t="s">
        <v>877</v>
      </c>
      <c r="C35" t="s">
        <v>801</v>
      </c>
    </row>
    <row r="36" spans="1:3" x14ac:dyDescent="0.2">
      <c r="A36" t="s">
        <v>879</v>
      </c>
    </row>
    <row r="37" spans="1:3" x14ac:dyDescent="0.2">
      <c r="A37" t="s">
        <v>880</v>
      </c>
      <c r="B37" s="102"/>
    </row>
    <row r="38" spans="1:3" x14ac:dyDescent="0.2">
      <c r="A38" t="s">
        <v>881</v>
      </c>
    </row>
    <row r="39" spans="1:3" x14ac:dyDescent="0.2">
      <c r="A39" t="s">
        <v>882</v>
      </c>
      <c r="B39" s="102"/>
    </row>
    <row r="40" spans="1:3" x14ac:dyDescent="0.2">
      <c r="A40" s="102"/>
      <c r="B40" s="102"/>
    </row>
    <row r="45" spans="1:3" x14ac:dyDescent="0.2">
      <c r="B45" s="85"/>
    </row>
  </sheetData>
  <phoneticPr fontId="8" type="noConversion"/>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O34"/>
  <sheetViews>
    <sheetView topLeftCell="A19" workbookViewId="0">
      <selection activeCell="A28" sqref="A28:XFD34"/>
    </sheetView>
  </sheetViews>
  <sheetFormatPr defaultColWidth="8.85546875" defaultRowHeight="12.75" x14ac:dyDescent="0.2"/>
  <sheetData>
    <row r="1" spans="1:15" ht="13.5" thickBot="1" x14ac:dyDescent="0.25">
      <c r="A1" s="31"/>
      <c r="B1" s="32"/>
      <c r="C1" s="32"/>
      <c r="D1" s="32"/>
      <c r="E1" s="32"/>
      <c r="F1" s="32" t="s">
        <v>289</v>
      </c>
      <c r="G1" s="32"/>
      <c r="H1" s="32"/>
      <c r="I1" s="32"/>
      <c r="J1" s="32"/>
      <c r="K1" s="32"/>
      <c r="L1" s="32"/>
      <c r="M1" s="32"/>
      <c r="N1" s="32"/>
      <c r="O1" s="32"/>
    </row>
    <row r="2" spans="1:15" x14ac:dyDescent="0.2">
      <c r="A2" s="40"/>
      <c r="B2" s="41"/>
      <c r="C2" s="41"/>
      <c r="D2" s="474" t="s">
        <v>352</v>
      </c>
      <c r="E2" s="475"/>
      <c r="F2" s="476"/>
      <c r="G2" s="477" t="s">
        <v>340</v>
      </c>
      <c r="H2" s="478"/>
      <c r="I2" s="479"/>
      <c r="J2" s="474" t="s">
        <v>469</v>
      </c>
      <c r="K2" s="475"/>
      <c r="L2" s="476"/>
      <c r="M2" s="477" t="s">
        <v>472</v>
      </c>
      <c r="N2" s="478"/>
      <c r="O2" s="479"/>
    </row>
    <row r="3" spans="1:15" x14ac:dyDescent="0.2">
      <c r="A3" s="57"/>
      <c r="B3" s="69"/>
      <c r="C3" s="69" t="s">
        <v>538</v>
      </c>
      <c r="D3" s="480">
        <v>24</v>
      </c>
      <c r="E3" s="481"/>
      <c r="F3" s="482"/>
      <c r="G3" s="483">
        <v>20</v>
      </c>
      <c r="H3" s="484"/>
      <c r="I3" s="485"/>
      <c r="J3" s="480">
        <v>6</v>
      </c>
      <c r="K3" s="481"/>
      <c r="L3" s="482"/>
      <c r="M3" s="483">
        <v>26</v>
      </c>
      <c r="N3" s="484"/>
      <c r="O3" s="485"/>
    </row>
    <row r="4" spans="1:15" x14ac:dyDescent="0.2">
      <c r="A4" s="42"/>
      <c r="B4" s="34" t="s">
        <v>355</v>
      </c>
      <c r="C4" s="34" t="s">
        <v>408</v>
      </c>
      <c r="D4" s="35" t="s">
        <v>863</v>
      </c>
      <c r="E4" s="35" t="s">
        <v>410</v>
      </c>
      <c r="F4" s="35" t="s">
        <v>363</v>
      </c>
      <c r="G4" s="36" t="s">
        <v>409</v>
      </c>
      <c r="H4" s="36" t="s">
        <v>410</v>
      </c>
      <c r="I4" s="36" t="s">
        <v>363</v>
      </c>
      <c r="J4" s="35" t="s">
        <v>409</v>
      </c>
      <c r="K4" s="35" t="s">
        <v>410</v>
      </c>
      <c r="L4" s="35" t="s">
        <v>363</v>
      </c>
      <c r="M4" s="36" t="s">
        <v>409</v>
      </c>
      <c r="N4" s="36" t="s">
        <v>410</v>
      </c>
      <c r="O4" s="36" t="s">
        <v>363</v>
      </c>
    </row>
    <row r="5" spans="1:15" x14ac:dyDescent="0.2">
      <c r="A5" s="42" t="s">
        <v>390</v>
      </c>
      <c r="B5" s="50">
        <v>14</v>
      </c>
      <c r="C5" s="50">
        <v>4</v>
      </c>
      <c r="D5" s="222">
        <v>6</v>
      </c>
      <c r="E5" s="222">
        <v>3</v>
      </c>
      <c r="F5" s="37">
        <f t="shared" ref="F5:F23" si="0">IF(($C5+INT(D$3/18)+IF(((D$3-INT(D$3/18)*18)-$B5)&gt;=0,1,0)-D5+2)&lt;0, 0, $C5+INT(D$3/18)+IF(((D$3-INT(D$3/18)*18)-$B5)&gt;=0,1,0)-D5+2)</f>
        <v>1</v>
      </c>
      <c r="G5" s="38">
        <v>5</v>
      </c>
      <c r="H5" s="38">
        <v>2</v>
      </c>
      <c r="I5" s="149">
        <v>2</v>
      </c>
      <c r="J5" s="37">
        <v>6</v>
      </c>
      <c r="K5" s="37">
        <v>2</v>
      </c>
      <c r="L5" s="37">
        <f t="shared" ref="L5:L13" si="1">IF(($C5+INT(J$3/18)+IF(((J$3-INT(J$3/18)*18)-$B5)&gt;=0,1,0)-J5+2)&lt;0, 0, $C5+INT(J$3/18)+IF(((J$3-INT(J$3/18)*18)-$B5)&gt;=0,1,0)-J5+2)</f>
        <v>0</v>
      </c>
      <c r="M5" s="226">
        <v>10</v>
      </c>
      <c r="N5" s="226">
        <v>2</v>
      </c>
      <c r="O5" s="149">
        <f t="shared" ref="O5:O13" si="2">IF(($C5+INT(M$3/18)+IF(((M$3-INT(M$3/18)*18)-$B5)&gt;=0,1,0)-M5+2)&lt;0, 0, $C5+INT(M$3/18)+IF(((M$3-INT(M$3/18)*18)-$B5)&gt;=0,1,0)-M5+2)</f>
        <v>0</v>
      </c>
    </row>
    <row r="6" spans="1:15" x14ac:dyDescent="0.2">
      <c r="A6" s="42" t="s">
        <v>391</v>
      </c>
      <c r="B6" s="50">
        <v>4</v>
      </c>
      <c r="C6" s="50">
        <v>4</v>
      </c>
      <c r="D6" s="222">
        <v>7</v>
      </c>
      <c r="E6" s="222">
        <v>2</v>
      </c>
      <c r="F6" s="37">
        <f t="shared" si="0"/>
        <v>1</v>
      </c>
      <c r="G6" s="38">
        <v>5</v>
      </c>
      <c r="H6" s="38">
        <v>2</v>
      </c>
      <c r="I6" s="149">
        <v>2</v>
      </c>
      <c r="J6" s="37">
        <v>5</v>
      </c>
      <c r="K6" s="37">
        <v>2</v>
      </c>
      <c r="L6" s="37">
        <f t="shared" si="1"/>
        <v>2</v>
      </c>
      <c r="M6" s="226">
        <v>7</v>
      </c>
      <c r="N6" s="226">
        <v>2</v>
      </c>
      <c r="O6" s="149">
        <f t="shared" si="2"/>
        <v>1</v>
      </c>
    </row>
    <row r="7" spans="1:15" x14ac:dyDescent="0.2">
      <c r="A7" s="42" t="s">
        <v>392</v>
      </c>
      <c r="B7" s="50">
        <v>18</v>
      </c>
      <c r="C7" s="50">
        <v>3</v>
      </c>
      <c r="D7" s="222">
        <v>4</v>
      </c>
      <c r="E7" s="222">
        <v>2</v>
      </c>
      <c r="F7" s="37">
        <f t="shared" si="0"/>
        <v>2</v>
      </c>
      <c r="G7" s="38">
        <v>4</v>
      </c>
      <c r="H7" s="38">
        <v>2</v>
      </c>
      <c r="I7" s="149">
        <v>2</v>
      </c>
      <c r="J7" s="37">
        <v>3</v>
      </c>
      <c r="K7" s="37">
        <v>2</v>
      </c>
      <c r="L7" s="37">
        <f t="shared" si="1"/>
        <v>2</v>
      </c>
      <c r="M7" s="226">
        <v>4</v>
      </c>
      <c r="N7" s="226">
        <v>1</v>
      </c>
      <c r="O7" s="149">
        <f t="shared" si="2"/>
        <v>2</v>
      </c>
    </row>
    <row r="8" spans="1:15" x14ac:dyDescent="0.2">
      <c r="A8" s="42" t="s">
        <v>393</v>
      </c>
      <c r="B8" s="50">
        <v>10</v>
      </c>
      <c r="C8" s="50">
        <v>5</v>
      </c>
      <c r="D8" s="222">
        <v>7</v>
      </c>
      <c r="E8" s="222">
        <v>2</v>
      </c>
      <c r="F8" s="37">
        <f t="shared" si="0"/>
        <v>1</v>
      </c>
      <c r="G8" s="38">
        <v>6</v>
      </c>
      <c r="H8" s="38">
        <v>2</v>
      </c>
      <c r="I8" s="149">
        <f t="shared" ref="I8:I13" si="3">IF(($C8+INT(G$3/18)+IF(((G$3-INT(G$3/18)*18)-$B8)&gt;=0,1,0)-G8+2)&lt;0, 0, $C8+INT(G$3/18)+IF(((G$3-INT(G$3/18)*18)-$B8)&gt;=0,1,0)-G8+2)</f>
        <v>2</v>
      </c>
      <c r="J8" s="37">
        <v>6</v>
      </c>
      <c r="K8" s="37">
        <v>3</v>
      </c>
      <c r="L8" s="37">
        <f t="shared" si="1"/>
        <v>1</v>
      </c>
      <c r="M8" s="226">
        <v>7</v>
      </c>
      <c r="N8" s="226">
        <v>2</v>
      </c>
      <c r="O8" s="149">
        <f t="shared" si="2"/>
        <v>1</v>
      </c>
    </row>
    <row r="9" spans="1:15" x14ac:dyDescent="0.2">
      <c r="A9" s="42" t="s">
        <v>394</v>
      </c>
      <c r="B9" s="50">
        <v>6</v>
      </c>
      <c r="C9" s="50">
        <v>4</v>
      </c>
      <c r="D9" s="222">
        <v>5</v>
      </c>
      <c r="E9" s="222">
        <v>2</v>
      </c>
      <c r="F9" s="37">
        <f t="shared" si="0"/>
        <v>3</v>
      </c>
      <c r="G9" s="38">
        <v>6</v>
      </c>
      <c r="H9" s="38">
        <v>2</v>
      </c>
      <c r="I9" s="149">
        <f t="shared" si="3"/>
        <v>1</v>
      </c>
      <c r="J9" s="37">
        <v>5</v>
      </c>
      <c r="K9" s="37">
        <v>2</v>
      </c>
      <c r="L9" s="37">
        <f t="shared" si="1"/>
        <v>2</v>
      </c>
      <c r="M9" s="226">
        <v>6</v>
      </c>
      <c r="N9" s="226">
        <v>2</v>
      </c>
      <c r="O9" s="149">
        <f t="shared" si="2"/>
        <v>2</v>
      </c>
    </row>
    <row r="10" spans="1:15" x14ac:dyDescent="0.2">
      <c r="A10" s="42" t="s">
        <v>395</v>
      </c>
      <c r="B10" s="50">
        <v>8</v>
      </c>
      <c r="C10" s="50">
        <v>5</v>
      </c>
      <c r="D10" s="222">
        <v>10</v>
      </c>
      <c r="E10" s="222">
        <v>2</v>
      </c>
      <c r="F10" s="37">
        <f t="shared" si="0"/>
        <v>0</v>
      </c>
      <c r="G10" s="38">
        <v>7</v>
      </c>
      <c r="H10" s="38">
        <v>2</v>
      </c>
      <c r="I10" s="149">
        <f t="shared" si="3"/>
        <v>1</v>
      </c>
      <c r="J10" s="37">
        <v>4</v>
      </c>
      <c r="K10" s="37">
        <v>1</v>
      </c>
      <c r="L10" s="37">
        <f t="shared" si="1"/>
        <v>3</v>
      </c>
      <c r="M10" s="226">
        <v>6</v>
      </c>
      <c r="N10" s="226">
        <v>2</v>
      </c>
      <c r="O10" s="149">
        <f t="shared" si="2"/>
        <v>3</v>
      </c>
    </row>
    <row r="11" spans="1:15" x14ac:dyDescent="0.2">
      <c r="A11" s="42" t="s">
        <v>396</v>
      </c>
      <c r="B11" s="50">
        <v>2</v>
      </c>
      <c r="C11" s="50">
        <v>4</v>
      </c>
      <c r="D11" s="222">
        <v>7</v>
      </c>
      <c r="E11" s="222">
        <v>2</v>
      </c>
      <c r="F11" s="37">
        <f t="shared" si="0"/>
        <v>1</v>
      </c>
      <c r="G11" s="38">
        <v>5</v>
      </c>
      <c r="H11" s="38">
        <v>2</v>
      </c>
      <c r="I11" s="149">
        <f t="shared" si="3"/>
        <v>3</v>
      </c>
      <c r="J11" s="37">
        <v>4</v>
      </c>
      <c r="K11" s="37">
        <v>2</v>
      </c>
      <c r="L11" s="37">
        <f t="shared" si="1"/>
        <v>3</v>
      </c>
      <c r="M11" s="226">
        <v>5</v>
      </c>
      <c r="N11" s="226">
        <v>2</v>
      </c>
      <c r="O11" s="149">
        <f t="shared" si="2"/>
        <v>3</v>
      </c>
    </row>
    <row r="12" spans="1:15" x14ac:dyDescent="0.2">
      <c r="A12" s="42" t="s">
        <v>397</v>
      </c>
      <c r="B12" s="50">
        <v>12</v>
      </c>
      <c r="C12" s="50">
        <v>3</v>
      </c>
      <c r="D12" s="222">
        <v>4</v>
      </c>
      <c r="E12" s="222">
        <v>2</v>
      </c>
      <c r="F12" s="37">
        <f t="shared" si="0"/>
        <v>2</v>
      </c>
      <c r="G12" s="38">
        <v>10</v>
      </c>
      <c r="H12" s="38">
        <v>2</v>
      </c>
      <c r="I12" s="149">
        <f t="shared" si="3"/>
        <v>0</v>
      </c>
      <c r="J12" s="37">
        <v>3</v>
      </c>
      <c r="K12" s="37">
        <v>2</v>
      </c>
      <c r="L12" s="37">
        <f t="shared" si="1"/>
        <v>2</v>
      </c>
      <c r="M12" s="226">
        <v>5</v>
      </c>
      <c r="N12" s="226">
        <v>2</v>
      </c>
      <c r="O12" s="149">
        <f t="shared" si="2"/>
        <v>1</v>
      </c>
    </row>
    <row r="13" spans="1:15" ht="13.5" thickBot="1" x14ac:dyDescent="0.25">
      <c r="A13" s="52" t="s">
        <v>398</v>
      </c>
      <c r="B13" s="53">
        <v>16</v>
      </c>
      <c r="C13" s="53">
        <v>4</v>
      </c>
      <c r="D13" s="222">
        <v>6</v>
      </c>
      <c r="E13" s="223">
        <v>1</v>
      </c>
      <c r="F13" s="37">
        <f t="shared" si="0"/>
        <v>1</v>
      </c>
      <c r="G13" s="38">
        <v>6</v>
      </c>
      <c r="H13" s="55">
        <v>3</v>
      </c>
      <c r="I13" s="149">
        <f t="shared" si="3"/>
        <v>1</v>
      </c>
      <c r="J13" s="37">
        <v>4</v>
      </c>
      <c r="K13" s="54">
        <v>2</v>
      </c>
      <c r="L13" s="37">
        <f t="shared" si="1"/>
        <v>2</v>
      </c>
      <c r="M13" s="226">
        <v>5</v>
      </c>
      <c r="N13" s="227">
        <v>2</v>
      </c>
      <c r="O13" s="149">
        <f t="shared" si="2"/>
        <v>2</v>
      </c>
    </row>
    <row r="14" spans="1:15" ht="13.5" thickBot="1" x14ac:dyDescent="0.25">
      <c r="A14" s="61" t="s">
        <v>412</v>
      </c>
      <c r="B14" s="62"/>
      <c r="C14" s="74">
        <f t="shared" ref="C14:L14" si="4">SUM(C5:C13)</f>
        <v>36</v>
      </c>
      <c r="D14" s="63">
        <f t="shared" si="4"/>
        <v>56</v>
      </c>
      <c r="E14" s="63">
        <f t="shared" si="4"/>
        <v>18</v>
      </c>
      <c r="F14" s="63">
        <f t="shared" si="4"/>
        <v>12</v>
      </c>
      <c r="G14" s="64">
        <f t="shared" si="4"/>
        <v>54</v>
      </c>
      <c r="H14" s="64">
        <f t="shared" si="4"/>
        <v>19</v>
      </c>
      <c r="I14" s="215">
        <f t="shared" si="4"/>
        <v>14</v>
      </c>
      <c r="J14" s="63">
        <f t="shared" si="4"/>
        <v>40</v>
      </c>
      <c r="K14" s="63">
        <f t="shared" si="4"/>
        <v>18</v>
      </c>
      <c r="L14" s="88">
        <f t="shared" si="4"/>
        <v>17</v>
      </c>
      <c r="M14" s="64">
        <f t="shared" ref="M14:O14" si="5">SUM(M5:M13)</f>
        <v>55</v>
      </c>
      <c r="N14" s="64">
        <f t="shared" si="5"/>
        <v>17</v>
      </c>
      <c r="O14" s="89">
        <f t="shared" si="5"/>
        <v>15</v>
      </c>
    </row>
    <row r="15" spans="1:15" x14ac:dyDescent="0.2">
      <c r="A15" s="57" t="s">
        <v>399</v>
      </c>
      <c r="B15" s="58">
        <v>9</v>
      </c>
      <c r="C15" s="58">
        <v>5</v>
      </c>
      <c r="D15" s="222">
        <v>7</v>
      </c>
      <c r="E15" s="224">
        <v>2</v>
      </c>
      <c r="F15" s="37">
        <f t="shared" si="0"/>
        <v>1</v>
      </c>
      <c r="G15" s="38">
        <v>8</v>
      </c>
      <c r="H15" s="59">
        <v>2</v>
      </c>
      <c r="I15" s="149">
        <f t="shared" ref="I15:I23" si="6">IF(($C15+INT(G$3/18)+IF(((G$3-INT(G$3/18)*18)-$B15)&gt;=0,1,0)-G15+2)&lt;0, 0, $C15+INT(G$3/18)+IF(((G$3-INT(G$3/18)*18)-$B15)&gt;=0,1,0)-G15+2)</f>
        <v>0</v>
      </c>
      <c r="J15" s="37">
        <v>6</v>
      </c>
      <c r="K15" s="39">
        <v>2</v>
      </c>
      <c r="L15" s="37">
        <f t="shared" ref="L15:L23" si="7">IF(($C15+INT(J$3/18)+IF(((J$3-INT(J$3/18)*18)-$B15)&gt;=0,1,0)-J15+2)&lt;0, 0, $C15+INT(J$3/18)+IF(((J$3-INT(J$3/18)*18)-$B15)&gt;=0,1,0)-J15+2)</f>
        <v>1</v>
      </c>
      <c r="M15" s="226">
        <v>7</v>
      </c>
      <c r="N15" s="228">
        <v>2</v>
      </c>
      <c r="O15" s="149">
        <f t="shared" ref="O15:O23" si="8">IF(($C15+INT(M$3/18)+IF(((M$3-INT(M$3/18)*18)-$B15)&gt;=0,1,0)-M15+2)&lt;0, 0, $C15+INT(M$3/18)+IF(((M$3-INT(M$3/18)*18)-$B15)&gt;=0,1,0)-M15+2)</f>
        <v>1</v>
      </c>
    </row>
    <row r="16" spans="1:15" x14ac:dyDescent="0.2">
      <c r="A16" s="42" t="s">
        <v>400</v>
      </c>
      <c r="B16" s="50">
        <v>17</v>
      </c>
      <c r="C16" s="50">
        <v>3</v>
      </c>
      <c r="D16" s="222">
        <v>3</v>
      </c>
      <c r="E16" s="222">
        <v>2</v>
      </c>
      <c r="F16" s="37">
        <f t="shared" si="0"/>
        <v>3</v>
      </c>
      <c r="G16" s="38">
        <v>5</v>
      </c>
      <c r="H16" s="38">
        <v>2</v>
      </c>
      <c r="I16" s="149">
        <f t="shared" si="6"/>
        <v>1</v>
      </c>
      <c r="J16" s="37">
        <v>5</v>
      </c>
      <c r="K16" s="37">
        <v>2</v>
      </c>
      <c r="L16" s="37">
        <v>0</v>
      </c>
      <c r="M16" s="226">
        <v>3</v>
      </c>
      <c r="N16" s="226">
        <v>1</v>
      </c>
      <c r="O16" s="149">
        <f t="shared" si="8"/>
        <v>3</v>
      </c>
    </row>
    <row r="17" spans="1:15" x14ac:dyDescent="0.2">
      <c r="A17" s="42" t="s">
        <v>401</v>
      </c>
      <c r="B17" s="50">
        <v>1</v>
      </c>
      <c r="C17" s="50">
        <v>4</v>
      </c>
      <c r="D17" s="222">
        <v>6</v>
      </c>
      <c r="E17" s="222">
        <v>1</v>
      </c>
      <c r="F17" s="37">
        <f t="shared" si="0"/>
        <v>2</v>
      </c>
      <c r="G17" s="38">
        <v>6</v>
      </c>
      <c r="H17" s="38">
        <v>2</v>
      </c>
      <c r="I17" s="149">
        <f t="shared" si="6"/>
        <v>2</v>
      </c>
      <c r="J17" s="37">
        <v>5</v>
      </c>
      <c r="K17" s="37">
        <v>1</v>
      </c>
      <c r="L17" s="37">
        <f t="shared" si="7"/>
        <v>2</v>
      </c>
      <c r="M17" s="226">
        <v>6</v>
      </c>
      <c r="N17" s="226">
        <v>1</v>
      </c>
      <c r="O17" s="149">
        <f t="shared" si="8"/>
        <v>2</v>
      </c>
    </row>
    <row r="18" spans="1:15" x14ac:dyDescent="0.2">
      <c r="A18" s="42" t="s">
        <v>402</v>
      </c>
      <c r="B18" s="50">
        <v>5</v>
      </c>
      <c r="C18" s="50">
        <v>4</v>
      </c>
      <c r="D18" s="222">
        <v>6</v>
      </c>
      <c r="E18" s="222">
        <v>2</v>
      </c>
      <c r="F18" s="37">
        <f t="shared" si="0"/>
        <v>2</v>
      </c>
      <c r="G18" s="38">
        <v>10</v>
      </c>
      <c r="H18" s="38">
        <v>2</v>
      </c>
      <c r="I18" s="149">
        <f t="shared" si="6"/>
        <v>0</v>
      </c>
      <c r="J18" s="37">
        <v>4</v>
      </c>
      <c r="K18" s="37">
        <v>2</v>
      </c>
      <c r="L18" s="37">
        <f t="shared" si="7"/>
        <v>3</v>
      </c>
      <c r="M18" s="226">
        <v>7</v>
      </c>
      <c r="N18" s="226">
        <v>2</v>
      </c>
      <c r="O18" s="149">
        <f t="shared" si="8"/>
        <v>1</v>
      </c>
    </row>
    <row r="19" spans="1:15" x14ac:dyDescent="0.2">
      <c r="A19" s="42" t="s">
        <v>403</v>
      </c>
      <c r="B19" s="50">
        <v>13</v>
      </c>
      <c r="C19" s="50">
        <v>3</v>
      </c>
      <c r="D19" s="222">
        <v>3</v>
      </c>
      <c r="E19" s="222">
        <v>2</v>
      </c>
      <c r="F19" s="37">
        <f t="shared" si="0"/>
        <v>3</v>
      </c>
      <c r="G19" s="38">
        <v>10</v>
      </c>
      <c r="H19" s="38">
        <v>2</v>
      </c>
      <c r="I19" s="149">
        <f t="shared" si="6"/>
        <v>0</v>
      </c>
      <c r="J19" s="37">
        <v>3</v>
      </c>
      <c r="K19" s="37">
        <v>2</v>
      </c>
      <c r="L19" s="37">
        <f t="shared" si="7"/>
        <v>2</v>
      </c>
      <c r="M19" s="226">
        <v>5</v>
      </c>
      <c r="N19" s="226">
        <v>2</v>
      </c>
      <c r="O19" s="149">
        <f t="shared" si="8"/>
        <v>1</v>
      </c>
    </row>
    <row r="20" spans="1:15" x14ac:dyDescent="0.2">
      <c r="A20" s="42" t="s">
        <v>404</v>
      </c>
      <c r="B20" s="50">
        <v>7</v>
      </c>
      <c r="C20" s="50">
        <v>4</v>
      </c>
      <c r="D20" s="222">
        <v>6</v>
      </c>
      <c r="E20" s="222">
        <v>1</v>
      </c>
      <c r="F20" s="37">
        <v>2</v>
      </c>
      <c r="G20" s="38">
        <v>5</v>
      </c>
      <c r="H20" s="38">
        <v>1</v>
      </c>
      <c r="I20" s="149">
        <f t="shared" si="6"/>
        <v>2</v>
      </c>
      <c r="J20" s="37">
        <v>7</v>
      </c>
      <c r="K20" s="37">
        <v>3</v>
      </c>
      <c r="L20" s="37">
        <f t="shared" si="7"/>
        <v>0</v>
      </c>
      <c r="M20" s="226">
        <v>6</v>
      </c>
      <c r="N20" s="226">
        <v>2</v>
      </c>
      <c r="O20" s="149">
        <f t="shared" si="8"/>
        <v>2</v>
      </c>
    </row>
    <row r="21" spans="1:15" x14ac:dyDescent="0.2">
      <c r="A21" s="42" t="s">
        <v>405</v>
      </c>
      <c r="B21" s="50">
        <v>15</v>
      </c>
      <c r="C21" s="50">
        <v>4</v>
      </c>
      <c r="D21" s="222">
        <v>4</v>
      </c>
      <c r="E21" s="222">
        <v>2</v>
      </c>
      <c r="F21" s="37">
        <f t="shared" si="0"/>
        <v>3</v>
      </c>
      <c r="G21" s="38">
        <v>4</v>
      </c>
      <c r="H21" s="38">
        <v>2</v>
      </c>
      <c r="I21" s="149">
        <f t="shared" si="6"/>
        <v>3</v>
      </c>
      <c r="J21" s="37">
        <v>5</v>
      </c>
      <c r="K21" s="37">
        <v>4</v>
      </c>
      <c r="L21" s="37">
        <f t="shared" si="7"/>
        <v>1</v>
      </c>
      <c r="M21" s="226">
        <v>5</v>
      </c>
      <c r="N21" s="226">
        <v>1</v>
      </c>
      <c r="O21" s="149">
        <f t="shared" si="8"/>
        <v>2</v>
      </c>
    </row>
    <row r="22" spans="1:15" x14ac:dyDescent="0.2">
      <c r="A22" s="42" t="s">
        <v>406</v>
      </c>
      <c r="B22" s="50">
        <v>3</v>
      </c>
      <c r="C22" s="50">
        <v>4</v>
      </c>
      <c r="D22" s="222">
        <v>7</v>
      </c>
      <c r="E22" s="222">
        <v>3</v>
      </c>
      <c r="F22" s="37">
        <f t="shared" si="0"/>
        <v>1</v>
      </c>
      <c r="G22" s="38">
        <v>7</v>
      </c>
      <c r="H22" s="38">
        <v>2</v>
      </c>
      <c r="I22" s="149">
        <f t="shared" si="6"/>
        <v>0</v>
      </c>
      <c r="J22" s="37">
        <v>5</v>
      </c>
      <c r="K22" s="37">
        <v>2</v>
      </c>
      <c r="L22" s="37">
        <f t="shared" si="7"/>
        <v>2</v>
      </c>
      <c r="M22" s="226">
        <v>7</v>
      </c>
      <c r="N22" s="226">
        <v>2</v>
      </c>
      <c r="O22" s="149">
        <f t="shared" si="8"/>
        <v>1</v>
      </c>
    </row>
    <row r="23" spans="1:15" ht="13.5" thickBot="1" x14ac:dyDescent="0.25">
      <c r="A23" s="45" t="s">
        <v>407</v>
      </c>
      <c r="B23" s="51">
        <v>11</v>
      </c>
      <c r="C23" s="51">
        <v>5</v>
      </c>
      <c r="D23" s="222">
        <v>10</v>
      </c>
      <c r="E23" s="225">
        <v>2</v>
      </c>
      <c r="F23" s="37">
        <f t="shared" si="0"/>
        <v>0</v>
      </c>
      <c r="G23" s="38">
        <v>7</v>
      </c>
      <c r="H23" s="47">
        <v>2</v>
      </c>
      <c r="I23" s="149">
        <f t="shared" si="6"/>
        <v>1</v>
      </c>
      <c r="J23" s="37">
        <v>6</v>
      </c>
      <c r="K23" s="46">
        <v>2</v>
      </c>
      <c r="L23" s="37">
        <f t="shared" si="7"/>
        <v>1</v>
      </c>
      <c r="M23" s="226">
        <v>7</v>
      </c>
      <c r="N23" s="229">
        <v>2</v>
      </c>
      <c r="O23" s="149">
        <f t="shared" si="8"/>
        <v>1</v>
      </c>
    </row>
    <row r="24" spans="1:15" ht="13.5" thickBot="1" x14ac:dyDescent="0.25">
      <c r="A24" s="66" t="s">
        <v>413</v>
      </c>
      <c r="B24" s="63"/>
      <c r="C24" s="63">
        <f t="shared" ref="C24:L24" si="9">SUM(C15:C23)</f>
        <v>36</v>
      </c>
      <c r="D24" s="63">
        <f t="shared" si="9"/>
        <v>52</v>
      </c>
      <c r="E24" s="63">
        <f t="shared" si="9"/>
        <v>17</v>
      </c>
      <c r="F24" s="63">
        <f t="shared" si="9"/>
        <v>17</v>
      </c>
      <c r="G24" s="64">
        <f t="shared" si="9"/>
        <v>62</v>
      </c>
      <c r="H24" s="64">
        <f t="shared" si="9"/>
        <v>17</v>
      </c>
      <c r="I24" s="74">
        <f t="shared" si="9"/>
        <v>9</v>
      </c>
      <c r="J24" s="63">
        <f t="shared" si="9"/>
        <v>46</v>
      </c>
      <c r="K24" s="63">
        <f t="shared" si="9"/>
        <v>20</v>
      </c>
      <c r="L24" s="63">
        <f t="shared" si="9"/>
        <v>12</v>
      </c>
      <c r="M24" s="64">
        <f t="shared" ref="M24:O24" si="10">SUM(M15:M23)</f>
        <v>53</v>
      </c>
      <c r="N24" s="64">
        <f t="shared" si="10"/>
        <v>15</v>
      </c>
      <c r="O24" s="64">
        <f t="shared" si="10"/>
        <v>14</v>
      </c>
    </row>
    <row r="25" spans="1:15" ht="13.5" thickBot="1" x14ac:dyDescent="0.25">
      <c r="A25" s="70" t="s">
        <v>414</v>
      </c>
      <c r="B25" s="71"/>
      <c r="C25" s="71">
        <f t="shared" ref="C25:O25" si="11">C24+C14</f>
        <v>72</v>
      </c>
      <c r="D25" s="71">
        <f t="shared" si="11"/>
        <v>108</v>
      </c>
      <c r="E25" s="71">
        <f t="shared" si="11"/>
        <v>35</v>
      </c>
      <c r="F25" s="71">
        <f t="shared" si="11"/>
        <v>29</v>
      </c>
      <c r="G25" s="72">
        <f t="shared" si="11"/>
        <v>116</v>
      </c>
      <c r="H25" s="72">
        <f t="shared" si="11"/>
        <v>36</v>
      </c>
      <c r="I25" s="216">
        <f t="shared" si="11"/>
        <v>23</v>
      </c>
      <c r="J25" s="71">
        <f t="shared" si="11"/>
        <v>86</v>
      </c>
      <c r="K25" s="71">
        <f t="shared" si="11"/>
        <v>38</v>
      </c>
      <c r="L25" s="71">
        <f t="shared" si="11"/>
        <v>29</v>
      </c>
      <c r="M25" s="72">
        <f t="shared" si="11"/>
        <v>108</v>
      </c>
      <c r="N25" s="72">
        <f t="shared" si="11"/>
        <v>32</v>
      </c>
      <c r="O25" s="72">
        <f t="shared" si="11"/>
        <v>29</v>
      </c>
    </row>
    <row r="27" spans="1:15" ht="13.5" thickBot="1" x14ac:dyDescent="0.25"/>
    <row r="28" spans="1:15" x14ac:dyDescent="0.2">
      <c r="A28" s="162" t="s">
        <v>291</v>
      </c>
      <c r="B28" s="163"/>
      <c r="C28" s="163"/>
      <c r="D28" s="474" t="s">
        <v>352</v>
      </c>
      <c r="E28" s="475"/>
      <c r="F28" s="476"/>
      <c r="G28" s="477" t="s">
        <v>340</v>
      </c>
      <c r="H28" s="478"/>
      <c r="I28" s="479"/>
      <c r="J28" s="474" t="s">
        <v>469</v>
      </c>
      <c r="K28" s="475"/>
      <c r="L28" s="476"/>
      <c r="M28" s="477" t="s">
        <v>472</v>
      </c>
      <c r="N28" s="478"/>
      <c r="O28" s="479"/>
    </row>
    <row r="29" spans="1:15" x14ac:dyDescent="0.2">
      <c r="A29" s="37"/>
      <c r="B29" s="37"/>
      <c r="C29" s="37"/>
      <c r="D29" s="35" t="s">
        <v>409</v>
      </c>
      <c r="E29" s="35" t="s">
        <v>410</v>
      </c>
      <c r="F29" s="35" t="s">
        <v>363</v>
      </c>
      <c r="G29" s="36" t="s">
        <v>409</v>
      </c>
      <c r="H29" s="36" t="s">
        <v>410</v>
      </c>
      <c r="I29" s="36" t="s">
        <v>363</v>
      </c>
      <c r="J29" s="35" t="s">
        <v>409</v>
      </c>
      <c r="K29" s="35" t="s">
        <v>410</v>
      </c>
      <c r="L29" s="35" t="s">
        <v>363</v>
      </c>
      <c r="M29" s="36" t="s">
        <v>409</v>
      </c>
      <c r="N29" s="36" t="s">
        <v>410</v>
      </c>
      <c r="O29" s="36" t="s">
        <v>363</v>
      </c>
    </row>
    <row r="30" spans="1:15" x14ac:dyDescent="0.2">
      <c r="A30" s="37" t="s">
        <v>711</v>
      </c>
      <c r="B30" s="37"/>
      <c r="C30" s="37">
        <f>'Falster 30 april 2011'!C25</f>
        <v>72</v>
      </c>
      <c r="D30" s="37">
        <v>122</v>
      </c>
      <c r="E30" s="37">
        <v>38</v>
      </c>
      <c r="F30" s="37">
        <v>19</v>
      </c>
      <c r="G30" s="38">
        <v>99</v>
      </c>
      <c r="H30" s="38">
        <v>38</v>
      </c>
      <c r="I30" s="38">
        <v>29</v>
      </c>
      <c r="J30" s="37">
        <v>89</v>
      </c>
      <c r="K30" s="37">
        <v>32</v>
      </c>
      <c r="L30" s="37">
        <v>26</v>
      </c>
      <c r="M30" s="38">
        <v>111</v>
      </c>
      <c r="N30" s="38">
        <v>31</v>
      </c>
      <c r="O30" s="38">
        <v>30</v>
      </c>
    </row>
    <row r="31" spans="1:15" x14ac:dyDescent="0.2">
      <c r="A31" s="37" t="s">
        <v>712</v>
      </c>
      <c r="B31" s="37"/>
      <c r="C31" s="37">
        <f t="shared" ref="C31:O31" si="12">C25</f>
        <v>72</v>
      </c>
      <c r="D31" s="37">
        <v>108</v>
      </c>
      <c r="E31" s="37">
        <v>35</v>
      </c>
      <c r="F31" s="37">
        <v>29</v>
      </c>
      <c r="G31" s="38">
        <f t="shared" si="12"/>
        <v>116</v>
      </c>
      <c r="H31" s="38">
        <f t="shared" si="12"/>
        <v>36</v>
      </c>
      <c r="I31" s="38">
        <f t="shared" si="12"/>
        <v>23</v>
      </c>
      <c r="J31" s="37">
        <f t="shared" si="12"/>
        <v>86</v>
      </c>
      <c r="K31" s="37">
        <f t="shared" si="12"/>
        <v>38</v>
      </c>
      <c r="L31" s="37">
        <f t="shared" si="12"/>
        <v>29</v>
      </c>
      <c r="M31" s="38">
        <f t="shared" si="12"/>
        <v>108</v>
      </c>
      <c r="N31" s="38">
        <f t="shared" si="12"/>
        <v>32</v>
      </c>
      <c r="O31" s="38">
        <f t="shared" si="12"/>
        <v>29</v>
      </c>
    </row>
    <row r="32" spans="1:15" ht="13.5" thickBot="1" x14ac:dyDescent="0.25">
      <c r="A32" s="139" t="s">
        <v>562</v>
      </c>
      <c r="B32" s="139"/>
      <c r="C32" s="139">
        <f t="shared" ref="C32:M32" si="13">SUM(C30:C31)</f>
        <v>144</v>
      </c>
      <c r="D32" s="139">
        <f t="shared" si="13"/>
        <v>230</v>
      </c>
      <c r="E32" s="139">
        <f t="shared" si="13"/>
        <v>73</v>
      </c>
      <c r="F32" s="139">
        <f t="shared" si="13"/>
        <v>48</v>
      </c>
      <c r="G32" s="188">
        <f t="shared" si="13"/>
        <v>215</v>
      </c>
      <c r="H32" s="188">
        <f t="shared" si="13"/>
        <v>74</v>
      </c>
      <c r="I32" s="188">
        <f t="shared" si="13"/>
        <v>52</v>
      </c>
      <c r="J32" s="139">
        <f t="shared" si="13"/>
        <v>175</v>
      </c>
      <c r="K32" s="139">
        <f t="shared" si="13"/>
        <v>70</v>
      </c>
      <c r="L32" s="139">
        <f t="shared" si="13"/>
        <v>55</v>
      </c>
      <c r="M32" s="188">
        <f t="shared" si="13"/>
        <v>219</v>
      </c>
      <c r="N32" s="188">
        <v>35</v>
      </c>
      <c r="O32" s="188">
        <f t="shared" ref="O32" si="14">SUM(O30:O31)</f>
        <v>59</v>
      </c>
    </row>
    <row r="33" spans="1:15" x14ac:dyDescent="0.2">
      <c r="A33" s="67" t="s">
        <v>350</v>
      </c>
      <c r="B33" s="39"/>
      <c r="C33" s="39"/>
      <c r="D33" s="486">
        <v>4</v>
      </c>
      <c r="E33" s="487"/>
      <c r="F33" s="488"/>
      <c r="G33" s="489">
        <v>3</v>
      </c>
      <c r="H33" s="490"/>
      <c r="I33" s="491"/>
      <c r="J33" s="486">
        <v>2</v>
      </c>
      <c r="K33" s="487"/>
      <c r="L33" s="488"/>
      <c r="M33" s="489">
        <v>1</v>
      </c>
      <c r="N33" s="490"/>
      <c r="O33" s="491"/>
    </row>
    <row r="34" spans="1:15" ht="13.5" thickBot="1" x14ac:dyDescent="0.25">
      <c r="A34" s="49" t="s">
        <v>415</v>
      </c>
      <c r="B34" s="46"/>
      <c r="C34" s="46"/>
      <c r="D34" s="492">
        <v>7</v>
      </c>
      <c r="E34" s="493"/>
      <c r="F34" s="494"/>
      <c r="G34" s="495">
        <v>11</v>
      </c>
      <c r="H34" s="496"/>
      <c r="I34" s="497"/>
      <c r="J34" s="492">
        <v>16</v>
      </c>
      <c r="K34" s="493"/>
      <c r="L34" s="494"/>
      <c r="M34" s="495">
        <v>22</v>
      </c>
      <c r="N34" s="496"/>
      <c r="O34" s="497"/>
    </row>
  </sheetData>
  <mergeCells count="20">
    <mergeCell ref="D34:F34"/>
    <mergeCell ref="G34:I34"/>
    <mergeCell ref="J34:L34"/>
    <mergeCell ref="M34:O34"/>
    <mergeCell ref="D33:F33"/>
    <mergeCell ref="G33:I33"/>
    <mergeCell ref="J33:L33"/>
    <mergeCell ref="M33:O33"/>
    <mergeCell ref="D28:F28"/>
    <mergeCell ref="G28:I28"/>
    <mergeCell ref="J28:L28"/>
    <mergeCell ref="M28:O28"/>
    <mergeCell ref="D2:F2"/>
    <mergeCell ref="G2:I2"/>
    <mergeCell ref="J2:L2"/>
    <mergeCell ref="M2:O2"/>
    <mergeCell ref="D3:F3"/>
    <mergeCell ref="G3:I3"/>
    <mergeCell ref="J3:L3"/>
    <mergeCell ref="M3:O3"/>
  </mergeCells>
  <conditionalFormatting sqref="G5:G13 G15:G23 D5:D13 J5:J13 J15:J23 D15:D23 M5:M13 M15:M23">
    <cfRule type="cellIs" dxfId="111" priority="3" stopIfTrue="1" operator="equal">
      <formula>$C5</formula>
    </cfRule>
    <cfRule type="cellIs" dxfId="110" priority="4"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O25"/>
  <sheetViews>
    <sheetView workbookViewId="0">
      <selection activeCell="J28" sqref="J28"/>
    </sheetView>
  </sheetViews>
  <sheetFormatPr defaultColWidth="8.85546875" defaultRowHeight="12.75" x14ac:dyDescent="0.2"/>
  <sheetData>
    <row r="1" spans="1:15" ht="13.5" thickBot="1" x14ac:dyDescent="0.25">
      <c r="A1" s="31"/>
      <c r="B1" s="32"/>
      <c r="C1" s="32"/>
      <c r="D1" s="32"/>
      <c r="E1" s="32"/>
      <c r="F1" s="32" t="s">
        <v>288</v>
      </c>
      <c r="G1" s="32"/>
      <c r="H1" s="32"/>
      <c r="I1" s="32"/>
      <c r="J1" s="32"/>
      <c r="K1" s="32"/>
      <c r="L1" s="32"/>
      <c r="M1" s="32"/>
      <c r="N1" s="32"/>
      <c r="O1" s="32"/>
    </row>
    <row r="2" spans="1:15" x14ac:dyDescent="0.2">
      <c r="A2" s="40"/>
      <c r="B2" s="41"/>
      <c r="C2" s="41"/>
      <c r="D2" s="474" t="s">
        <v>352</v>
      </c>
      <c r="E2" s="475"/>
      <c r="F2" s="476"/>
      <c r="G2" s="477" t="s">
        <v>340</v>
      </c>
      <c r="H2" s="478"/>
      <c r="I2" s="479"/>
      <c r="J2" s="474" t="s">
        <v>469</v>
      </c>
      <c r="K2" s="475"/>
      <c r="L2" s="476"/>
      <c r="M2" s="477" t="s">
        <v>472</v>
      </c>
      <c r="N2" s="478"/>
      <c r="O2" s="479"/>
    </row>
    <row r="3" spans="1:15" x14ac:dyDescent="0.2">
      <c r="A3" s="57"/>
      <c r="B3" s="69"/>
      <c r="C3" s="69" t="s">
        <v>538</v>
      </c>
      <c r="D3" s="480">
        <v>24</v>
      </c>
      <c r="E3" s="481"/>
      <c r="F3" s="482"/>
      <c r="G3" s="483">
        <v>20</v>
      </c>
      <c r="H3" s="484"/>
      <c r="I3" s="485"/>
      <c r="J3" s="480">
        <v>6</v>
      </c>
      <c r="K3" s="481"/>
      <c r="L3" s="482"/>
      <c r="M3" s="483">
        <v>26</v>
      </c>
      <c r="N3" s="484"/>
      <c r="O3" s="485"/>
    </row>
    <row r="4" spans="1:15" x14ac:dyDescent="0.2">
      <c r="A4" s="42"/>
      <c r="B4" s="34" t="s">
        <v>355</v>
      </c>
      <c r="C4" s="34" t="s">
        <v>408</v>
      </c>
      <c r="D4" s="35" t="s">
        <v>863</v>
      </c>
      <c r="E4" s="35" t="s">
        <v>410</v>
      </c>
      <c r="F4" s="35" t="s">
        <v>363</v>
      </c>
      <c r="G4" s="36" t="s">
        <v>409</v>
      </c>
      <c r="H4" s="36" t="s">
        <v>410</v>
      </c>
      <c r="I4" s="36" t="s">
        <v>363</v>
      </c>
      <c r="J4" s="35" t="s">
        <v>409</v>
      </c>
      <c r="K4" s="35" t="s">
        <v>410</v>
      </c>
      <c r="L4" s="35" t="s">
        <v>363</v>
      </c>
      <c r="M4" s="36" t="s">
        <v>409</v>
      </c>
      <c r="N4" s="36" t="s">
        <v>410</v>
      </c>
      <c r="O4" s="36" t="s">
        <v>363</v>
      </c>
    </row>
    <row r="5" spans="1:15" x14ac:dyDescent="0.2">
      <c r="A5" s="42" t="s">
        <v>390</v>
      </c>
      <c r="B5" s="50">
        <v>14</v>
      </c>
      <c r="C5" s="50">
        <v>4</v>
      </c>
      <c r="D5" s="222">
        <v>5</v>
      </c>
      <c r="E5" s="222">
        <v>2</v>
      </c>
      <c r="F5" s="37">
        <f t="shared" ref="F5:F23" si="0">IF(($C5+INT(D$3/18)+IF(((D$3-INT(D$3/18)*18)-$B5)&gt;=0,1,0)-D5+2)&lt;0, 0, $C5+INT(D$3/18)+IF(((D$3-INT(D$3/18)*18)-$B5)&gt;=0,1,0)-D5+2)</f>
        <v>2</v>
      </c>
      <c r="G5" s="38">
        <v>5</v>
      </c>
      <c r="H5" s="38">
        <v>1</v>
      </c>
      <c r="I5" s="149">
        <v>2</v>
      </c>
      <c r="J5" s="37">
        <v>5</v>
      </c>
      <c r="K5" s="37">
        <v>0</v>
      </c>
      <c r="L5" s="37">
        <f t="shared" ref="L5:L13" si="1">IF(($C5+INT(J$3/18)+IF(((J$3-INT(J$3/18)*18)-$B5)&gt;=0,1,0)-J5+2)&lt;0, 0, $C5+INT(J$3/18)+IF(((J$3-INT(J$3/18)*18)-$B5)&gt;=0,1,0)-J5+2)</f>
        <v>1</v>
      </c>
      <c r="M5" s="226">
        <v>5</v>
      </c>
      <c r="N5" s="226">
        <v>2</v>
      </c>
      <c r="O5" s="149">
        <f t="shared" ref="O5:O13" si="2">IF(($C5+INT(M$3/18)+IF(((M$3-INT(M$3/18)*18)-$B5)&gt;=0,1,0)-M5+2)&lt;0, 0, $C5+INT(M$3/18)+IF(((M$3-INT(M$3/18)*18)-$B5)&gt;=0,1,0)-M5+2)</f>
        <v>2</v>
      </c>
    </row>
    <row r="6" spans="1:15" x14ac:dyDescent="0.2">
      <c r="A6" s="42" t="s">
        <v>391</v>
      </c>
      <c r="B6" s="50">
        <v>4</v>
      </c>
      <c r="C6" s="50">
        <v>4</v>
      </c>
      <c r="D6" s="222">
        <v>9</v>
      </c>
      <c r="E6" s="222">
        <v>3</v>
      </c>
      <c r="F6" s="37">
        <f t="shared" si="0"/>
        <v>0</v>
      </c>
      <c r="G6" s="38">
        <v>5</v>
      </c>
      <c r="H6" s="38">
        <v>2</v>
      </c>
      <c r="I6" s="149">
        <v>2</v>
      </c>
      <c r="J6" s="37">
        <v>5</v>
      </c>
      <c r="K6" s="37">
        <v>2</v>
      </c>
      <c r="L6" s="37">
        <f t="shared" si="1"/>
        <v>2</v>
      </c>
      <c r="M6" s="226">
        <v>5</v>
      </c>
      <c r="N6" s="226">
        <v>2</v>
      </c>
      <c r="O6" s="149">
        <f t="shared" si="2"/>
        <v>3</v>
      </c>
    </row>
    <row r="7" spans="1:15" x14ac:dyDescent="0.2">
      <c r="A7" s="42" t="s">
        <v>392</v>
      </c>
      <c r="B7" s="50">
        <v>18</v>
      </c>
      <c r="C7" s="50">
        <v>3</v>
      </c>
      <c r="D7" s="222">
        <v>5</v>
      </c>
      <c r="E7" s="222">
        <v>2</v>
      </c>
      <c r="F7" s="37">
        <f t="shared" si="0"/>
        <v>1</v>
      </c>
      <c r="G7" s="38">
        <v>3</v>
      </c>
      <c r="H7" s="38">
        <v>2</v>
      </c>
      <c r="I7" s="149">
        <v>3</v>
      </c>
      <c r="J7" s="37">
        <v>5</v>
      </c>
      <c r="K7" s="37">
        <v>2</v>
      </c>
      <c r="L7" s="37">
        <f t="shared" si="1"/>
        <v>0</v>
      </c>
      <c r="M7" s="226">
        <v>3</v>
      </c>
      <c r="N7" s="226">
        <v>1</v>
      </c>
      <c r="O7" s="149">
        <f t="shared" si="2"/>
        <v>3</v>
      </c>
    </row>
    <row r="8" spans="1:15" x14ac:dyDescent="0.2">
      <c r="A8" s="42" t="s">
        <v>393</v>
      </c>
      <c r="B8" s="50">
        <v>10</v>
      </c>
      <c r="C8" s="50">
        <v>5</v>
      </c>
      <c r="D8" s="222">
        <v>8</v>
      </c>
      <c r="E8" s="222">
        <v>2</v>
      </c>
      <c r="F8" s="37">
        <f t="shared" si="0"/>
        <v>0</v>
      </c>
      <c r="G8" s="38">
        <v>8</v>
      </c>
      <c r="H8" s="38">
        <v>2</v>
      </c>
      <c r="I8" s="149">
        <f t="shared" ref="I8:I13" si="3">IF(($C8+INT(G$3/18)+IF(((G$3-INT(G$3/18)*18)-$B8)&gt;=0,1,0)-G8+2)&lt;0, 0, $C8+INT(G$3/18)+IF(((G$3-INT(G$3/18)*18)-$B8)&gt;=0,1,0)-G8+2)</f>
        <v>0</v>
      </c>
      <c r="J8" s="37">
        <v>5</v>
      </c>
      <c r="K8" s="37">
        <v>2</v>
      </c>
      <c r="L8" s="37">
        <f t="shared" si="1"/>
        <v>2</v>
      </c>
      <c r="M8" s="226">
        <v>7</v>
      </c>
      <c r="N8" s="226">
        <v>1</v>
      </c>
      <c r="O8" s="149">
        <f t="shared" si="2"/>
        <v>1</v>
      </c>
    </row>
    <row r="9" spans="1:15" x14ac:dyDescent="0.2">
      <c r="A9" s="42" t="s">
        <v>394</v>
      </c>
      <c r="B9" s="50">
        <v>6</v>
      </c>
      <c r="C9" s="50">
        <v>4</v>
      </c>
      <c r="D9" s="222">
        <v>6</v>
      </c>
      <c r="E9" s="222">
        <v>2</v>
      </c>
      <c r="F9" s="37">
        <f t="shared" si="0"/>
        <v>2</v>
      </c>
      <c r="G9" s="38">
        <v>5</v>
      </c>
      <c r="H9" s="38">
        <v>2</v>
      </c>
      <c r="I9" s="149">
        <f t="shared" si="3"/>
        <v>2</v>
      </c>
      <c r="J9" s="37">
        <v>4</v>
      </c>
      <c r="K9" s="37">
        <v>2</v>
      </c>
      <c r="L9" s="37">
        <f t="shared" si="1"/>
        <v>3</v>
      </c>
      <c r="M9" s="226">
        <v>10</v>
      </c>
      <c r="N9" s="226">
        <v>2</v>
      </c>
      <c r="O9" s="149">
        <f t="shared" si="2"/>
        <v>0</v>
      </c>
    </row>
    <row r="10" spans="1:15" x14ac:dyDescent="0.2">
      <c r="A10" s="42" t="s">
        <v>395</v>
      </c>
      <c r="B10" s="50">
        <v>8</v>
      </c>
      <c r="C10" s="50">
        <v>5</v>
      </c>
      <c r="D10" s="222">
        <v>8</v>
      </c>
      <c r="E10" s="222">
        <v>1</v>
      </c>
      <c r="F10" s="37">
        <f t="shared" si="0"/>
        <v>0</v>
      </c>
      <c r="G10" s="38">
        <v>7</v>
      </c>
      <c r="H10" s="38">
        <v>3</v>
      </c>
      <c r="I10" s="149">
        <f t="shared" si="3"/>
        <v>1</v>
      </c>
      <c r="J10" s="37">
        <v>5</v>
      </c>
      <c r="K10" s="37">
        <v>2</v>
      </c>
      <c r="L10" s="37">
        <v>1</v>
      </c>
      <c r="M10" s="226">
        <v>7</v>
      </c>
      <c r="N10" s="226">
        <v>2</v>
      </c>
      <c r="O10" s="149">
        <f t="shared" si="2"/>
        <v>2</v>
      </c>
    </row>
    <row r="11" spans="1:15" x14ac:dyDescent="0.2">
      <c r="A11" s="42" t="s">
        <v>396</v>
      </c>
      <c r="B11" s="50">
        <v>2</v>
      </c>
      <c r="C11" s="50">
        <v>4</v>
      </c>
      <c r="D11" s="222">
        <v>6</v>
      </c>
      <c r="E11" s="222">
        <v>2</v>
      </c>
      <c r="F11" s="37">
        <f t="shared" si="0"/>
        <v>2</v>
      </c>
      <c r="G11" s="38">
        <v>6</v>
      </c>
      <c r="H11" s="38">
        <v>3</v>
      </c>
      <c r="I11" s="149">
        <f t="shared" si="3"/>
        <v>2</v>
      </c>
      <c r="J11" s="37">
        <v>5</v>
      </c>
      <c r="K11" s="37">
        <v>2</v>
      </c>
      <c r="L11" s="37">
        <f t="shared" si="1"/>
        <v>2</v>
      </c>
      <c r="M11" s="226">
        <v>4</v>
      </c>
      <c r="N11" s="226">
        <v>1</v>
      </c>
      <c r="O11" s="149">
        <f t="shared" si="2"/>
        <v>4</v>
      </c>
    </row>
    <row r="12" spans="1:15" x14ac:dyDescent="0.2">
      <c r="A12" s="42" t="s">
        <v>397</v>
      </c>
      <c r="B12" s="50">
        <v>12</v>
      </c>
      <c r="C12" s="50">
        <v>3</v>
      </c>
      <c r="D12" s="222">
        <v>5</v>
      </c>
      <c r="E12" s="222">
        <v>2</v>
      </c>
      <c r="F12" s="37">
        <f t="shared" si="0"/>
        <v>1</v>
      </c>
      <c r="G12" s="38">
        <v>5</v>
      </c>
      <c r="H12" s="38">
        <v>2</v>
      </c>
      <c r="I12" s="149">
        <f t="shared" si="3"/>
        <v>1</v>
      </c>
      <c r="J12" s="37">
        <v>5</v>
      </c>
      <c r="K12" s="37">
        <v>2</v>
      </c>
      <c r="L12" s="37">
        <f t="shared" si="1"/>
        <v>0</v>
      </c>
      <c r="M12" s="226">
        <v>4</v>
      </c>
      <c r="N12" s="226">
        <v>1</v>
      </c>
      <c r="O12" s="149">
        <f t="shared" si="2"/>
        <v>2</v>
      </c>
    </row>
    <row r="13" spans="1:15" ht="13.5" thickBot="1" x14ac:dyDescent="0.25">
      <c r="A13" s="52" t="s">
        <v>398</v>
      </c>
      <c r="B13" s="53">
        <v>16</v>
      </c>
      <c r="C13" s="53">
        <v>4</v>
      </c>
      <c r="D13" s="222">
        <v>6</v>
      </c>
      <c r="E13" s="223">
        <v>2</v>
      </c>
      <c r="F13" s="37">
        <f t="shared" si="0"/>
        <v>1</v>
      </c>
      <c r="G13" s="38">
        <v>5</v>
      </c>
      <c r="H13" s="55">
        <v>2</v>
      </c>
      <c r="I13" s="149">
        <f t="shared" si="3"/>
        <v>2</v>
      </c>
      <c r="J13" s="37">
        <v>5</v>
      </c>
      <c r="K13" s="54">
        <v>2</v>
      </c>
      <c r="L13" s="37">
        <f t="shared" si="1"/>
        <v>1</v>
      </c>
      <c r="M13" s="226">
        <v>10</v>
      </c>
      <c r="N13" s="227">
        <v>2</v>
      </c>
      <c r="O13" s="149">
        <f t="shared" si="2"/>
        <v>0</v>
      </c>
    </row>
    <row r="14" spans="1:15" ht="13.5" thickBot="1" x14ac:dyDescent="0.25">
      <c r="A14" s="61" t="s">
        <v>412</v>
      </c>
      <c r="B14" s="62"/>
      <c r="C14" s="74">
        <f t="shared" ref="C14:L14" si="4">SUM(C5:C13)</f>
        <v>36</v>
      </c>
      <c r="D14" s="63">
        <f t="shared" si="4"/>
        <v>58</v>
      </c>
      <c r="E14" s="63">
        <f t="shared" si="4"/>
        <v>18</v>
      </c>
      <c r="F14" s="63">
        <f t="shared" si="4"/>
        <v>9</v>
      </c>
      <c r="G14" s="64">
        <f t="shared" si="4"/>
        <v>49</v>
      </c>
      <c r="H14" s="64">
        <f t="shared" si="4"/>
        <v>19</v>
      </c>
      <c r="I14" s="215">
        <f t="shared" si="4"/>
        <v>15</v>
      </c>
      <c r="J14" s="63">
        <f t="shared" si="4"/>
        <v>44</v>
      </c>
      <c r="K14" s="63">
        <f t="shared" si="4"/>
        <v>16</v>
      </c>
      <c r="L14" s="88">
        <f t="shared" si="4"/>
        <v>12</v>
      </c>
      <c r="M14" s="64">
        <f t="shared" ref="M14:O14" si="5">SUM(M5:M13)</f>
        <v>55</v>
      </c>
      <c r="N14" s="64">
        <f t="shared" si="5"/>
        <v>14</v>
      </c>
      <c r="O14" s="89">
        <f t="shared" si="5"/>
        <v>17</v>
      </c>
    </row>
    <row r="15" spans="1:15" x14ac:dyDescent="0.2">
      <c r="A15" s="57" t="s">
        <v>399</v>
      </c>
      <c r="B15" s="58">
        <v>9</v>
      </c>
      <c r="C15" s="58">
        <v>5</v>
      </c>
      <c r="D15" s="222">
        <v>9</v>
      </c>
      <c r="E15" s="224">
        <v>3</v>
      </c>
      <c r="F15" s="37">
        <f t="shared" si="0"/>
        <v>0</v>
      </c>
      <c r="G15" s="38">
        <v>5</v>
      </c>
      <c r="H15" s="59">
        <v>1</v>
      </c>
      <c r="I15" s="149">
        <f t="shared" ref="I15:I23" si="6">IF(($C15+INT(G$3/18)+IF(((G$3-INT(G$3/18)*18)-$B15)&gt;=0,1,0)-G15+2)&lt;0, 0, $C15+INT(G$3/18)+IF(((G$3-INT(G$3/18)*18)-$B15)&gt;=0,1,0)-G15+2)</f>
        <v>3</v>
      </c>
      <c r="J15" s="37">
        <v>6</v>
      </c>
      <c r="K15" s="39">
        <v>1</v>
      </c>
      <c r="L15" s="37">
        <f t="shared" ref="L15:L23" si="7">IF(($C15+INT(J$3/18)+IF(((J$3-INT(J$3/18)*18)-$B15)&gt;=0,1,0)-J15+2)&lt;0, 0, $C15+INT(J$3/18)+IF(((J$3-INT(J$3/18)*18)-$B15)&gt;=0,1,0)-J15+2)</f>
        <v>1</v>
      </c>
      <c r="M15" s="226">
        <v>10</v>
      </c>
      <c r="N15" s="228">
        <v>2</v>
      </c>
      <c r="O15" s="149">
        <f t="shared" ref="O15:O23" si="8">IF(($C15+INT(M$3/18)+IF(((M$3-INT(M$3/18)*18)-$B15)&gt;=0,1,0)-M15+2)&lt;0, 0, $C15+INT(M$3/18)+IF(((M$3-INT(M$3/18)*18)-$B15)&gt;=0,1,0)-M15+2)</f>
        <v>0</v>
      </c>
    </row>
    <row r="16" spans="1:15" x14ac:dyDescent="0.2">
      <c r="A16" s="42" t="s">
        <v>400</v>
      </c>
      <c r="B16" s="50">
        <v>17</v>
      </c>
      <c r="C16" s="50">
        <v>3</v>
      </c>
      <c r="D16" s="222">
        <v>4</v>
      </c>
      <c r="E16" s="222">
        <v>1</v>
      </c>
      <c r="F16" s="37">
        <f t="shared" si="0"/>
        <v>2</v>
      </c>
      <c r="G16" s="38">
        <v>4</v>
      </c>
      <c r="H16" s="38">
        <v>2</v>
      </c>
      <c r="I16" s="149">
        <f t="shared" si="6"/>
        <v>2</v>
      </c>
      <c r="J16" s="37">
        <v>4</v>
      </c>
      <c r="K16" s="37">
        <v>2</v>
      </c>
      <c r="L16" s="37">
        <f t="shared" si="7"/>
        <v>1</v>
      </c>
      <c r="M16" s="226">
        <v>4</v>
      </c>
      <c r="N16" s="226">
        <v>1</v>
      </c>
      <c r="O16" s="149">
        <f t="shared" si="8"/>
        <v>2</v>
      </c>
    </row>
    <row r="17" spans="1:15" x14ac:dyDescent="0.2">
      <c r="A17" s="42" t="s">
        <v>401</v>
      </c>
      <c r="B17" s="50">
        <v>1</v>
      </c>
      <c r="C17" s="50">
        <v>4</v>
      </c>
      <c r="D17" s="222">
        <v>10</v>
      </c>
      <c r="E17" s="222">
        <v>2</v>
      </c>
      <c r="F17" s="37">
        <f t="shared" si="0"/>
        <v>0</v>
      </c>
      <c r="G17" s="38">
        <v>6</v>
      </c>
      <c r="H17" s="38">
        <v>3</v>
      </c>
      <c r="I17" s="149">
        <f t="shared" si="6"/>
        <v>2</v>
      </c>
      <c r="J17" s="37">
        <v>5</v>
      </c>
      <c r="K17" s="37">
        <v>2</v>
      </c>
      <c r="L17" s="37">
        <f t="shared" si="7"/>
        <v>2</v>
      </c>
      <c r="M17" s="226">
        <v>6</v>
      </c>
      <c r="N17" s="226">
        <v>1</v>
      </c>
      <c r="O17" s="149">
        <f t="shared" si="8"/>
        <v>2</v>
      </c>
    </row>
    <row r="18" spans="1:15" x14ac:dyDescent="0.2">
      <c r="A18" s="42" t="s">
        <v>402</v>
      </c>
      <c r="B18" s="50">
        <v>5</v>
      </c>
      <c r="C18" s="50">
        <v>4</v>
      </c>
      <c r="D18" s="222">
        <v>6</v>
      </c>
      <c r="E18" s="222">
        <v>3</v>
      </c>
      <c r="F18" s="37">
        <f t="shared" si="0"/>
        <v>2</v>
      </c>
      <c r="G18" s="38">
        <v>7</v>
      </c>
      <c r="H18" s="38">
        <v>2</v>
      </c>
      <c r="I18" s="149">
        <f t="shared" si="6"/>
        <v>0</v>
      </c>
      <c r="J18" s="37">
        <v>5</v>
      </c>
      <c r="K18" s="37">
        <v>2</v>
      </c>
      <c r="L18" s="37">
        <f t="shared" si="7"/>
        <v>2</v>
      </c>
      <c r="M18" s="226">
        <v>6</v>
      </c>
      <c r="N18" s="226">
        <v>2</v>
      </c>
      <c r="O18" s="149">
        <f t="shared" si="8"/>
        <v>2</v>
      </c>
    </row>
    <row r="19" spans="1:15" x14ac:dyDescent="0.2">
      <c r="A19" s="42" t="s">
        <v>403</v>
      </c>
      <c r="B19" s="50">
        <v>13</v>
      </c>
      <c r="C19" s="50">
        <v>3</v>
      </c>
      <c r="D19" s="222">
        <v>10</v>
      </c>
      <c r="E19" s="222">
        <v>2</v>
      </c>
      <c r="F19" s="37">
        <f t="shared" si="0"/>
        <v>0</v>
      </c>
      <c r="G19" s="38">
        <v>3</v>
      </c>
      <c r="H19" s="38">
        <v>2</v>
      </c>
      <c r="I19" s="149">
        <f t="shared" si="6"/>
        <v>3</v>
      </c>
      <c r="J19" s="37">
        <v>3</v>
      </c>
      <c r="K19" s="37">
        <v>2</v>
      </c>
      <c r="L19" s="37">
        <f t="shared" si="7"/>
        <v>2</v>
      </c>
      <c r="M19" s="226">
        <v>6</v>
      </c>
      <c r="N19" s="226">
        <v>3</v>
      </c>
      <c r="O19" s="149">
        <f t="shared" si="8"/>
        <v>0</v>
      </c>
    </row>
    <row r="20" spans="1:15" x14ac:dyDescent="0.2">
      <c r="A20" s="42" t="s">
        <v>404</v>
      </c>
      <c r="B20" s="50">
        <v>7</v>
      </c>
      <c r="C20" s="50">
        <v>4</v>
      </c>
      <c r="D20" s="222">
        <v>6</v>
      </c>
      <c r="E20" s="222">
        <v>2</v>
      </c>
      <c r="F20" s="37">
        <v>2</v>
      </c>
      <c r="G20" s="38">
        <v>6</v>
      </c>
      <c r="H20" s="38">
        <v>2</v>
      </c>
      <c r="I20" s="149">
        <f t="shared" si="6"/>
        <v>1</v>
      </c>
      <c r="J20" s="37">
        <v>4</v>
      </c>
      <c r="K20" s="37">
        <v>1</v>
      </c>
      <c r="L20" s="37">
        <f t="shared" si="7"/>
        <v>2</v>
      </c>
      <c r="M20" s="226">
        <v>6</v>
      </c>
      <c r="N20" s="226">
        <v>2</v>
      </c>
      <c r="O20" s="149">
        <f t="shared" si="8"/>
        <v>2</v>
      </c>
    </row>
    <row r="21" spans="1:15" x14ac:dyDescent="0.2">
      <c r="A21" s="42" t="s">
        <v>405</v>
      </c>
      <c r="B21" s="50">
        <v>15</v>
      </c>
      <c r="C21" s="50">
        <v>4</v>
      </c>
      <c r="D21" s="222">
        <v>5</v>
      </c>
      <c r="E21" s="222">
        <v>2</v>
      </c>
      <c r="F21" s="37">
        <f t="shared" si="0"/>
        <v>2</v>
      </c>
      <c r="G21" s="38">
        <v>4</v>
      </c>
      <c r="H21" s="38">
        <v>2</v>
      </c>
      <c r="I21" s="149">
        <f t="shared" si="6"/>
        <v>3</v>
      </c>
      <c r="J21" s="37">
        <v>4</v>
      </c>
      <c r="K21" s="37">
        <v>2</v>
      </c>
      <c r="L21" s="37">
        <f t="shared" si="7"/>
        <v>2</v>
      </c>
      <c r="M21" s="226">
        <v>5</v>
      </c>
      <c r="N21" s="226">
        <v>3</v>
      </c>
      <c r="O21" s="149">
        <f t="shared" si="8"/>
        <v>2</v>
      </c>
    </row>
    <row r="22" spans="1:15" x14ac:dyDescent="0.2">
      <c r="A22" s="42" t="s">
        <v>406</v>
      </c>
      <c r="B22" s="50">
        <v>3</v>
      </c>
      <c r="C22" s="50">
        <v>4</v>
      </c>
      <c r="D22" s="222">
        <v>6</v>
      </c>
      <c r="E22" s="222">
        <v>3</v>
      </c>
      <c r="F22" s="37">
        <f t="shared" si="0"/>
        <v>2</v>
      </c>
      <c r="G22" s="38">
        <v>7</v>
      </c>
      <c r="H22" s="38">
        <v>2</v>
      </c>
      <c r="I22" s="149">
        <f t="shared" si="6"/>
        <v>0</v>
      </c>
      <c r="J22" s="37">
        <v>5</v>
      </c>
      <c r="K22" s="37">
        <v>2</v>
      </c>
      <c r="L22" s="37">
        <f t="shared" si="7"/>
        <v>2</v>
      </c>
      <c r="M22" s="226">
        <v>6</v>
      </c>
      <c r="N22" s="226">
        <v>2</v>
      </c>
      <c r="O22" s="149">
        <f t="shared" si="8"/>
        <v>2</v>
      </c>
    </row>
    <row r="23" spans="1:15" ht="13.5" thickBot="1" x14ac:dyDescent="0.25">
      <c r="A23" s="45" t="s">
        <v>407</v>
      </c>
      <c r="B23" s="51">
        <v>11</v>
      </c>
      <c r="C23" s="51">
        <v>5</v>
      </c>
      <c r="D23" s="222">
        <v>8</v>
      </c>
      <c r="E23" s="225">
        <v>2</v>
      </c>
      <c r="F23" s="37">
        <f t="shared" si="0"/>
        <v>0</v>
      </c>
      <c r="G23" s="38">
        <v>8</v>
      </c>
      <c r="H23" s="47">
        <v>3</v>
      </c>
      <c r="I23" s="149">
        <f t="shared" si="6"/>
        <v>0</v>
      </c>
      <c r="J23" s="37">
        <v>9</v>
      </c>
      <c r="K23" s="46">
        <v>2</v>
      </c>
      <c r="L23" s="37">
        <f t="shared" si="7"/>
        <v>0</v>
      </c>
      <c r="M23" s="226">
        <v>7</v>
      </c>
      <c r="N23" s="229">
        <v>1</v>
      </c>
      <c r="O23" s="149">
        <f t="shared" si="8"/>
        <v>1</v>
      </c>
    </row>
    <row r="24" spans="1:15" ht="13.5" thickBot="1" x14ac:dyDescent="0.25">
      <c r="A24" s="66" t="s">
        <v>413</v>
      </c>
      <c r="B24" s="63"/>
      <c r="C24" s="63">
        <f t="shared" ref="C24:L24" si="9">SUM(C15:C23)</f>
        <v>36</v>
      </c>
      <c r="D24" s="63">
        <f t="shared" si="9"/>
        <v>64</v>
      </c>
      <c r="E24" s="63">
        <f t="shared" si="9"/>
        <v>20</v>
      </c>
      <c r="F24" s="63">
        <f t="shared" si="9"/>
        <v>10</v>
      </c>
      <c r="G24" s="64">
        <f t="shared" si="9"/>
        <v>50</v>
      </c>
      <c r="H24" s="64">
        <f t="shared" si="9"/>
        <v>19</v>
      </c>
      <c r="I24" s="74">
        <f t="shared" si="9"/>
        <v>14</v>
      </c>
      <c r="J24" s="63">
        <f t="shared" si="9"/>
        <v>45</v>
      </c>
      <c r="K24" s="63">
        <f t="shared" si="9"/>
        <v>16</v>
      </c>
      <c r="L24" s="63">
        <f t="shared" si="9"/>
        <v>14</v>
      </c>
      <c r="M24" s="64">
        <f t="shared" ref="M24:O24" si="10">SUM(M15:M23)</f>
        <v>56</v>
      </c>
      <c r="N24" s="64">
        <f t="shared" si="10"/>
        <v>17</v>
      </c>
      <c r="O24" s="64">
        <f t="shared" si="10"/>
        <v>13</v>
      </c>
    </row>
    <row r="25" spans="1:15" ht="13.5" thickBot="1" x14ac:dyDescent="0.25">
      <c r="A25" s="70" t="s">
        <v>414</v>
      </c>
      <c r="B25" s="71"/>
      <c r="C25" s="71">
        <f t="shared" ref="C25:O25" si="11">C24+C14</f>
        <v>72</v>
      </c>
      <c r="D25" s="71">
        <f t="shared" si="11"/>
        <v>122</v>
      </c>
      <c r="E25" s="71">
        <f t="shared" si="11"/>
        <v>38</v>
      </c>
      <c r="F25" s="71">
        <f t="shared" si="11"/>
        <v>19</v>
      </c>
      <c r="G25" s="72">
        <f t="shared" si="11"/>
        <v>99</v>
      </c>
      <c r="H25" s="72">
        <f t="shared" si="11"/>
        <v>38</v>
      </c>
      <c r="I25" s="216">
        <f t="shared" si="11"/>
        <v>29</v>
      </c>
      <c r="J25" s="71">
        <f t="shared" si="11"/>
        <v>89</v>
      </c>
      <c r="K25" s="71">
        <f t="shared" si="11"/>
        <v>32</v>
      </c>
      <c r="L25" s="71">
        <f t="shared" si="11"/>
        <v>26</v>
      </c>
      <c r="M25" s="72">
        <f t="shared" si="11"/>
        <v>111</v>
      </c>
      <c r="N25" s="72">
        <f t="shared" si="11"/>
        <v>31</v>
      </c>
      <c r="O25" s="72">
        <f t="shared" si="11"/>
        <v>30</v>
      </c>
    </row>
  </sheetData>
  <mergeCells count="8">
    <mergeCell ref="D3:F3"/>
    <mergeCell ref="G3:I3"/>
    <mergeCell ref="J3:L3"/>
    <mergeCell ref="M3:O3"/>
    <mergeCell ref="D2:F2"/>
    <mergeCell ref="G2:I2"/>
    <mergeCell ref="J2:L2"/>
    <mergeCell ref="M2:O2"/>
  </mergeCells>
  <conditionalFormatting sqref="G5:G13 G15:G23 D5:D13 J5:J13 J15:J23 D15:D23 M5:M13 M15:M23">
    <cfRule type="cellIs" dxfId="109" priority="1" stopIfTrue="1" operator="equal">
      <formula>$C5</formula>
    </cfRule>
    <cfRule type="cellIs" dxfId="108"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P32"/>
  <sheetViews>
    <sheetView workbookViewId="0">
      <selection activeCell="L29" sqref="L29"/>
    </sheetView>
  </sheetViews>
  <sheetFormatPr defaultColWidth="8.85546875" defaultRowHeight="12.75" x14ac:dyDescent="0.2"/>
  <cols>
    <col min="1" max="15" width="8.5703125" customWidth="1"/>
  </cols>
  <sheetData>
    <row r="1" spans="1:16" ht="13.5" thickBot="1" x14ac:dyDescent="0.25">
      <c r="A1" s="31"/>
      <c r="B1" s="32"/>
      <c r="C1" s="32"/>
      <c r="D1" s="32"/>
      <c r="E1" s="32"/>
      <c r="F1" s="32"/>
      <c r="G1" s="32"/>
      <c r="H1" s="32" t="s">
        <v>383</v>
      </c>
      <c r="I1" s="32"/>
      <c r="J1" s="32"/>
      <c r="K1" s="32"/>
      <c r="L1" s="32"/>
      <c r="M1" s="32"/>
      <c r="N1" s="32"/>
      <c r="O1" s="32"/>
      <c r="P1" t="s">
        <v>659</v>
      </c>
    </row>
    <row r="2" spans="1:16" x14ac:dyDescent="0.2">
      <c r="A2" s="40"/>
      <c r="B2" s="41"/>
      <c r="C2" s="41"/>
      <c r="D2" s="474" t="s">
        <v>888</v>
      </c>
      <c r="E2" s="475"/>
      <c r="F2" s="476"/>
      <c r="G2" s="477" t="s">
        <v>472</v>
      </c>
      <c r="H2" s="478"/>
      <c r="I2" s="479"/>
      <c r="J2" s="474" t="s">
        <v>340</v>
      </c>
      <c r="K2" s="475"/>
      <c r="L2" s="476"/>
      <c r="M2" s="477" t="s">
        <v>469</v>
      </c>
      <c r="N2" s="478"/>
      <c r="O2" s="479"/>
    </row>
    <row r="3" spans="1:16" x14ac:dyDescent="0.2">
      <c r="A3" s="57"/>
      <c r="B3" s="69"/>
      <c r="C3" s="69" t="s">
        <v>538</v>
      </c>
      <c r="D3" s="480">
        <v>38</v>
      </c>
      <c r="E3" s="481"/>
      <c r="F3" s="482"/>
      <c r="G3" s="483">
        <v>24</v>
      </c>
      <c r="H3" s="484"/>
      <c r="I3" s="485"/>
      <c r="J3" s="480">
        <v>18</v>
      </c>
      <c r="K3" s="481"/>
      <c r="L3" s="482"/>
      <c r="M3" s="483">
        <v>5</v>
      </c>
      <c r="N3" s="484"/>
      <c r="O3" s="485"/>
    </row>
    <row r="4" spans="1:16"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row>
    <row r="5" spans="1:16" x14ac:dyDescent="0.2">
      <c r="A5" s="42" t="s">
        <v>390</v>
      </c>
      <c r="B5" s="50">
        <v>7</v>
      </c>
      <c r="C5" s="50">
        <v>4</v>
      </c>
      <c r="D5" s="37">
        <v>10</v>
      </c>
      <c r="E5" s="37">
        <v>2</v>
      </c>
      <c r="F5" s="37">
        <f t="shared" ref="F5:F23" si="0">IF(($C5+INT(D$3/18)+IF(((D$3-INT(D$3/18)*18)-$B5)&gt;=0,1,0)-D5+2)&lt;0, 0, $C5+INT(D$3/18)+IF(((D$3-INT(D$3/18)*18)-$B5)&gt;=0,1,0)-D5+2)</f>
        <v>0</v>
      </c>
      <c r="G5" s="38">
        <v>6</v>
      </c>
      <c r="H5" s="38">
        <v>1</v>
      </c>
      <c r="I5" s="149">
        <f t="shared" ref="I5:I13" si="1">IF(($C5+INT(G$3/18)+IF(((G$3-INT(G$3/18)*18)-$B5)&gt;=0,1,0)-G5+2)&lt;0, 0, $C5+INT(G$3/18)+IF(((G$3-INT(G$3/18)*18)-$B5)&gt;=0,1,0)-G5+2)</f>
        <v>1</v>
      </c>
      <c r="J5" s="37">
        <v>8</v>
      </c>
      <c r="K5" s="37">
        <v>3</v>
      </c>
      <c r="L5" s="37">
        <f t="shared" ref="L5:L13" si="2">IF(($C5+INT(J$3/18)+IF(((J$3-INT(J$3/18)*18)-$B5)&gt;=0,1,0)-J5+2)&lt;0, 0, $C5+INT(J$3/18)+IF(((J$3-INT(J$3/18)*18)-$B5)&gt;=0,1,0)-J5+2)</f>
        <v>0</v>
      </c>
      <c r="M5" s="38">
        <v>5</v>
      </c>
      <c r="N5" s="38">
        <v>2</v>
      </c>
      <c r="O5" s="149">
        <f t="shared" ref="O5:O13" si="3">IF(($C5+INT(M$3/18)+IF(((M$3-INT(M$3/18)*18)-$B5)&gt;=0,1,0)-M5+2)&lt;0, 0, $C5+INT(M$3/18)+IF(((M$3-INT(M$3/18)*18)-$B5)&gt;=0,1,0)-M5+2)</f>
        <v>1</v>
      </c>
      <c r="P5" s="102" t="s">
        <v>888</v>
      </c>
    </row>
    <row r="6" spans="1:16" x14ac:dyDescent="0.2">
      <c r="A6" s="42" t="s">
        <v>391</v>
      </c>
      <c r="B6" s="50">
        <v>3</v>
      </c>
      <c r="C6" s="50">
        <v>5</v>
      </c>
      <c r="D6" s="37">
        <v>10</v>
      </c>
      <c r="E6" s="37">
        <v>2</v>
      </c>
      <c r="F6" s="37">
        <f t="shared" si="0"/>
        <v>0</v>
      </c>
      <c r="G6" s="38">
        <v>9</v>
      </c>
      <c r="H6" s="38">
        <v>2</v>
      </c>
      <c r="I6" s="149">
        <f t="shared" si="1"/>
        <v>0</v>
      </c>
      <c r="J6" s="37">
        <v>7</v>
      </c>
      <c r="K6" s="37">
        <v>2</v>
      </c>
      <c r="L6" s="37">
        <f t="shared" si="2"/>
        <v>1</v>
      </c>
      <c r="M6" s="38">
        <v>5</v>
      </c>
      <c r="N6" s="38">
        <v>1</v>
      </c>
      <c r="O6" s="149">
        <f t="shared" si="3"/>
        <v>3</v>
      </c>
    </row>
    <row r="7" spans="1:16" x14ac:dyDescent="0.2">
      <c r="A7" s="42" t="s">
        <v>392</v>
      </c>
      <c r="B7" s="50">
        <v>13</v>
      </c>
      <c r="C7" s="50">
        <v>3</v>
      </c>
      <c r="D7" s="37">
        <v>3</v>
      </c>
      <c r="E7" s="37">
        <v>1</v>
      </c>
      <c r="F7" s="37">
        <f t="shared" si="0"/>
        <v>4</v>
      </c>
      <c r="G7" s="38">
        <v>5</v>
      </c>
      <c r="H7" s="38">
        <v>2</v>
      </c>
      <c r="I7" s="149">
        <f t="shared" si="1"/>
        <v>1</v>
      </c>
      <c r="J7" s="37">
        <v>5</v>
      </c>
      <c r="K7" s="37">
        <v>1</v>
      </c>
      <c r="L7" s="37">
        <f t="shared" si="2"/>
        <v>1</v>
      </c>
      <c r="M7" s="38">
        <v>5</v>
      </c>
      <c r="N7" s="38">
        <v>3</v>
      </c>
      <c r="O7" s="149">
        <f t="shared" si="3"/>
        <v>0</v>
      </c>
    </row>
    <row r="8" spans="1:16" x14ac:dyDescent="0.2">
      <c r="A8" s="42" t="s">
        <v>393</v>
      </c>
      <c r="B8" s="50">
        <v>5</v>
      </c>
      <c r="C8" s="50">
        <v>4</v>
      </c>
      <c r="D8" s="37">
        <v>10</v>
      </c>
      <c r="E8" s="37">
        <v>2</v>
      </c>
      <c r="F8" s="37">
        <f t="shared" si="0"/>
        <v>0</v>
      </c>
      <c r="G8" s="38">
        <v>5</v>
      </c>
      <c r="H8" s="38">
        <v>2</v>
      </c>
      <c r="I8" s="149">
        <f t="shared" si="1"/>
        <v>3</v>
      </c>
      <c r="J8" s="37">
        <v>5</v>
      </c>
      <c r="K8" s="37">
        <v>2</v>
      </c>
      <c r="L8" s="37">
        <f t="shared" si="2"/>
        <v>2</v>
      </c>
      <c r="M8" s="38">
        <v>5</v>
      </c>
      <c r="N8" s="38">
        <v>2</v>
      </c>
      <c r="O8" s="149">
        <f t="shared" si="3"/>
        <v>2</v>
      </c>
      <c r="P8" s="102" t="s">
        <v>888</v>
      </c>
    </row>
    <row r="9" spans="1:16" x14ac:dyDescent="0.2">
      <c r="A9" s="42" t="s">
        <v>394</v>
      </c>
      <c r="B9" s="50">
        <v>15</v>
      </c>
      <c r="C9" s="50">
        <v>3</v>
      </c>
      <c r="D9" s="37">
        <v>6</v>
      </c>
      <c r="E9" s="37">
        <v>1</v>
      </c>
      <c r="F9" s="37">
        <f t="shared" si="0"/>
        <v>1</v>
      </c>
      <c r="G9" s="38">
        <v>3</v>
      </c>
      <c r="H9" s="38">
        <v>1</v>
      </c>
      <c r="I9" s="149">
        <f t="shared" si="1"/>
        <v>3</v>
      </c>
      <c r="J9" s="37">
        <v>5</v>
      </c>
      <c r="K9" s="37">
        <v>2</v>
      </c>
      <c r="L9" s="37">
        <f t="shared" si="2"/>
        <v>1</v>
      </c>
      <c r="M9" s="38">
        <v>4</v>
      </c>
      <c r="N9" s="38">
        <v>2</v>
      </c>
      <c r="O9" s="149">
        <f t="shared" si="3"/>
        <v>1</v>
      </c>
    </row>
    <row r="10" spans="1:16" x14ac:dyDescent="0.2">
      <c r="A10" s="42" t="s">
        <v>395</v>
      </c>
      <c r="B10" s="50">
        <v>11</v>
      </c>
      <c r="C10" s="50">
        <v>5</v>
      </c>
      <c r="D10" s="37">
        <v>10</v>
      </c>
      <c r="E10" s="37">
        <v>2</v>
      </c>
      <c r="F10" s="37">
        <f t="shared" si="0"/>
        <v>0</v>
      </c>
      <c r="G10" s="38">
        <v>7</v>
      </c>
      <c r="H10" s="38">
        <v>2</v>
      </c>
      <c r="I10" s="149">
        <f t="shared" si="1"/>
        <v>1</v>
      </c>
      <c r="J10" s="37">
        <v>10</v>
      </c>
      <c r="K10" s="37">
        <v>2</v>
      </c>
      <c r="L10" s="37">
        <f t="shared" si="2"/>
        <v>0</v>
      </c>
      <c r="M10" s="38">
        <v>5</v>
      </c>
      <c r="N10" s="38">
        <v>2</v>
      </c>
      <c r="O10" s="149">
        <f t="shared" si="3"/>
        <v>2</v>
      </c>
    </row>
    <row r="11" spans="1:16" x14ac:dyDescent="0.2">
      <c r="A11" s="42" t="s">
        <v>396</v>
      </c>
      <c r="B11" s="50">
        <v>17</v>
      </c>
      <c r="C11" s="50">
        <v>3</v>
      </c>
      <c r="D11" s="37">
        <v>10</v>
      </c>
      <c r="E11" s="37">
        <v>2</v>
      </c>
      <c r="F11" s="37">
        <f t="shared" si="0"/>
        <v>0</v>
      </c>
      <c r="G11" s="38">
        <v>3</v>
      </c>
      <c r="H11" s="38">
        <v>1</v>
      </c>
      <c r="I11" s="149">
        <f t="shared" si="1"/>
        <v>3</v>
      </c>
      <c r="J11" s="37">
        <v>3</v>
      </c>
      <c r="K11" s="37">
        <v>2</v>
      </c>
      <c r="L11" s="37">
        <f t="shared" si="2"/>
        <v>3</v>
      </c>
      <c r="M11" s="38">
        <v>3</v>
      </c>
      <c r="N11" s="38">
        <v>1</v>
      </c>
      <c r="O11" s="149">
        <f t="shared" si="3"/>
        <v>2</v>
      </c>
    </row>
    <row r="12" spans="1:16" x14ac:dyDescent="0.2">
      <c r="A12" s="42" t="s">
        <v>397</v>
      </c>
      <c r="B12" s="50">
        <v>9</v>
      </c>
      <c r="C12" s="50">
        <v>4</v>
      </c>
      <c r="D12" s="37">
        <v>10</v>
      </c>
      <c r="E12" s="37">
        <v>2</v>
      </c>
      <c r="F12" s="37">
        <f t="shared" si="0"/>
        <v>0</v>
      </c>
      <c r="G12" s="38">
        <v>5</v>
      </c>
      <c r="H12" s="38">
        <v>1</v>
      </c>
      <c r="I12" s="149">
        <f t="shared" si="1"/>
        <v>2</v>
      </c>
      <c r="J12" s="37">
        <v>10</v>
      </c>
      <c r="K12" s="37">
        <v>2</v>
      </c>
      <c r="L12" s="37">
        <f t="shared" si="2"/>
        <v>0</v>
      </c>
      <c r="M12" s="38">
        <v>6</v>
      </c>
      <c r="N12" s="38">
        <v>1</v>
      </c>
      <c r="O12" s="149">
        <f t="shared" si="3"/>
        <v>0</v>
      </c>
    </row>
    <row r="13" spans="1:16" ht="13.5" thickBot="1" x14ac:dyDescent="0.25">
      <c r="A13" s="52" t="s">
        <v>398</v>
      </c>
      <c r="B13" s="53">
        <v>1</v>
      </c>
      <c r="C13" s="53">
        <v>5</v>
      </c>
      <c r="D13" s="37">
        <v>10</v>
      </c>
      <c r="E13" s="54">
        <v>2</v>
      </c>
      <c r="F13" s="37">
        <f t="shared" si="0"/>
        <v>0</v>
      </c>
      <c r="G13" s="38">
        <v>7</v>
      </c>
      <c r="H13" s="55">
        <v>2</v>
      </c>
      <c r="I13" s="149">
        <f t="shared" si="1"/>
        <v>2</v>
      </c>
      <c r="J13" s="37">
        <v>5</v>
      </c>
      <c r="K13" s="54">
        <v>1</v>
      </c>
      <c r="L13" s="37">
        <f t="shared" si="2"/>
        <v>3</v>
      </c>
      <c r="M13" s="38">
        <v>6</v>
      </c>
      <c r="N13" s="55">
        <v>2</v>
      </c>
      <c r="O13" s="149">
        <f t="shared" si="3"/>
        <v>2</v>
      </c>
    </row>
    <row r="14" spans="1:16" ht="13.5" thickBot="1" x14ac:dyDescent="0.25">
      <c r="A14" s="61" t="s">
        <v>412</v>
      </c>
      <c r="B14" s="62"/>
      <c r="C14" s="74">
        <f t="shared" ref="C14:L14" si="4">SUM(C5:C13)</f>
        <v>36</v>
      </c>
      <c r="D14" s="63">
        <f t="shared" si="4"/>
        <v>79</v>
      </c>
      <c r="E14" s="63">
        <f t="shared" si="4"/>
        <v>16</v>
      </c>
      <c r="F14" s="63">
        <f t="shared" si="4"/>
        <v>5</v>
      </c>
      <c r="G14" s="64">
        <f t="shared" si="4"/>
        <v>50</v>
      </c>
      <c r="H14" s="64">
        <f t="shared" si="4"/>
        <v>14</v>
      </c>
      <c r="I14" s="215">
        <f t="shared" si="4"/>
        <v>16</v>
      </c>
      <c r="J14" s="63">
        <f t="shared" si="4"/>
        <v>58</v>
      </c>
      <c r="K14" s="63">
        <f t="shared" si="4"/>
        <v>17</v>
      </c>
      <c r="L14" s="88">
        <f t="shared" si="4"/>
        <v>11</v>
      </c>
      <c r="M14" s="64">
        <f>SUM(M5:M13)</f>
        <v>44</v>
      </c>
      <c r="N14" s="64">
        <f>SUM(N5:N13)</f>
        <v>16</v>
      </c>
      <c r="O14" s="89">
        <f>SUM(O5:O13)</f>
        <v>13</v>
      </c>
    </row>
    <row r="15" spans="1:16" x14ac:dyDescent="0.2">
      <c r="A15" s="57" t="s">
        <v>399</v>
      </c>
      <c r="B15" s="58">
        <v>16</v>
      </c>
      <c r="C15" s="58">
        <v>4</v>
      </c>
      <c r="D15" s="37">
        <v>10</v>
      </c>
      <c r="E15" s="39">
        <v>1</v>
      </c>
      <c r="F15" s="37">
        <f t="shared" si="0"/>
        <v>0</v>
      </c>
      <c r="G15" s="38">
        <v>5</v>
      </c>
      <c r="H15" s="59">
        <v>1</v>
      </c>
      <c r="I15" s="149">
        <f t="shared" ref="I15:I23" si="5">IF(($C15+INT(G$3/18)+IF(((G$3-INT(G$3/18)*18)-$B15)&gt;=0,1,0)-G15+2)&lt;0, 0, $C15+INT(G$3/18)+IF(((G$3-INT(G$3/18)*18)-$B15)&gt;=0,1,0)-G15+2)</f>
        <v>2</v>
      </c>
      <c r="J15" s="37">
        <v>5</v>
      </c>
      <c r="K15" s="39">
        <v>3</v>
      </c>
      <c r="L15" s="37">
        <f t="shared" ref="L15:L23" si="6">IF(($C15+INT(J$3/18)+IF(((J$3-INT(J$3/18)*18)-$B15)&gt;=0,1,0)-J15+2)&lt;0, 0, $C15+INT(J$3/18)+IF(((J$3-INT(J$3/18)*18)-$B15)&gt;=0,1,0)-J15+2)</f>
        <v>2</v>
      </c>
      <c r="M15" s="38">
        <v>5</v>
      </c>
      <c r="N15" s="59">
        <v>2</v>
      </c>
      <c r="O15" s="149">
        <f t="shared" ref="O15:O23" si="7">IF(($C15+INT(M$3/18)+IF(((M$3-INT(M$3/18)*18)-$B15)&gt;=0,1,0)-M15+2)&lt;0, 0, $C15+INT(M$3/18)+IF(((M$3-INT(M$3/18)*18)-$B15)&gt;=0,1,0)-M15+2)</f>
        <v>1</v>
      </c>
    </row>
    <row r="16" spans="1:16" x14ac:dyDescent="0.2">
      <c r="A16" s="42" t="s">
        <v>400</v>
      </c>
      <c r="B16" s="50">
        <v>6</v>
      </c>
      <c r="C16" s="50">
        <v>3</v>
      </c>
      <c r="D16" s="37">
        <v>6</v>
      </c>
      <c r="E16" s="37">
        <v>3</v>
      </c>
      <c r="F16" s="37">
        <f t="shared" si="0"/>
        <v>1</v>
      </c>
      <c r="G16" s="38">
        <v>4</v>
      </c>
      <c r="H16" s="38">
        <v>2</v>
      </c>
      <c r="I16" s="149">
        <f t="shared" si="5"/>
        <v>3</v>
      </c>
      <c r="J16" s="37">
        <v>5</v>
      </c>
      <c r="K16" s="37">
        <v>2</v>
      </c>
      <c r="L16" s="37">
        <f t="shared" si="6"/>
        <v>1</v>
      </c>
      <c r="M16" s="38">
        <v>3</v>
      </c>
      <c r="N16" s="38">
        <v>1</v>
      </c>
      <c r="O16" s="149">
        <f t="shared" si="7"/>
        <v>2</v>
      </c>
    </row>
    <row r="17" spans="1:15" x14ac:dyDescent="0.2">
      <c r="A17" s="42" t="s">
        <v>401</v>
      </c>
      <c r="B17" s="50">
        <v>12</v>
      </c>
      <c r="C17" s="50">
        <v>4</v>
      </c>
      <c r="D17" s="37">
        <v>6</v>
      </c>
      <c r="E17" s="37">
        <v>2</v>
      </c>
      <c r="F17" s="37">
        <f t="shared" si="0"/>
        <v>2</v>
      </c>
      <c r="G17" s="38">
        <v>4</v>
      </c>
      <c r="H17" s="38">
        <v>1</v>
      </c>
      <c r="I17" s="149">
        <f t="shared" si="5"/>
        <v>3</v>
      </c>
      <c r="J17" s="37">
        <v>6</v>
      </c>
      <c r="K17" s="37">
        <v>2</v>
      </c>
      <c r="L17" s="37">
        <f t="shared" si="6"/>
        <v>1</v>
      </c>
      <c r="M17" s="38">
        <v>6</v>
      </c>
      <c r="N17" s="38">
        <v>1</v>
      </c>
      <c r="O17" s="149">
        <f t="shared" si="7"/>
        <v>0</v>
      </c>
    </row>
    <row r="18" spans="1:15" x14ac:dyDescent="0.2">
      <c r="A18" s="42" t="s">
        <v>402</v>
      </c>
      <c r="B18" s="50">
        <v>14</v>
      </c>
      <c r="C18" s="50">
        <v>3</v>
      </c>
      <c r="D18" s="37">
        <v>4</v>
      </c>
      <c r="E18" s="37">
        <v>2</v>
      </c>
      <c r="F18" s="37">
        <f t="shared" si="0"/>
        <v>3</v>
      </c>
      <c r="G18" s="38">
        <v>5</v>
      </c>
      <c r="H18" s="38">
        <v>2</v>
      </c>
      <c r="I18" s="149">
        <f t="shared" si="5"/>
        <v>1</v>
      </c>
      <c r="J18" s="37">
        <v>4</v>
      </c>
      <c r="K18" s="37">
        <v>3</v>
      </c>
      <c r="L18" s="37">
        <f t="shared" si="6"/>
        <v>2</v>
      </c>
      <c r="M18" s="38">
        <v>4</v>
      </c>
      <c r="N18" s="38">
        <v>2</v>
      </c>
      <c r="O18" s="149">
        <f t="shared" si="7"/>
        <v>1</v>
      </c>
    </row>
    <row r="19" spans="1:15" x14ac:dyDescent="0.2">
      <c r="A19" s="42" t="s">
        <v>403</v>
      </c>
      <c r="B19" s="50">
        <v>2</v>
      </c>
      <c r="C19" s="50">
        <v>4</v>
      </c>
      <c r="D19" s="37">
        <v>8</v>
      </c>
      <c r="E19" s="37">
        <v>2</v>
      </c>
      <c r="F19" s="37">
        <f t="shared" si="0"/>
        <v>1</v>
      </c>
      <c r="G19" s="38">
        <v>7</v>
      </c>
      <c r="H19" s="38">
        <v>2</v>
      </c>
      <c r="I19" s="149">
        <f t="shared" si="5"/>
        <v>1</v>
      </c>
      <c r="J19" s="37">
        <v>6</v>
      </c>
      <c r="K19" s="37">
        <v>2</v>
      </c>
      <c r="L19" s="37">
        <f t="shared" si="6"/>
        <v>1</v>
      </c>
      <c r="M19" s="38">
        <v>4</v>
      </c>
      <c r="N19" s="38">
        <v>2</v>
      </c>
      <c r="O19" s="149">
        <f t="shared" si="7"/>
        <v>3</v>
      </c>
    </row>
    <row r="20" spans="1:15" x14ac:dyDescent="0.2">
      <c r="A20" s="42" t="s">
        <v>404</v>
      </c>
      <c r="B20" s="50">
        <v>8</v>
      </c>
      <c r="C20" s="50">
        <v>4</v>
      </c>
      <c r="D20" s="37">
        <v>10</v>
      </c>
      <c r="E20" s="37">
        <v>2</v>
      </c>
      <c r="F20" s="37">
        <f t="shared" si="0"/>
        <v>0</v>
      </c>
      <c r="G20" s="38">
        <v>6</v>
      </c>
      <c r="H20" s="38">
        <v>2</v>
      </c>
      <c r="I20" s="149">
        <f t="shared" si="5"/>
        <v>1</v>
      </c>
      <c r="J20" s="37">
        <v>10</v>
      </c>
      <c r="K20" s="37">
        <v>2</v>
      </c>
      <c r="L20" s="37">
        <f t="shared" si="6"/>
        <v>0</v>
      </c>
      <c r="M20" s="38">
        <v>5</v>
      </c>
      <c r="N20" s="38">
        <v>2</v>
      </c>
      <c r="O20" s="149">
        <f t="shared" si="7"/>
        <v>1</v>
      </c>
    </row>
    <row r="21" spans="1:15" x14ac:dyDescent="0.2">
      <c r="A21" s="42" t="s">
        <v>405</v>
      </c>
      <c r="B21" s="50">
        <v>18</v>
      </c>
      <c r="C21" s="50">
        <v>3</v>
      </c>
      <c r="D21" s="37">
        <v>5</v>
      </c>
      <c r="E21" s="37">
        <v>3</v>
      </c>
      <c r="F21" s="37">
        <f t="shared" si="0"/>
        <v>2</v>
      </c>
      <c r="G21" s="38">
        <v>4</v>
      </c>
      <c r="H21" s="38">
        <v>2</v>
      </c>
      <c r="I21" s="149">
        <f t="shared" si="5"/>
        <v>2</v>
      </c>
      <c r="J21" s="37">
        <v>4</v>
      </c>
      <c r="K21" s="37">
        <v>2</v>
      </c>
      <c r="L21" s="37">
        <f t="shared" si="6"/>
        <v>2</v>
      </c>
      <c r="M21" s="38">
        <v>4</v>
      </c>
      <c r="N21" s="38">
        <v>3</v>
      </c>
      <c r="O21" s="149">
        <f t="shared" si="7"/>
        <v>1</v>
      </c>
    </row>
    <row r="22" spans="1:15" x14ac:dyDescent="0.2">
      <c r="A22" s="42" t="s">
        <v>406</v>
      </c>
      <c r="B22" s="50">
        <v>4</v>
      </c>
      <c r="C22" s="50">
        <v>5</v>
      </c>
      <c r="D22" s="37">
        <v>7</v>
      </c>
      <c r="E22" s="37">
        <v>3</v>
      </c>
      <c r="F22" s="37">
        <f t="shared" si="0"/>
        <v>2</v>
      </c>
      <c r="G22" s="38">
        <v>8</v>
      </c>
      <c r="H22" s="38">
        <v>2</v>
      </c>
      <c r="I22" s="149">
        <f t="shared" si="5"/>
        <v>1</v>
      </c>
      <c r="J22" s="37">
        <v>7</v>
      </c>
      <c r="K22" s="37">
        <v>3</v>
      </c>
      <c r="L22" s="37">
        <f t="shared" si="6"/>
        <v>1</v>
      </c>
      <c r="M22" s="38">
        <v>6</v>
      </c>
      <c r="N22" s="38">
        <v>2</v>
      </c>
      <c r="O22" s="149">
        <f t="shared" si="7"/>
        <v>2</v>
      </c>
    </row>
    <row r="23" spans="1:15" ht="13.5" thickBot="1" x14ac:dyDescent="0.25">
      <c r="A23" s="45" t="s">
        <v>407</v>
      </c>
      <c r="B23" s="51">
        <v>10</v>
      </c>
      <c r="C23" s="51">
        <v>4</v>
      </c>
      <c r="D23" s="37">
        <v>10</v>
      </c>
      <c r="E23" s="46">
        <v>2</v>
      </c>
      <c r="F23" s="37">
        <f t="shared" si="0"/>
        <v>0</v>
      </c>
      <c r="G23" s="38">
        <v>6</v>
      </c>
      <c r="H23" s="47">
        <v>2</v>
      </c>
      <c r="I23" s="149">
        <f t="shared" si="5"/>
        <v>1</v>
      </c>
      <c r="J23" s="37">
        <v>10</v>
      </c>
      <c r="K23" s="46">
        <v>2</v>
      </c>
      <c r="L23" s="37">
        <f t="shared" si="6"/>
        <v>0</v>
      </c>
      <c r="M23" s="38">
        <v>4</v>
      </c>
      <c r="N23" s="47">
        <v>2</v>
      </c>
      <c r="O23" s="149">
        <f t="shared" si="7"/>
        <v>2</v>
      </c>
    </row>
    <row r="24" spans="1:15" ht="13.5" thickBot="1" x14ac:dyDescent="0.25">
      <c r="A24" s="66" t="s">
        <v>413</v>
      </c>
      <c r="B24" s="63"/>
      <c r="C24" s="63">
        <f t="shared" ref="C24:L24" si="8">SUM(C15:C23)</f>
        <v>34</v>
      </c>
      <c r="D24" s="63">
        <f t="shared" si="8"/>
        <v>66</v>
      </c>
      <c r="E24" s="63">
        <f t="shared" si="8"/>
        <v>20</v>
      </c>
      <c r="F24" s="63">
        <f t="shared" si="8"/>
        <v>11</v>
      </c>
      <c r="G24" s="64">
        <f t="shared" si="8"/>
        <v>49</v>
      </c>
      <c r="H24" s="64">
        <f t="shared" si="8"/>
        <v>16</v>
      </c>
      <c r="I24" s="74">
        <f t="shared" si="8"/>
        <v>15</v>
      </c>
      <c r="J24" s="63">
        <f t="shared" si="8"/>
        <v>57</v>
      </c>
      <c r="K24" s="63">
        <f t="shared" si="8"/>
        <v>21</v>
      </c>
      <c r="L24" s="63">
        <f t="shared" si="8"/>
        <v>10</v>
      </c>
      <c r="M24" s="64">
        <f>SUM(M15:M23)</f>
        <v>41</v>
      </c>
      <c r="N24" s="64">
        <f>SUM(N15:N23)</f>
        <v>17</v>
      </c>
      <c r="O24" s="64">
        <f>SUM(O15:O23)</f>
        <v>13</v>
      </c>
    </row>
    <row r="25" spans="1:15" ht="13.5" thickBot="1" x14ac:dyDescent="0.25">
      <c r="A25" s="70" t="s">
        <v>414</v>
      </c>
      <c r="B25" s="71"/>
      <c r="C25" s="71">
        <f t="shared" ref="C25:L25" si="9">C24+C14</f>
        <v>70</v>
      </c>
      <c r="D25" s="71">
        <f t="shared" si="9"/>
        <v>145</v>
      </c>
      <c r="E25" s="71">
        <f t="shared" si="9"/>
        <v>36</v>
      </c>
      <c r="F25" s="71">
        <f t="shared" si="9"/>
        <v>16</v>
      </c>
      <c r="G25" s="72">
        <f t="shared" si="9"/>
        <v>99</v>
      </c>
      <c r="H25" s="72">
        <f t="shared" si="9"/>
        <v>30</v>
      </c>
      <c r="I25" s="216">
        <f t="shared" si="9"/>
        <v>31</v>
      </c>
      <c r="J25" s="71">
        <f t="shared" si="9"/>
        <v>115</v>
      </c>
      <c r="K25" s="71">
        <f t="shared" si="9"/>
        <v>38</v>
      </c>
      <c r="L25" s="71">
        <f t="shared" si="9"/>
        <v>21</v>
      </c>
      <c r="M25" s="72">
        <f>M24+M14</f>
        <v>85</v>
      </c>
      <c r="N25" s="72">
        <f>N24+N14</f>
        <v>33</v>
      </c>
      <c r="O25" s="72">
        <f>O24+O14</f>
        <v>26</v>
      </c>
    </row>
    <row r="26" spans="1:15" x14ac:dyDescent="0.2">
      <c r="A26" s="67" t="s">
        <v>350</v>
      </c>
      <c r="B26" s="39"/>
      <c r="C26" s="39"/>
      <c r="D26" s="486">
        <v>4</v>
      </c>
      <c r="E26" s="487"/>
      <c r="F26" s="488"/>
      <c r="G26" s="489">
        <v>1</v>
      </c>
      <c r="H26" s="490"/>
      <c r="I26" s="491"/>
      <c r="J26" s="486">
        <v>3</v>
      </c>
      <c r="K26" s="487"/>
      <c r="L26" s="488"/>
      <c r="M26" s="489">
        <v>2</v>
      </c>
      <c r="N26" s="490"/>
      <c r="O26" s="491"/>
    </row>
    <row r="27" spans="1:15" ht="13.5" thickBot="1" x14ac:dyDescent="0.25">
      <c r="A27" s="49" t="s">
        <v>415</v>
      </c>
      <c r="B27" s="46"/>
      <c r="C27" s="46"/>
      <c r="D27" s="492">
        <v>4</v>
      </c>
      <c r="E27" s="493"/>
      <c r="F27" s="494"/>
      <c r="G27" s="495">
        <v>16</v>
      </c>
      <c r="H27" s="496"/>
      <c r="I27" s="497"/>
      <c r="J27" s="492">
        <v>7</v>
      </c>
      <c r="K27" s="493"/>
      <c r="L27" s="494"/>
      <c r="M27" s="495">
        <v>11</v>
      </c>
      <c r="N27" s="496"/>
      <c r="O27" s="497"/>
    </row>
    <row r="29" spans="1:15" x14ac:dyDescent="0.2">
      <c r="A29" s="230" t="s">
        <v>384</v>
      </c>
      <c r="B29" s="30"/>
      <c r="C29" s="30"/>
      <c r="D29" s="30"/>
      <c r="E29" s="30"/>
      <c r="F29" s="30"/>
      <c r="G29" s="30"/>
      <c r="H29" s="30"/>
      <c r="I29" s="30"/>
      <c r="J29" s="30"/>
      <c r="K29" s="30"/>
      <c r="L29" s="30"/>
    </row>
    <row r="30" spans="1:15" x14ac:dyDescent="0.2">
      <c r="A30" s="30"/>
      <c r="B30" s="30"/>
      <c r="C30" s="30"/>
      <c r="D30" s="30"/>
      <c r="E30" s="30"/>
      <c r="F30" s="30"/>
      <c r="G30" s="30"/>
      <c r="H30" s="30"/>
      <c r="I30" s="30"/>
      <c r="J30" s="30"/>
      <c r="K30" s="30"/>
      <c r="L30" s="30"/>
    </row>
    <row r="31" spans="1:15" x14ac:dyDescent="0.2">
      <c r="A31" s="92"/>
      <c r="B31" s="30" t="s">
        <v>450</v>
      </c>
      <c r="C31" s="30"/>
      <c r="D31" s="30"/>
      <c r="E31" s="30"/>
      <c r="F31" s="30"/>
      <c r="G31" s="30"/>
      <c r="H31" s="30"/>
      <c r="I31" s="30"/>
      <c r="J31" s="30"/>
      <c r="K31" s="30"/>
      <c r="L31" s="30"/>
    </row>
    <row r="32" spans="1:15" x14ac:dyDescent="0.2">
      <c r="A32" s="97"/>
      <c r="B32" s="30" t="s">
        <v>603</v>
      </c>
      <c r="C32" s="30"/>
      <c r="D32" s="30"/>
      <c r="E32" s="30"/>
      <c r="F32" s="30"/>
      <c r="G32" s="30"/>
      <c r="H32" s="30"/>
      <c r="I32" s="30"/>
      <c r="J32" s="30"/>
      <c r="K32" s="30"/>
      <c r="L32" s="30"/>
    </row>
  </sheetData>
  <mergeCells count="16">
    <mergeCell ref="D2:F2"/>
    <mergeCell ref="G2:I2"/>
    <mergeCell ref="J2:L2"/>
    <mergeCell ref="M2:O2"/>
    <mergeCell ref="D3:F3"/>
    <mergeCell ref="G3:I3"/>
    <mergeCell ref="J3:L3"/>
    <mergeCell ref="M3:O3"/>
    <mergeCell ref="D26:F26"/>
    <mergeCell ref="G26:I26"/>
    <mergeCell ref="J26:L26"/>
    <mergeCell ref="M26:O26"/>
    <mergeCell ref="D27:F27"/>
    <mergeCell ref="G27:I27"/>
    <mergeCell ref="J27:L27"/>
    <mergeCell ref="M27:O27"/>
  </mergeCells>
  <conditionalFormatting sqref="G5:G13 G15:G23 D5:D13 D15:D23 J5:J13 J15:J23 M5:M13 M15:M23">
    <cfRule type="cellIs" dxfId="107" priority="1" stopIfTrue="1" operator="equal">
      <formula>$C5</formula>
    </cfRule>
    <cfRule type="cellIs" dxfId="106" priority="2"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V39"/>
  <sheetViews>
    <sheetView workbookViewId="0">
      <selection activeCell="S47" sqref="S47"/>
    </sheetView>
  </sheetViews>
  <sheetFormatPr defaultColWidth="8.85546875" defaultRowHeight="12.75" x14ac:dyDescent="0.2"/>
  <cols>
    <col min="1" max="18" width="8.5703125" customWidth="1"/>
  </cols>
  <sheetData>
    <row r="1" spans="1:22" ht="13.5" thickBot="1" x14ac:dyDescent="0.25">
      <c r="A1" s="31"/>
      <c r="B1" s="32"/>
      <c r="C1" s="32"/>
      <c r="D1" s="32"/>
      <c r="E1" s="32"/>
      <c r="F1" s="32"/>
      <c r="G1" s="32"/>
      <c r="H1" s="32" t="s">
        <v>861</v>
      </c>
      <c r="I1" s="32"/>
      <c r="J1" s="32"/>
      <c r="K1" s="32"/>
      <c r="L1" s="32"/>
      <c r="M1" s="32"/>
      <c r="N1" s="32"/>
      <c r="O1" s="32"/>
      <c r="P1" s="105"/>
      <c r="Q1" s="105"/>
      <c r="R1" s="105"/>
      <c r="S1" s="105"/>
      <c r="T1" s="105"/>
      <c r="U1" s="105"/>
      <c r="V1" t="s">
        <v>659</v>
      </c>
    </row>
    <row r="2" spans="1:22" x14ac:dyDescent="0.2">
      <c r="A2" s="40"/>
      <c r="B2" s="41"/>
      <c r="C2" s="41"/>
      <c r="D2" s="474" t="s">
        <v>352</v>
      </c>
      <c r="E2" s="475"/>
      <c r="F2" s="476"/>
      <c r="G2" s="477" t="s">
        <v>340</v>
      </c>
      <c r="H2" s="478"/>
      <c r="I2" s="479"/>
      <c r="J2" s="474" t="s">
        <v>469</v>
      </c>
      <c r="K2" s="475"/>
      <c r="L2" s="476"/>
      <c r="M2" s="477" t="s">
        <v>472</v>
      </c>
      <c r="N2" s="478"/>
      <c r="O2" s="479"/>
      <c r="P2" s="474" t="s">
        <v>371</v>
      </c>
      <c r="Q2" s="475"/>
      <c r="R2" s="476"/>
      <c r="S2" s="477" t="s">
        <v>899</v>
      </c>
      <c r="T2" s="478"/>
      <c r="U2" s="479"/>
    </row>
    <row r="3" spans="1:22" x14ac:dyDescent="0.2">
      <c r="A3" s="57"/>
      <c r="B3" s="69"/>
      <c r="C3" s="69" t="s">
        <v>538</v>
      </c>
      <c r="D3" s="480">
        <v>24</v>
      </c>
      <c r="E3" s="481"/>
      <c r="F3" s="482"/>
      <c r="G3" s="483">
        <v>19</v>
      </c>
      <c r="H3" s="484"/>
      <c r="I3" s="485"/>
      <c r="J3" s="480">
        <v>5</v>
      </c>
      <c r="K3" s="481"/>
      <c r="L3" s="482"/>
      <c r="M3" s="483">
        <v>25</v>
      </c>
      <c r="N3" s="484"/>
      <c r="O3" s="485"/>
      <c r="P3" s="480">
        <v>39</v>
      </c>
      <c r="Q3" s="481"/>
      <c r="R3" s="482"/>
      <c r="S3" s="483">
        <v>14</v>
      </c>
      <c r="T3" s="484"/>
      <c r="U3" s="485"/>
    </row>
    <row r="4" spans="1:22" x14ac:dyDescent="0.2">
      <c r="A4" s="42"/>
      <c r="B4" s="34" t="s">
        <v>355</v>
      </c>
      <c r="C4" s="34" t="s">
        <v>408</v>
      </c>
      <c r="D4" s="35" t="s">
        <v>409</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36" t="s">
        <v>409</v>
      </c>
      <c r="T4" s="36" t="s">
        <v>410</v>
      </c>
      <c r="U4" s="36" t="s">
        <v>363</v>
      </c>
    </row>
    <row r="5" spans="1:22" x14ac:dyDescent="0.2">
      <c r="A5" s="42" t="s">
        <v>390</v>
      </c>
      <c r="B5" s="50">
        <v>17</v>
      </c>
      <c r="C5" s="50">
        <v>5</v>
      </c>
      <c r="D5" s="37">
        <v>7</v>
      </c>
      <c r="E5" s="37">
        <v>1</v>
      </c>
      <c r="F5" s="37">
        <f t="shared" ref="F5:F23" si="0">IF(($C5+INT(D$3/18)+IF(((D$3-INT(D$3/18)*18)-$B5)&gt;=0,1,0)-D5+2)&lt;0, 0, $C5+INT(D$3/18)+IF(((D$3-INT(D$3/18)*18)-$B5)&gt;=0,1,0)-D5+2)</f>
        <v>1</v>
      </c>
      <c r="G5" s="38">
        <v>6</v>
      </c>
      <c r="H5" s="38">
        <v>3</v>
      </c>
      <c r="I5" s="149">
        <f t="shared" ref="I5:I13" si="1">IF(($C5+INT(G$3/18)+IF(((G$3-INT(G$3/18)*18)-$B5)&gt;=0,1,0)-G5+2)&lt;0, 0, $C5+INT(G$3/18)+IF(((G$3-INT(G$3/18)*18)-$B5)&gt;=0,1,0)-G5+2)</f>
        <v>2</v>
      </c>
      <c r="J5" s="37">
        <v>7</v>
      </c>
      <c r="K5" s="37">
        <v>2</v>
      </c>
      <c r="L5" s="37">
        <f t="shared" ref="L5:L13" si="2">IF(($C5+INT(J$3/18)+IF(((J$3-INT(J$3/18)*18)-$B5)&gt;=0,1,0)-J5+2)&lt;0, 0, $C5+INT(J$3/18)+IF(((J$3-INT(J$3/18)*18)-$B5)&gt;=0,1,0)-J5+2)</f>
        <v>0</v>
      </c>
      <c r="M5" s="38">
        <v>8</v>
      </c>
      <c r="N5" s="38">
        <v>3</v>
      </c>
      <c r="O5" s="149">
        <f t="shared" ref="O5:O13" si="3">IF(($C5+INT(M$3/18)+IF(((M$3-INT(M$3/18)*18)-$B5)&gt;=0,1,0)-M5+2)&lt;0, 0, $C5+INT(M$3/18)+IF(((M$3-INT(M$3/18)*18)-$B5)&gt;=0,1,0)-M5+2)</f>
        <v>0</v>
      </c>
      <c r="P5" s="37">
        <v>8</v>
      </c>
      <c r="Q5" s="37">
        <v>1</v>
      </c>
      <c r="R5" s="37">
        <f t="shared" ref="R5:R13" si="4">IF(($C5+INT(P$3/18)+IF(((P$3-INT(P$3/18)*18)-$B5)&gt;=0,1,0)-P5+2)&lt;0, 0, $C5+INT(P$3/18)+IF(((P$3-INT(P$3/18)*18)-$B5)&gt;=0,1,0)-P5+2)</f>
        <v>1</v>
      </c>
      <c r="S5" s="38">
        <v>4</v>
      </c>
      <c r="T5" s="38">
        <v>1</v>
      </c>
      <c r="U5" s="149">
        <f t="shared" ref="U5:U13" si="5">IF(($C5+INT(S$3/18)+IF(((S$3-INT(S$3/18)*18)-$B5)&gt;=0,1,0)-S5+2)&lt;0, 0, $C5+INT(S$3/18)+IF(((S$3-INT(S$3/18)*18)-$B5)&gt;=0,1,0)-S5+2)</f>
        <v>3</v>
      </c>
    </row>
    <row r="6" spans="1:22" x14ac:dyDescent="0.2">
      <c r="A6" s="42" t="s">
        <v>391</v>
      </c>
      <c r="B6" s="50">
        <v>3</v>
      </c>
      <c r="C6" s="50">
        <v>4</v>
      </c>
      <c r="D6" s="37">
        <v>7</v>
      </c>
      <c r="E6" s="37">
        <v>1</v>
      </c>
      <c r="F6" s="37">
        <f t="shared" si="0"/>
        <v>1</v>
      </c>
      <c r="G6" s="38">
        <v>7</v>
      </c>
      <c r="H6" s="38">
        <v>3</v>
      </c>
      <c r="I6" s="149">
        <f t="shared" si="1"/>
        <v>0</v>
      </c>
      <c r="J6" s="37">
        <v>6</v>
      </c>
      <c r="K6" s="37">
        <v>2</v>
      </c>
      <c r="L6" s="37">
        <f t="shared" si="2"/>
        <v>1</v>
      </c>
      <c r="M6" s="38">
        <v>6</v>
      </c>
      <c r="N6" s="38">
        <v>2</v>
      </c>
      <c r="O6" s="149">
        <f t="shared" si="3"/>
        <v>2</v>
      </c>
      <c r="P6" s="37">
        <v>9</v>
      </c>
      <c r="Q6" s="37">
        <v>4</v>
      </c>
      <c r="R6" s="37">
        <f t="shared" si="4"/>
        <v>0</v>
      </c>
      <c r="S6" s="38">
        <v>5</v>
      </c>
      <c r="T6" s="38">
        <v>2</v>
      </c>
      <c r="U6" s="149">
        <f t="shared" si="5"/>
        <v>2</v>
      </c>
    </row>
    <row r="7" spans="1:22" x14ac:dyDescent="0.2">
      <c r="A7" s="42" t="s">
        <v>392</v>
      </c>
      <c r="B7" s="50">
        <v>11</v>
      </c>
      <c r="C7" s="50">
        <v>3</v>
      </c>
      <c r="D7" s="37">
        <v>4</v>
      </c>
      <c r="E7" s="37">
        <v>2</v>
      </c>
      <c r="F7" s="37">
        <f t="shared" si="0"/>
        <v>2</v>
      </c>
      <c r="G7" s="38">
        <v>5</v>
      </c>
      <c r="H7" s="38">
        <v>3</v>
      </c>
      <c r="I7" s="149">
        <f t="shared" si="1"/>
        <v>1</v>
      </c>
      <c r="J7" s="37">
        <v>4</v>
      </c>
      <c r="K7" s="37">
        <v>2</v>
      </c>
      <c r="L7" s="37">
        <f t="shared" si="2"/>
        <v>1</v>
      </c>
      <c r="M7" s="38">
        <v>5</v>
      </c>
      <c r="N7" s="38">
        <v>2</v>
      </c>
      <c r="O7" s="149">
        <f t="shared" si="3"/>
        <v>1</v>
      </c>
      <c r="P7" s="37">
        <v>6</v>
      </c>
      <c r="Q7" s="37">
        <v>3</v>
      </c>
      <c r="R7" s="37">
        <f t="shared" si="4"/>
        <v>1</v>
      </c>
      <c r="S7" s="38">
        <v>4</v>
      </c>
      <c r="T7" s="38">
        <v>2</v>
      </c>
      <c r="U7" s="149">
        <f t="shared" si="5"/>
        <v>2</v>
      </c>
    </row>
    <row r="8" spans="1:22" x14ac:dyDescent="0.2">
      <c r="A8" s="42" t="s">
        <v>393</v>
      </c>
      <c r="B8" s="50">
        <v>5</v>
      </c>
      <c r="C8" s="50">
        <v>4</v>
      </c>
      <c r="D8" s="37">
        <v>6</v>
      </c>
      <c r="E8" s="37">
        <v>2</v>
      </c>
      <c r="F8" s="37">
        <f t="shared" si="0"/>
        <v>2</v>
      </c>
      <c r="G8" s="38">
        <v>5</v>
      </c>
      <c r="H8" s="38">
        <v>2</v>
      </c>
      <c r="I8" s="149">
        <f t="shared" si="1"/>
        <v>2</v>
      </c>
      <c r="J8" s="37">
        <v>6</v>
      </c>
      <c r="K8" s="37">
        <v>3</v>
      </c>
      <c r="L8" s="37">
        <f t="shared" si="2"/>
        <v>1</v>
      </c>
      <c r="M8" s="38">
        <v>6</v>
      </c>
      <c r="N8" s="38">
        <v>1</v>
      </c>
      <c r="O8" s="149">
        <f t="shared" si="3"/>
        <v>2</v>
      </c>
      <c r="P8" s="37">
        <v>7</v>
      </c>
      <c r="Q8" s="37">
        <v>2</v>
      </c>
      <c r="R8" s="37">
        <f t="shared" si="4"/>
        <v>1</v>
      </c>
      <c r="S8" s="38">
        <v>5</v>
      </c>
      <c r="T8" s="38">
        <v>2</v>
      </c>
      <c r="U8" s="149">
        <f t="shared" si="5"/>
        <v>2</v>
      </c>
    </row>
    <row r="9" spans="1:22" x14ac:dyDescent="0.2">
      <c r="A9" s="42" t="s">
        <v>394</v>
      </c>
      <c r="B9" s="50">
        <v>7</v>
      </c>
      <c r="C9" s="50">
        <v>4</v>
      </c>
      <c r="D9" s="37">
        <v>10</v>
      </c>
      <c r="E9" s="37">
        <v>2</v>
      </c>
      <c r="F9" s="37">
        <f t="shared" si="0"/>
        <v>0</v>
      </c>
      <c r="G9" s="38">
        <v>5</v>
      </c>
      <c r="H9" s="38">
        <v>2</v>
      </c>
      <c r="I9" s="149">
        <f t="shared" si="1"/>
        <v>2</v>
      </c>
      <c r="J9" s="37">
        <v>5</v>
      </c>
      <c r="K9" s="37">
        <v>2</v>
      </c>
      <c r="L9" s="37">
        <f t="shared" si="2"/>
        <v>1</v>
      </c>
      <c r="M9" s="38">
        <v>5</v>
      </c>
      <c r="N9" s="38">
        <v>2</v>
      </c>
      <c r="O9" s="149">
        <f t="shared" si="3"/>
        <v>3</v>
      </c>
      <c r="P9" s="37">
        <v>10</v>
      </c>
      <c r="Q9" s="37">
        <v>2</v>
      </c>
      <c r="R9" s="37">
        <f t="shared" si="4"/>
        <v>0</v>
      </c>
      <c r="S9" s="38">
        <v>4</v>
      </c>
      <c r="T9" s="38">
        <v>1</v>
      </c>
      <c r="U9" s="149">
        <f t="shared" si="5"/>
        <v>3</v>
      </c>
    </row>
    <row r="10" spans="1:22" x14ac:dyDescent="0.2">
      <c r="A10" s="42" t="s">
        <v>395</v>
      </c>
      <c r="B10" s="50">
        <v>13</v>
      </c>
      <c r="C10" s="50">
        <v>3</v>
      </c>
      <c r="D10" s="37">
        <v>3</v>
      </c>
      <c r="E10" s="37">
        <v>1</v>
      </c>
      <c r="F10" s="37">
        <f t="shared" si="0"/>
        <v>3</v>
      </c>
      <c r="G10" s="38">
        <v>3</v>
      </c>
      <c r="H10" s="38">
        <v>2</v>
      </c>
      <c r="I10" s="149">
        <f t="shared" si="1"/>
        <v>3</v>
      </c>
      <c r="J10" s="37">
        <v>4</v>
      </c>
      <c r="K10" s="37">
        <v>2</v>
      </c>
      <c r="L10" s="37">
        <f t="shared" si="2"/>
        <v>1</v>
      </c>
      <c r="M10" s="38">
        <v>4</v>
      </c>
      <c r="N10" s="38">
        <v>2</v>
      </c>
      <c r="O10" s="149">
        <f t="shared" si="3"/>
        <v>2</v>
      </c>
      <c r="P10" s="37">
        <v>5</v>
      </c>
      <c r="Q10" s="37">
        <v>2</v>
      </c>
      <c r="R10" s="37">
        <f t="shared" si="4"/>
        <v>2</v>
      </c>
      <c r="S10" s="38">
        <v>3</v>
      </c>
      <c r="T10" s="38">
        <v>2</v>
      </c>
      <c r="U10" s="149">
        <f t="shared" si="5"/>
        <v>3</v>
      </c>
    </row>
    <row r="11" spans="1:22" x14ac:dyDescent="0.2">
      <c r="A11" s="42" t="s">
        <v>396</v>
      </c>
      <c r="B11" s="50">
        <v>15</v>
      </c>
      <c r="C11" s="50">
        <v>4</v>
      </c>
      <c r="D11" s="37">
        <v>5</v>
      </c>
      <c r="E11" s="37">
        <v>1</v>
      </c>
      <c r="F11" s="37">
        <f t="shared" si="0"/>
        <v>2</v>
      </c>
      <c r="G11" s="38">
        <v>6</v>
      </c>
      <c r="H11" s="38">
        <v>3</v>
      </c>
      <c r="I11" s="149">
        <f t="shared" si="1"/>
        <v>1</v>
      </c>
      <c r="J11" s="37">
        <v>5</v>
      </c>
      <c r="K11" s="37">
        <v>2</v>
      </c>
      <c r="L11" s="37">
        <f t="shared" si="2"/>
        <v>1</v>
      </c>
      <c r="M11" s="38">
        <v>7</v>
      </c>
      <c r="N11" s="38">
        <v>2</v>
      </c>
      <c r="O11" s="149">
        <f t="shared" si="3"/>
        <v>0</v>
      </c>
      <c r="P11" s="37">
        <v>5</v>
      </c>
      <c r="Q11" s="37">
        <v>2</v>
      </c>
      <c r="R11" s="37">
        <f t="shared" si="4"/>
        <v>3</v>
      </c>
      <c r="S11" s="38">
        <v>4</v>
      </c>
      <c r="T11" s="38">
        <v>2</v>
      </c>
      <c r="U11" s="149">
        <f t="shared" si="5"/>
        <v>2</v>
      </c>
    </row>
    <row r="12" spans="1:22" x14ac:dyDescent="0.2">
      <c r="A12" s="42" t="s">
        <v>397</v>
      </c>
      <c r="B12" s="50">
        <v>9</v>
      </c>
      <c r="C12" s="50">
        <v>5</v>
      </c>
      <c r="D12" s="37">
        <v>8</v>
      </c>
      <c r="E12" s="37">
        <v>2</v>
      </c>
      <c r="F12" s="37">
        <f t="shared" si="0"/>
        <v>0</v>
      </c>
      <c r="G12" s="38">
        <v>7</v>
      </c>
      <c r="H12" s="38">
        <v>3</v>
      </c>
      <c r="I12" s="149">
        <f t="shared" si="1"/>
        <v>1</v>
      </c>
      <c r="J12" s="37">
        <v>10</v>
      </c>
      <c r="K12" s="37">
        <v>2</v>
      </c>
      <c r="L12" s="37">
        <f t="shared" si="2"/>
        <v>0</v>
      </c>
      <c r="M12" s="38">
        <v>9</v>
      </c>
      <c r="N12" s="38">
        <v>2</v>
      </c>
      <c r="O12" s="149">
        <f t="shared" si="3"/>
        <v>0</v>
      </c>
      <c r="P12" s="37">
        <v>8</v>
      </c>
      <c r="Q12" s="37">
        <v>3</v>
      </c>
      <c r="R12" s="37">
        <f t="shared" si="4"/>
        <v>1</v>
      </c>
      <c r="S12" s="38">
        <v>7</v>
      </c>
      <c r="T12" s="38">
        <v>1</v>
      </c>
      <c r="U12" s="149">
        <f t="shared" si="5"/>
        <v>1</v>
      </c>
    </row>
    <row r="13" spans="1:22" ht="13.5" thickBot="1" x14ac:dyDescent="0.25">
      <c r="A13" s="52" t="s">
        <v>398</v>
      </c>
      <c r="B13" s="53">
        <v>1</v>
      </c>
      <c r="C13" s="53">
        <v>4</v>
      </c>
      <c r="D13" s="37">
        <v>9</v>
      </c>
      <c r="E13" s="54">
        <v>2</v>
      </c>
      <c r="F13" s="37">
        <f t="shared" si="0"/>
        <v>0</v>
      </c>
      <c r="G13" s="38">
        <v>6</v>
      </c>
      <c r="H13" s="55">
        <v>2</v>
      </c>
      <c r="I13" s="149">
        <f t="shared" si="1"/>
        <v>2</v>
      </c>
      <c r="J13" s="37">
        <v>5</v>
      </c>
      <c r="K13" s="54">
        <v>2</v>
      </c>
      <c r="L13" s="37">
        <f t="shared" si="2"/>
        <v>2</v>
      </c>
      <c r="M13" s="38">
        <v>8</v>
      </c>
      <c r="N13" s="55">
        <v>2</v>
      </c>
      <c r="O13" s="149">
        <f t="shared" si="3"/>
        <v>0</v>
      </c>
      <c r="P13" s="37">
        <v>10</v>
      </c>
      <c r="Q13" s="54">
        <v>2</v>
      </c>
      <c r="R13" s="37">
        <f t="shared" si="4"/>
        <v>0</v>
      </c>
      <c r="S13" s="38">
        <v>5</v>
      </c>
      <c r="T13" s="55">
        <v>2</v>
      </c>
      <c r="U13" s="149">
        <f t="shared" si="5"/>
        <v>2</v>
      </c>
    </row>
    <row r="14" spans="1:22" ht="13.5" thickBot="1" x14ac:dyDescent="0.25">
      <c r="A14" s="61" t="s">
        <v>412</v>
      </c>
      <c r="B14" s="62"/>
      <c r="C14" s="74">
        <f t="shared" ref="C14:L14" si="6">SUM(C5:C13)</f>
        <v>36</v>
      </c>
      <c r="D14" s="63">
        <f t="shared" si="6"/>
        <v>59</v>
      </c>
      <c r="E14" s="63">
        <f t="shared" si="6"/>
        <v>14</v>
      </c>
      <c r="F14" s="63">
        <f t="shared" si="6"/>
        <v>11</v>
      </c>
      <c r="G14" s="64">
        <f t="shared" si="6"/>
        <v>50</v>
      </c>
      <c r="H14" s="64">
        <f t="shared" si="6"/>
        <v>23</v>
      </c>
      <c r="I14" s="215">
        <f t="shared" si="6"/>
        <v>14</v>
      </c>
      <c r="J14" s="63">
        <f t="shared" si="6"/>
        <v>52</v>
      </c>
      <c r="K14" s="63">
        <f t="shared" si="6"/>
        <v>19</v>
      </c>
      <c r="L14" s="88">
        <f t="shared" si="6"/>
        <v>8</v>
      </c>
      <c r="M14" s="64">
        <f t="shared" ref="M14:U14" si="7">SUM(M5:M13)</f>
        <v>58</v>
      </c>
      <c r="N14" s="64">
        <f t="shared" si="7"/>
        <v>18</v>
      </c>
      <c r="O14" s="89">
        <f t="shared" si="7"/>
        <v>10</v>
      </c>
      <c r="P14" s="63">
        <f t="shared" si="7"/>
        <v>68</v>
      </c>
      <c r="Q14" s="63">
        <f t="shared" si="7"/>
        <v>21</v>
      </c>
      <c r="R14" s="88">
        <f t="shared" si="7"/>
        <v>9</v>
      </c>
      <c r="S14" s="64">
        <f t="shared" si="7"/>
        <v>41</v>
      </c>
      <c r="T14" s="64">
        <f t="shared" si="7"/>
        <v>15</v>
      </c>
      <c r="U14" s="89">
        <f t="shared" si="7"/>
        <v>20</v>
      </c>
    </row>
    <row r="15" spans="1:22" x14ac:dyDescent="0.2">
      <c r="A15" s="57" t="s">
        <v>399</v>
      </c>
      <c r="B15" s="58">
        <v>12</v>
      </c>
      <c r="C15" s="58">
        <v>5</v>
      </c>
      <c r="D15" s="37">
        <v>8</v>
      </c>
      <c r="E15" s="39">
        <v>1</v>
      </c>
      <c r="F15" s="37">
        <f t="shared" si="0"/>
        <v>0</v>
      </c>
      <c r="G15" s="38">
        <v>5</v>
      </c>
      <c r="H15" s="59">
        <v>2</v>
      </c>
      <c r="I15" s="149">
        <f t="shared" ref="I15:I23" si="8">IF(($C15+INT(G$3/18)+IF(((G$3-INT(G$3/18)*18)-$B15)&gt;=0,1,0)-G15+2)&lt;0, 0, $C15+INT(G$3/18)+IF(((G$3-INT(G$3/18)*18)-$B15)&gt;=0,1,0)-G15+2)</f>
        <v>3</v>
      </c>
      <c r="J15" s="37">
        <v>6</v>
      </c>
      <c r="K15" s="39">
        <v>2</v>
      </c>
      <c r="L15" s="37">
        <f t="shared" ref="L15:L23" si="9">IF(($C15+INT(J$3/18)+IF(((J$3-INT(J$3/18)*18)-$B15)&gt;=0,1,0)-J15+2)&lt;0, 0, $C15+INT(J$3/18)+IF(((J$3-INT(J$3/18)*18)-$B15)&gt;=0,1,0)-J15+2)</f>
        <v>1</v>
      </c>
      <c r="M15" s="38">
        <v>8</v>
      </c>
      <c r="N15" s="59">
        <v>2</v>
      </c>
      <c r="O15" s="149">
        <f t="shared" ref="O15:O23" si="10">IF(($C15+INT(M$3/18)+IF(((M$3-INT(M$3/18)*18)-$B15)&gt;=0,1,0)-M15+2)&lt;0, 0, $C15+INT(M$3/18)+IF(((M$3-INT(M$3/18)*18)-$B15)&gt;=0,1,0)-M15+2)</f>
        <v>0</v>
      </c>
      <c r="P15" s="37">
        <v>8</v>
      </c>
      <c r="Q15" s="39">
        <v>2</v>
      </c>
      <c r="R15" s="37">
        <f t="shared" ref="R15:R23" si="11">IF(($C15+INT(P$3/18)+IF(((P$3-INT(P$3/18)*18)-$B15)&gt;=0,1,0)-P15+2)&lt;0, 0, $C15+INT(P$3/18)+IF(((P$3-INT(P$3/18)*18)-$B15)&gt;=0,1,0)-P15+2)</f>
        <v>1</v>
      </c>
      <c r="S15" s="38">
        <v>9</v>
      </c>
      <c r="T15" s="59">
        <v>3</v>
      </c>
      <c r="U15" s="149">
        <f t="shared" ref="U15:U23" si="12">IF(($C15+INT(S$3/18)+IF(((S$3-INT(S$3/18)*18)-$B15)&gt;=0,1,0)-S15+2)&lt;0, 0, $C15+INT(S$3/18)+IF(((S$3-INT(S$3/18)*18)-$B15)&gt;=0,1,0)-S15+2)</f>
        <v>0</v>
      </c>
    </row>
    <row r="16" spans="1:22" x14ac:dyDescent="0.2">
      <c r="A16" s="42" t="s">
        <v>400</v>
      </c>
      <c r="B16" s="50">
        <v>18</v>
      </c>
      <c r="C16" s="50">
        <v>3</v>
      </c>
      <c r="D16" s="37">
        <v>4</v>
      </c>
      <c r="E16" s="37">
        <v>1</v>
      </c>
      <c r="F16" s="37">
        <f t="shared" si="0"/>
        <v>2</v>
      </c>
      <c r="G16" s="38">
        <v>4</v>
      </c>
      <c r="H16" s="38">
        <v>2</v>
      </c>
      <c r="I16" s="149">
        <f t="shared" si="8"/>
        <v>2</v>
      </c>
      <c r="J16" s="37">
        <v>3</v>
      </c>
      <c r="K16" s="37">
        <v>2</v>
      </c>
      <c r="L16" s="37">
        <f t="shared" si="9"/>
        <v>2</v>
      </c>
      <c r="M16" s="38">
        <v>3</v>
      </c>
      <c r="N16" s="38">
        <v>1</v>
      </c>
      <c r="O16" s="149">
        <f t="shared" si="10"/>
        <v>3</v>
      </c>
      <c r="P16" s="37">
        <v>4</v>
      </c>
      <c r="Q16" s="37">
        <v>2</v>
      </c>
      <c r="R16" s="37">
        <f t="shared" si="11"/>
        <v>3</v>
      </c>
      <c r="S16" s="38">
        <v>4</v>
      </c>
      <c r="T16" s="38">
        <v>3</v>
      </c>
      <c r="U16" s="149">
        <f t="shared" si="12"/>
        <v>1</v>
      </c>
    </row>
    <row r="17" spans="1:22" x14ac:dyDescent="0.2">
      <c r="A17" s="42" t="s">
        <v>401</v>
      </c>
      <c r="B17" s="50">
        <v>2</v>
      </c>
      <c r="C17" s="50">
        <v>4</v>
      </c>
      <c r="D17" s="37">
        <v>7</v>
      </c>
      <c r="E17" s="37">
        <v>2</v>
      </c>
      <c r="F17" s="37">
        <f t="shared" si="0"/>
        <v>1</v>
      </c>
      <c r="G17" s="38">
        <v>7</v>
      </c>
      <c r="H17" s="38">
        <v>2</v>
      </c>
      <c r="I17" s="149">
        <f t="shared" si="8"/>
        <v>0</v>
      </c>
      <c r="J17" s="37">
        <v>5</v>
      </c>
      <c r="K17" s="37">
        <v>2</v>
      </c>
      <c r="L17" s="37">
        <f t="shared" si="9"/>
        <v>2</v>
      </c>
      <c r="M17" s="38">
        <v>5</v>
      </c>
      <c r="N17" s="38">
        <v>2</v>
      </c>
      <c r="O17" s="149">
        <f t="shared" si="10"/>
        <v>3</v>
      </c>
      <c r="P17" s="37">
        <v>8</v>
      </c>
      <c r="Q17" s="37">
        <v>2</v>
      </c>
      <c r="R17" s="37">
        <f t="shared" si="11"/>
        <v>1</v>
      </c>
      <c r="S17" s="38">
        <v>7</v>
      </c>
      <c r="T17" s="38">
        <v>2</v>
      </c>
      <c r="U17" s="149">
        <f t="shared" si="12"/>
        <v>0</v>
      </c>
    </row>
    <row r="18" spans="1:22" x14ac:dyDescent="0.2">
      <c r="A18" s="42" t="s">
        <v>402</v>
      </c>
      <c r="B18" s="50">
        <v>16</v>
      </c>
      <c r="C18" s="50">
        <v>4</v>
      </c>
      <c r="D18" s="37">
        <v>6</v>
      </c>
      <c r="E18" s="37">
        <v>2</v>
      </c>
      <c r="F18" s="37">
        <f t="shared" si="0"/>
        <v>1</v>
      </c>
      <c r="G18" s="38">
        <v>5</v>
      </c>
      <c r="H18" s="38">
        <v>3</v>
      </c>
      <c r="I18" s="149">
        <f t="shared" si="8"/>
        <v>2</v>
      </c>
      <c r="J18" s="37">
        <v>4</v>
      </c>
      <c r="K18" s="37">
        <v>2</v>
      </c>
      <c r="L18" s="37">
        <f t="shared" si="9"/>
        <v>2</v>
      </c>
      <c r="M18" s="38">
        <v>10</v>
      </c>
      <c r="N18" s="38">
        <v>2</v>
      </c>
      <c r="O18" s="149">
        <f t="shared" si="10"/>
        <v>0</v>
      </c>
      <c r="P18" s="37">
        <v>10</v>
      </c>
      <c r="Q18" s="37">
        <v>2</v>
      </c>
      <c r="R18" s="37">
        <f t="shared" si="11"/>
        <v>0</v>
      </c>
      <c r="S18" s="38">
        <v>5</v>
      </c>
      <c r="T18" s="38">
        <v>2</v>
      </c>
      <c r="U18" s="149">
        <f t="shared" si="12"/>
        <v>1</v>
      </c>
    </row>
    <row r="19" spans="1:22" x14ac:dyDescent="0.2">
      <c r="A19" s="42" t="s">
        <v>403</v>
      </c>
      <c r="B19" s="50">
        <v>10</v>
      </c>
      <c r="C19" s="50">
        <v>3</v>
      </c>
      <c r="D19" s="37">
        <v>5</v>
      </c>
      <c r="E19" s="37">
        <v>3</v>
      </c>
      <c r="F19" s="37">
        <f t="shared" si="0"/>
        <v>1</v>
      </c>
      <c r="G19" s="38">
        <v>10</v>
      </c>
      <c r="H19" s="38">
        <v>2</v>
      </c>
      <c r="I19" s="149">
        <f t="shared" si="8"/>
        <v>0</v>
      </c>
      <c r="J19" s="37">
        <v>4</v>
      </c>
      <c r="K19" s="37">
        <v>2</v>
      </c>
      <c r="L19" s="37">
        <f t="shared" si="9"/>
        <v>1</v>
      </c>
      <c r="M19" s="38">
        <v>3</v>
      </c>
      <c r="N19" s="38">
        <v>1</v>
      </c>
      <c r="O19" s="149">
        <f t="shared" si="10"/>
        <v>3</v>
      </c>
      <c r="P19" s="37">
        <v>6</v>
      </c>
      <c r="Q19" s="37">
        <v>2</v>
      </c>
      <c r="R19" s="37">
        <f t="shared" si="11"/>
        <v>1</v>
      </c>
      <c r="S19" s="38">
        <v>3</v>
      </c>
      <c r="T19" s="38">
        <v>1</v>
      </c>
      <c r="U19" s="149">
        <f t="shared" si="12"/>
        <v>3</v>
      </c>
    </row>
    <row r="20" spans="1:22" x14ac:dyDescent="0.2">
      <c r="A20" s="42" t="s">
        <v>404</v>
      </c>
      <c r="B20" s="50">
        <v>8</v>
      </c>
      <c r="C20" s="50">
        <v>4</v>
      </c>
      <c r="D20" s="37">
        <v>7</v>
      </c>
      <c r="E20" s="37">
        <v>2</v>
      </c>
      <c r="F20" s="37">
        <f t="shared" si="0"/>
        <v>0</v>
      </c>
      <c r="G20" s="38">
        <v>5</v>
      </c>
      <c r="H20" s="38">
        <v>1</v>
      </c>
      <c r="I20" s="149">
        <f t="shared" si="8"/>
        <v>2</v>
      </c>
      <c r="J20" s="37">
        <v>5</v>
      </c>
      <c r="K20" s="37">
        <v>2</v>
      </c>
      <c r="L20" s="37">
        <f t="shared" si="9"/>
        <v>1</v>
      </c>
      <c r="M20" s="38">
        <v>7</v>
      </c>
      <c r="N20" s="38">
        <v>3</v>
      </c>
      <c r="O20" s="149">
        <f t="shared" si="10"/>
        <v>0</v>
      </c>
      <c r="P20" s="37">
        <v>10</v>
      </c>
      <c r="Q20" s="37">
        <v>2</v>
      </c>
      <c r="R20" s="37">
        <f t="shared" si="11"/>
        <v>0</v>
      </c>
      <c r="S20" s="38">
        <v>10</v>
      </c>
      <c r="T20" s="38">
        <v>2</v>
      </c>
      <c r="U20" s="149">
        <f t="shared" si="12"/>
        <v>0</v>
      </c>
      <c r="V20" t="s">
        <v>376</v>
      </c>
    </row>
    <row r="21" spans="1:22" x14ac:dyDescent="0.2">
      <c r="A21" s="42" t="s">
        <v>405</v>
      </c>
      <c r="B21" s="50">
        <v>4</v>
      </c>
      <c r="C21" s="50">
        <v>4</v>
      </c>
      <c r="D21" s="37">
        <v>5</v>
      </c>
      <c r="E21" s="37">
        <v>1</v>
      </c>
      <c r="F21" s="37">
        <f t="shared" si="0"/>
        <v>3</v>
      </c>
      <c r="G21" s="38">
        <v>6</v>
      </c>
      <c r="H21" s="38">
        <v>2</v>
      </c>
      <c r="I21" s="149">
        <f t="shared" si="8"/>
        <v>1</v>
      </c>
      <c r="J21" s="37">
        <v>4</v>
      </c>
      <c r="K21" s="37">
        <v>1</v>
      </c>
      <c r="L21" s="37">
        <f t="shared" si="9"/>
        <v>3</v>
      </c>
      <c r="M21" s="38">
        <v>8</v>
      </c>
      <c r="N21" s="38">
        <v>2</v>
      </c>
      <c r="O21" s="149">
        <f t="shared" si="10"/>
        <v>0</v>
      </c>
      <c r="P21" s="37">
        <v>5</v>
      </c>
      <c r="Q21" s="37">
        <v>2</v>
      </c>
      <c r="R21" s="37">
        <f t="shared" si="11"/>
        <v>3</v>
      </c>
      <c r="S21" s="38">
        <v>8</v>
      </c>
      <c r="T21" s="38">
        <v>3</v>
      </c>
      <c r="U21" s="149">
        <f t="shared" si="12"/>
        <v>0</v>
      </c>
    </row>
    <row r="22" spans="1:22" x14ac:dyDescent="0.2">
      <c r="A22" s="42" t="s">
        <v>406</v>
      </c>
      <c r="B22" s="50">
        <v>14</v>
      </c>
      <c r="C22" s="50">
        <v>4</v>
      </c>
      <c r="D22" s="37">
        <v>5</v>
      </c>
      <c r="E22" s="37">
        <v>2</v>
      </c>
      <c r="F22" s="37">
        <f t="shared" si="0"/>
        <v>2</v>
      </c>
      <c r="G22" s="38">
        <v>4</v>
      </c>
      <c r="H22" s="38">
        <v>2</v>
      </c>
      <c r="I22" s="149">
        <f t="shared" si="8"/>
        <v>3</v>
      </c>
      <c r="J22" s="37">
        <v>5</v>
      </c>
      <c r="K22" s="37">
        <v>2</v>
      </c>
      <c r="L22" s="37">
        <f t="shared" si="9"/>
        <v>1</v>
      </c>
      <c r="M22" s="38">
        <v>10</v>
      </c>
      <c r="N22" s="38">
        <v>2</v>
      </c>
      <c r="O22" s="149">
        <f t="shared" si="10"/>
        <v>0</v>
      </c>
      <c r="P22" s="37">
        <v>8</v>
      </c>
      <c r="Q22" s="37">
        <v>2</v>
      </c>
      <c r="R22" s="37">
        <f t="shared" si="11"/>
        <v>0</v>
      </c>
      <c r="S22" s="38">
        <v>4</v>
      </c>
      <c r="T22" s="38">
        <v>2</v>
      </c>
      <c r="U22" s="149">
        <f t="shared" si="12"/>
        <v>3</v>
      </c>
    </row>
    <row r="23" spans="1:22" ht="13.5" thickBot="1" x14ac:dyDescent="0.25">
      <c r="A23" s="45" t="s">
        <v>407</v>
      </c>
      <c r="B23" s="51">
        <v>6</v>
      </c>
      <c r="C23" s="51">
        <v>5</v>
      </c>
      <c r="D23" s="37">
        <v>9</v>
      </c>
      <c r="E23" s="46">
        <v>2</v>
      </c>
      <c r="F23" s="37">
        <f t="shared" si="0"/>
        <v>0</v>
      </c>
      <c r="G23" s="38">
        <v>10</v>
      </c>
      <c r="H23" s="47">
        <v>2</v>
      </c>
      <c r="I23" s="149">
        <f t="shared" si="8"/>
        <v>0</v>
      </c>
      <c r="J23" s="37">
        <v>5</v>
      </c>
      <c r="K23" s="46">
        <v>0</v>
      </c>
      <c r="L23" s="37">
        <f t="shared" si="9"/>
        <v>2</v>
      </c>
      <c r="M23" s="38">
        <v>8</v>
      </c>
      <c r="N23" s="47">
        <v>3</v>
      </c>
      <c r="O23" s="149">
        <f t="shared" si="10"/>
        <v>1</v>
      </c>
      <c r="P23" s="37">
        <v>10</v>
      </c>
      <c r="Q23" s="46">
        <v>2</v>
      </c>
      <c r="R23" s="37">
        <f t="shared" si="11"/>
        <v>0</v>
      </c>
      <c r="S23" s="38">
        <v>8</v>
      </c>
      <c r="T23" s="47">
        <v>2</v>
      </c>
      <c r="U23" s="149">
        <f t="shared" si="12"/>
        <v>0</v>
      </c>
      <c r="V23" t="s">
        <v>375</v>
      </c>
    </row>
    <row r="24" spans="1:22" ht="13.5" thickBot="1" x14ac:dyDescent="0.25">
      <c r="A24" s="66" t="s">
        <v>413</v>
      </c>
      <c r="B24" s="63"/>
      <c r="C24" s="63">
        <f t="shared" ref="C24:L24" si="13">SUM(C15:C23)</f>
        <v>36</v>
      </c>
      <c r="D24" s="63">
        <f t="shared" si="13"/>
        <v>56</v>
      </c>
      <c r="E24" s="63">
        <f t="shared" si="13"/>
        <v>16</v>
      </c>
      <c r="F24" s="63">
        <f t="shared" si="13"/>
        <v>10</v>
      </c>
      <c r="G24" s="64">
        <f t="shared" si="13"/>
        <v>56</v>
      </c>
      <c r="H24" s="64">
        <f t="shared" si="13"/>
        <v>18</v>
      </c>
      <c r="I24" s="74">
        <f t="shared" si="13"/>
        <v>13</v>
      </c>
      <c r="J24" s="63">
        <f t="shared" si="13"/>
        <v>41</v>
      </c>
      <c r="K24" s="63">
        <f t="shared" si="13"/>
        <v>15</v>
      </c>
      <c r="L24" s="63">
        <f t="shared" si="13"/>
        <v>15</v>
      </c>
      <c r="M24" s="64">
        <f t="shared" ref="M24:U24" si="14">SUM(M15:M23)</f>
        <v>62</v>
      </c>
      <c r="N24" s="64">
        <f t="shared" si="14"/>
        <v>18</v>
      </c>
      <c r="O24" s="64">
        <f t="shared" si="14"/>
        <v>10</v>
      </c>
      <c r="P24" s="63">
        <f t="shared" si="14"/>
        <v>69</v>
      </c>
      <c r="Q24" s="63">
        <f t="shared" si="14"/>
        <v>18</v>
      </c>
      <c r="R24" s="63">
        <f t="shared" si="14"/>
        <v>9</v>
      </c>
      <c r="S24" s="64">
        <f t="shared" si="14"/>
        <v>58</v>
      </c>
      <c r="T24" s="64">
        <f t="shared" si="14"/>
        <v>20</v>
      </c>
      <c r="U24" s="64">
        <f t="shared" si="14"/>
        <v>8</v>
      </c>
    </row>
    <row r="25" spans="1:22" ht="13.5" thickBot="1" x14ac:dyDescent="0.25">
      <c r="A25" s="70" t="s">
        <v>414</v>
      </c>
      <c r="B25" s="71"/>
      <c r="C25" s="71">
        <f t="shared" ref="C25:L25" si="15">C24+C14</f>
        <v>72</v>
      </c>
      <c r="D25" s="71">
        <f t="shared" si="15"/>
        <v>115</v>
      </c>
      <c r="E25" s="71">
        <f t="shared" si="15"/>
        <v>30</v>
      </c>
      <c r="F25" s="71">
        <f t="shared" si="15"/>
        <v>21</v>
      </c>
      <c r="G25" s="72">
        <f t="shared" si="15"/>
        <v>106</v>
      </c>
      <c r="H25" s="72">
        <f t="shared" si="15"/>
        <v>41</v>
      </c>
      <c r="I25" s="216">
        <f t="shared" si="15"/>
        <v>27</v>
      </c>
      <c r="J25" s="71">
        <f t="shared" si="15"/>
        <v>93</v>
      </c>
      <c r="K25" s="71">
        <f t="shared" si="15"/>
        <v>34</v>
      </c>
      <c r="L25" s="71">
        <f t="shared" si="15"/>
        <v>23</v>
      </c>
      <c r="M25" s="72">
        <f t="shared" ref="M25:U25" si="16">M24+M14</f>
        <v>120</v>
      </c>
      <c r="N25" s="72">
        <f t="shared" si="16"/>
        <v>36</v>
      </c>
      <c r="O25" s="72">
        <f t="shared" si="16"/>
        <v>20</v>
      </c>
      <c r="P25" s="71">
        <f t="shared" si="16"/>
        <v>137</v>
      </c>
      <c r="Q25" s="71">
        <f t="shared" si="16"/>
        <v>39</v>
      </c>
      <c r="R25" s="71">
        <f t="shared" si="16"/>
        <v>18</v>
      </c>
      <c r="S25" s="72">
        <f t="shared" si="16"/>
        <v>99</v>
      </c>
      <c r="T25" s="72">
        <f t="shared" si="16"/>
        <v>35</v>
      </c>
      <c r="U25" s="72">
        <f t="shared" si="16"/>
        <v>28</v>
      </c>
    </row>
    <row r="26" spans="1:22" x14ac:dyDescent="0.2">
      <c r="A26" s="217"/>
      <c r="B26" s="30"/>
      <c r="C26" s="30"/>
      <c r="D26" s="218"/>
      <c r="E26" s="107"/>
      <c r="F26" s="219"/>
      <c r="G26" s="220"/>
      <c r="H26" s="182"/>
      <c r="I26" s="221"/>
      <c r="J26" s="218"/>
      <c r="K26" s="107"/>
      <c r="L26" s="219"/>
      <c r="M26" s="220"/>
      <c r="N26" s="182"/>
      <c r="O26" s="221"/>
      <c r="P26" s="218"/>
      <c r="Q26" s="107"/>
      <c r="R26" s="219"/>
      <c r="S26" s="220"/>
      <c r="T26" s="182"/>
      <c r="U26" s="221"/>
    </row>
    <row r="27" spans="1:22" ht="13.5" thickBot="1" x14ac:dyDescent="0.25">
      <c r="A27" s="217"/>
      <c r="B27" s="30"/>
      <c r="C27" s="30"/>
      <c r="D27" s="218"/>
      <c r="E27" s="107"/>
      <c r="F27" s="219"/>
      <c r="G27" s="220"/>
      <c r="H27" s="182"/>
      <c r="I27" s="221"/>
      <c r="J27" s="218"/>
      <c r="K27" s="107"/>
      <c r="L27" s="219"/>
      <c r="M27" s="220"/>
      <c r="N27" s="182"/>
      <c r="O27" s="221"/>
      <c r="P27" s="218"/>
      <c r="Q27" s="107"/>
      <c r="R27" s="219"/>
      <c r="S27" s="220"/>
      <c r="T27" s="182"/>
      <c r="U27" s="221"/>
    </row>
    <row r="28" spans="1:22" x14ac:dyDescent="0.2">
      <c r="A28" s="162" t="s">
        <v>862</v>
      </c>
      <c r="B28" s="163"/>
      <c r="C28" s="163"/>
      <c r="D28" s="474" t="s">
        <v>352</v>
      </c>
      <c r="E28" s="475"/>
      <c r="F28" s="476"/>
      <c r="G28" s="477" t="s">
        <v>340</v>
      </c>
      <c r="H28" s="478"/>
      <c r="I28" s="479"/>
      <c r="J28" s="474" t="s">
        <v>469</v>
      </c>
      <c r="K28" s="475"/>
      <c r="L28" s="476"/>
      <c r="M28" s="477" t="s">
        <v>472</v>
      </c>
      <c r="N28" s="478"/>
      <c r="O28" s="479"/>
      <c r="P28" s="474" t="s">
        <v>888</v>
      </c>
      <c r="Q28" s="475"/>
      <c r="R28" s="476"/>
      <c r="S28" s="477" t="s">
        <v>899</v>
      </c>
      <c r="T28" s="478"/>
      <c r="U28" s="479"/>
    </row>
    <row r="29" spans="1:22" x14ac:dyDescent="0.2">
      <c r="A29" s="37"/>
      <c r="B29" s="37"/>
      <c r="C29" s="37"/>
      <c r="D29" s="35" t="s">
        <v>409</v>
      </c>
      <c r="E29" s="35" t="s">
        <v>410</v>
      </c>
      <c r="F29" s="35" t="s">
        <v>363</v>
      </c>
      <c r="G29" s="36" t="s">
        <v>409</v>
      </c>
      <c r="H29" s="36" t="s">
        <v>410</v>
      </c>
      <c r="I29" s="36" t="s">
        <v>363</v>
      </c>
      <c r="J29" s="35" t="s">
        <v>409</v>
      </c>
      <c r="K29" s="35" t="s">
        <v>410</v>
      </c>
      <c r="L29" s="35" t="s">
        <v>363</v>
      </c>
      <c r="M29" s="36" t="s">
        <v>409</v>
      </c>
      <c r="N29" s="36" t="s">
        <v>410</v>
      </c>
      <c r="O29" s="36" t="s">
        <v>363</v>
      </c>
      <c r="P29" s="35" t="s">
        <v>409</v>
      </c>
      <c r="Q29" s="35" t="s">
        <v>410</v>
      </c>
      <c r="R29" s="35" t="s">
        <v>363</v>
      </c>
      <c r="S29" s="36" t="s">
        <v>409</v>
      </c>
      <c r="T29" s="36" t="s">
        <v>410</v>
      </c>
      <c r="U29" s="36" t="s">
        <v>363</v>
      </c>
    </row>
    <row r="30" spans="1:22" x14ac:dyDescent="0.2">
      <c r="A30" s="37" t="s">
        <v>711</v>
      </c>
      <c r="B30" s="37"/>
      <c r="C30" s="37">
        <f>'Falster 30 april 2011'!C25</f>
        <v>72</v>
      </c>
      <c r="D30" s="37">
        <f>'Kristianstad Västra 27 aug 2011'!D25</f>
        <v>115</v>
      </c>
      <c r="E30" s="37">
        <f>'Kristianstad Västra 27 aug 2011'!E25</f>
        <v>40</v>
      </c>
      <c r="F30" s="37">
        <f>'Kristianstad Västra 27 aug 2011'!F25</f>
        <v>22</v>
      </c>
      <c r="G30" s="38">
        <f>'Kristianstad Västra 27 aug 2011'!G25</f>
        <v>101</v>
      </c>
      <c r="H30" s="38">
        <f>'Kristianstad Västra 27 aug 2011'!H25</f>
        <v>37</v>
      </c>
      <c r="I30" s="38">
        <f>'Kristianstad Västra 27 aug 2011'!I25</f>
        <v>26</v>
      </c>
      <c r="J30" s="37">
        <f>'Kristianstad Västra 27 aug 2011'!J25</f>
        <v>82</v>
      </c>
      <c r="K30" s="37">
        <f>'Kristianstad Västra 27 aug 2011'!K25</f>
        <v>30</v>
      </c>
      <c r="L30" s="37">
        <f>'Kristianstad Västra 27 aug 2011'!L25</f>
        <v>32</v>
      </c>
      <c r="M30" s="38">
        <f>'Kristianstad Västra 27 aug 2011'!M25</f>
        <v>110</v>
      </c>
      <c r="N30" s="38">
        <f>'Kristianstad Västra 27 aug 2011'!N25</f>
        <v>38</v>
      </c>
      <c r="O30" s="38">
        <f>'Kristianstad Västra 27 aug 2011'!O25</f>
        <v>23</v>
      </c>
      <c r="P30" s="37">
        <f>'Kristianstad Västra 27 aug 2011'!P25</f>
        <v>116</v>
      </c>
      <c r="Q30" s="37">
        <f>'Kristianstad Västra 27 aug 2011'!Q25</f>
        <v>36</v>
      </c>
      <c r="R30" s="37">
        <f>'Kristianstad Västra 27 aug 2011'!R25</f>
        <v>32</v>
      </c>
      <c r="S30" s="38">
        <f>'Kristianstad Västra 27 aug 2011'!S25</f>
        <v>104</v>
      </c>
      <c r="T30" s="38">
        <f>'Kristianstad Västra 27 aug 2011'!T25</f>
        <v>35</v>
      </c>
      <c r="U30" s="38">
        <f>'Kristianstad Västra 27 aug 2011'!U25</f>
        <v>26</v>
      </c>
    </row>
    <row r="31" spans="1:22" x14ac:dyDescent="0.2">
      <c r="A31" s="37" t="s">
        <v>712</v>
      </c>
      <c r="B31" s="37"/>
      <c r="C31" s="37">
        <f t="shared" ref="C31:U31" si="17">C25</f>
        <v>72</v>
      </c>
      <c r="D31" s="37">
        <f t="shared" si="17"/>
        <v>115</v>
      </c>
      <c r="E31" s="37">
        <f t="shared" si="17"/>
        <v>30</v>
      </c>
      <c r="F31" s="37">
        <f t="shared" si="17"/>
        <v>21</v>
      </c>
      <c r="G31" s="38">
        <f t="shared" si="17"/>
        <v>106</v>
      </c>
      <c r="H31" s="38">
        <f t="shared" si="17"/>
        <v>41</v>
      </c>
      <c r="I31" s="38">
        <f t="shared" si="17"/>
        <v>27</v>
      </c>
      <c r="J31" s="37">
        <f t="shared" si="17"/>
        <v>93</v>
      </c>
      <c r="K31" s="37">
        <f t="shared" si="17"/>
        <v>34</v>
      </c>
      <c r="L31" s="37">
        <f t="shared" si="17"/>
        <v>23</v>
      </c>
      <c r="M31" s="38">
        <f t="shared" si="17"/>
        <v>120</v>
      </c>
      <c r="N31" s="38">
        <f t="shared" si="17"/>
        <v>36</v>
      </c>
      <c r="O31" s="38">
        <f t="shared" si="17"/>
        <v>20</v>
      </c>
      <c r="P31" s="37">
        <f>P25</f>
        <v>137</v>
      </c>
      <c r="Q31" s="37">
        <f>Q25</f>
        <v>39</v>
      </c>
      <c r="R31" s="37">
        <f>R25</f>
        <v>18</v>
      </c>
      <c r="S31" s="38">
        <f t="shared" si="17"/>
        <v>99</v>
      </c>
      <c r="T31" s="38">
        <f t="shared" si="17"/>
        <v>35</v>
      </c>
      <c r="U31" s="38">
        <f t="shared" si="17"/>
        <v>28</v>
      </c>
    </row>
    <row r="32" spans="1:22" ht="13.5" thickBot="1" x14ac:dyDescent="0.25">
      <c r="A32" s="139" t="s">
        <v>562</v>
      </c>
      <c r="B32" s="139"/>
      <c r="C32" s="139">
        <f t="shared" ref="C32:M32" si="18">SUM(C30:C31)</f>
        <v>144</v>
      </c>
      <c r="D32" s="139">
        <f t="shared" si="18"/>
        <v>230</v>
      </c>
      <c r="E32" s="139">
        <f t="shared" si="18"/>
        <v>70</v>
      </c>
      <c r="F32" s="139">
        <f t="shared" si="18"/>
        <v>43</v>
      </c>
      <c r="G32" s="188">
        <f t="shared" si="18"/>
        <v>207</v>
      </c>
      <c r="H32" s="188">
        <f t="shared" si="18"/>
        <v>78</v>
      </c>
      <c r="I32" s="188">
        <f t="shared" si="18"/>
        <v>53</v>
      </c>
      <c r="J32" s="139">
        <f t="shared" si="18"/>
        <v>175</v>
      </c>
      <c r="K32" s="139">
        <f t="shared" si="18"/>
        <v>64</v>
      </c>
      <c r="L32" s="139">
        <f t="shared" si="18"/>
        <v>55</v>
      </c>
      <c r="M32" s="188">
        <f t="shared" si="18"/>
        <v>230</v>
      </c>
      <c r="N32" s="188">
        <v>35</v>
      </c>
      <c r="O32" s="188">
        <f t="shared" ref="O32:U32" si="19">SUM(O30:O31)</f>
        <v>43</v>
      </c>
      <c r="P32" s="139">
        <f t="shared" si="19"/>
        <v>253</v>
      </c>
      <c r="Q32" s="139">
        <f t="shared" si="19"/>
        <v>75</v>
      </c>
      <c r="R32" s="139">
        <f t="shared" si="19"/>
        <v>50</v>
      </c>
      <c r="S32" s="188">
        <f t="shared" si="19"/>
        <v>203</v>
      </c>
      <c r="T32" s="188">
        <f t="shared" si="19"/>
        <v>70</v>
      </c>
      <c r="U32" s="188">
        <f t="shared" si="19"/>
        <v>54</v>
      </c>
    </row>
    <row r="33" spans="1:21" x14ac:dyDescent="0.2">
      <c r="A33" s="67" t="s">
        <v>350</v>
      </c>
      <c r="B33" s="39"/>
      <c r="C33" s="39"/>
      <c r="D33" s="486">
        <v>5</v>
      </c>
      <c r="E33" s="487"/>
      <c r="F33" s="488"/>
      <c r="G33" s="489">
        <v>3</v>
      </c>
      <c r="H33" s="490"/>
      <c r="I33" s="491"/>
      <c r="J33" s="486">
        <v>1</v>
      </c>
      <c r="K33" s="487"/>
      <c r="L33" s="488"/>
      <c r="M33" s="489">
        <v>6</v>
      </c>
      <c r="N33" s="490"/>
      <c r="O33" s="491"/>
      <c r="P33" s="486">
        <v>4</v>
      </c>
      <c r="Q33" s="487"/>
      <c r="R33" s="488"/>
      <c r="S33" s="489">
        <v>2</v>
      </c>
      <c r="T33" s="490"/>
      <c r="U33" s="491"/>
    </row>
    <row r="34" spans="1:21" ht="13.5" thickBot="1" x14ac:dyDescent="0.25">
      <c r="A34" s="49" t="s">
        <v>415</v>
      </c>
      <c r="B34" s="46"/>
      <c r="C34" s="46"/>
      <c r="D34" s="492">
        <v>4</v>
      </c>
      <c r="E34" s="493"/>
      <c r="F34" s="494"/>
      <c r="G34" s="495">
        <v>11</v>
      </c>
      <c r="H34" s="496"/>
      <c r="I34" s="497"/>
      <c r="J34" s="492">
        <v>22</v>
      </c>
      <c r="K34" s="493"/>
      <c r="L34" s="494"/>
      <c r="M34" s="495">
        <v>2</v>
      </c>
      <c r="N34" s="496"/>
      <c r="O34" s="497"/>
      <c r="P34" s="492">
        <v>7</v>
      </c>
      <c r="Q34" s="493"/>
      <c r="R34" s="494"/>
      <c r="S34" s="495">
        <v>16</v>
      </c>
      <c r="T34" s="496"/>
      <c r="U34" s="497"/>
    </row>
    <row r="36" spans="1:21" x14ac:dyDescent="0.2">
      <c r="A36" s="30"/>
      <c r="B36" s="30"/>
      <c r="C36" s="30"/>
      <c r="D36" s="30"/>
      <c r="E36" s="30"/>
    </row>
    <row r="37" spans="1:21" x14ac:dyDescent="0.2">
      <c r="A37" s="30"/>
      <c r="B37" s="30"/>
      <c r="C37" s="30"/>
      <c r="D37" s="30"/>
      <c r="E37" s="30"/>
    </row>
    <row r="38" spans="1:21" x14ac:dyDescent="0.2">
      <c r="A38" s="92"/>
      <c r="B38" s="30" t="s">
        <v>450</v>
      </c>
      <c r="C38" s="30"/>
      <c r="D38" s="30"/>
      <c r="E38" s="30"/>
    </row>
    <row r="39" spans="1:21" x14ac:dyDescent="0.2">
      <c r="A39" s="97"/>
      <c r="B39" s="30" t="s">
        <v>603</v>
      </c>
      <c r="C39" s="30"/>
      <c r="D39" s="30"/>
      <c r="E39" s="30"/>
    </row>
  </sheetData>
  <mergeCells count="30">
    <mergeCell ref="S3:U3"/>
    <mergeCell ref="P3:R3"/>
    <mergeCell ref="D2:F2"/>
    <mergeCell ref="G2:I2"/>
    <mergeCell ref="J2:L2"/>
    <mergeCell ref="M2:O2"/>
    <mergeCell ref="S2:U2"/>
    <mergeCell ref="P2:R2"/>
    <mergeCell ref="D3:F3"/>
    <mergeCell ref="G3:I3"/>
    <mergeCell ref="J3:L3"/>
    <mergeCell ref="M3:O3"/>
    <mergeCell ref="S33:U33"/>
    <mergeCell ref="P33:R33"/>
    <mergeCell ref="D28:F28"/>
    <mergeCell ref="G28:I28"/>
    <mergeCell ref="J28:L28"/>
    <mergeCell ref="M28:O28"/>
    <mergeCell ref="S28:U28"/>
    <mergeCell ref="P28:R28"/>
    <mergeCell ref="D33:F33"/>
    <mergeCell ref="G33:I33"/>
    <mergeCell ref="J33:L33"/>
    <mergeCell ref="M33:O33"/>
    <mergeCell ref="S34:U34"/>
    <mergeCell ref="P34:R34"/>
    <mergeCell ref="D34:F34"/>
    <mergeCell ref="G34:I34"/>
    <mergeCell ref="J34:L34"/>
    <mergeCell ref="M34:O34"/>
  </mergeCells>
  <phoneticPr fontId="8" type="noConversion"/>
  <conditionalFormatting sqref="G5:G13 G15:G23 D5:D13 D15:D23 J5:J13 J15:J23 M5:M13 M15:M23 P5:P13 P15:P23 S5:S13 S15:S23">
    <cfRule type="cellIs" dxfId="105" priority="3" stopIfTrue="1" operator="equal">
      <formula>$C5</formula>
    </cfRule>
    <cfRule type="cellIs" dxfId="104" priority="4"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V30"/>
  <sheetViews>
    <sheetView topLeftCell="B1" workbookViewId="0">
      <selection activeCell="G35" sqref="G35"/>
    </sheetView>
  </sheetViews>
  <sheetFormatPr defaultColWidth="8.85546875" defaultRowHeight="12.75" x14ac:dyDescent="0.2"/>
  <cols>
    <col min="1" max="18" width="8.5703125" customWidth="1"/>
  </cols>
  <sheetData>
    <row r="1" spans="1:22" ht="13.5" thickBot="1" x14ac:dyDescent="0.25">
      <c r="A1" s="31"/>
      <c r="B1" s="32"/>
      <c r="C1" s="32"/>
      <c r="D1" s="32"/>
      <c r="E1" s="32"/>
      <c r="F1" s="32"/>
      <c r="G1" s="32"/>
      <c r="H1" s="32" t="s">
        <v>860</v>
      </c>
      <c r="I1" s="32"/>
      <c r="J1" s="32"/>
      <c r="K1" s="32"/>
      <c r="L1" s="32"/>
      <c r="M1" s="32"/>
      <c r="N1" s="32"/>
      <c r="O1" s="32"/>
      <c r="P1" s="105"/>
      <c r="Q1" s="105"/>
      <c r="R1" s="105"/>
      <c r="S1" s="105"/>
      <c r="T1" s="105"/>
      <c r="U1" s="105"/>
      <c r="V1" t="s">
        <v>659</v>
      </c>
    </row>
    <row r="2" spans="1:22" x14ac:dyDescent="0.2">
      <c r="A2" s="40"/>
      <c r="B2" s="41"/>
      <c r="C2" s="41"/>
      <c r="D2" s="474" t="s">
        <v>352</v>
      </c>
      <c r="E2" s="475"/>
      <c r="F2" s="476"/>
      <c r="G2" s="477" t="s">
        <v>340</v>
      </c>
      <c r="H2" s="478"/>
      <c r="I2" s="479"/>
      <c r="J2" s="474" t="s">
        <v>469</v>
      </c>
      <c r="K2" s="475"/>
      <c r="L2" s="476"/>
      <c r="M2" s="477" t="s">
        <v>472</v>
      </c>
      <c r="N2" s="478"/>
      <c r="O2" s="479"/>
      <c r="P2" s="474" t="s">
        <v>371</v>
      </c>
      <c r="Q2" s="475"/>
      <c r="R2" s="476"/>
      <c r="S2" s="477" t="s">
        <v>899</v>
      </c>
      <c r="T2" s="478"/>
      <c r="U2" s="479"/>
    </row>
    <row r="3" spans="1:22" x14ac:dyDescent="0.2">
      <c r="A3" s="57"/>
      <c r="B3" s="69"/>
      <c r="C3" s="69" t="s">
        <v>538</v>
      </c>
      <c r="D3" s="480">
        <v>24</v>
      </c>
      <c r="E3" s="481"/>
      <c r="F3" s="482"/>
      <c r="G3" s="483">
        <v>19</v>
      </c>
      <c r="H3" s="484"/>
      <c r="I3" s="485"/>
      <c r="J3" s="480">
        <v>6</v>
      </c>
      <c r="K3" s="481"/>
      <c r="L3" s="482"/>
      <c r="M3" s="483">
        <v>25</v>
      </c>
      <c r="N3" s="484"/>
      <c r="O3" s="485"/>
      <c r="P3" s="480">
        <v>39</v>
      </c>
      <c r="Q3" s="481"/>
      <c r="R3" s="482"/>
      <c r="S3" s="483">
        <v>14</v>
      </c>
      <c r="T3" s="484"/>
      <c r="U3" s="485"/>
    </row>
    <row r="4" spans="1:22" x14ac:dyDescent="0.2">
      <c r="A4" s="42"/>
      <c r="B4" s="34" t="s">
        <v>355</v>
      </c>
      <c r="C4" s="34" t="s">
        <v>408</v>
      </c>
      <c r="D4" s="35" t="s">
        <v>863</v>
      </c>
      <c r="E4" s="35" t="s">
        <v>410</v>
      </c>
      <c r="F4" s="35" t="s">
        <v>363</v>
      </c>
      <c r="G4" s="36" t="s">
        <v>409</v>
      </c>
      <c r="H4" s="36" t="s">
        <v>410</v>
      </c>
      <c r="I4" s="36" t="s">
        <v>363</v>
      </c>
      <c r="J4" s="35" t="s">
        <v>409</v>
      </c>
      <c r="K4" s="35" t="s">
        <v>410</v>
      </c>
      <c r="L4" s="35" t="s">
        <v>363</v>
      </c>
      <c r="M4" s="36" t="s">
        <v>409</v>
      </c>
      <c r="N4" s="36" t="s">
        <v>410</v>
      </c>
      <c r="O4" s="36" t="s">
        <v>363</v>
      </c>
      <c r="P4" s="35" t="s">
        <v>409</v>
      </c>
      <c r="Q4" s="35" t="s">
        <v>410</v>
      </c>
      <c r="R4" s="35" t="s">
        <v>363</v>
      </c>
      <c r="S4" s="36" t="s">
        <v>409</v>
      </c>
      <c r="T4" s="36" t="s">
        <v>410</v>
      </c>
      <c r="U4" s="36" t="s">
        <v>363</v>
      </c>
    </row>
    <row r="5" spans="1:22" x14ac:dyDescent="0.2">
      <c r="A5" s="42" t="s">
        <v>390</v>
      </c>
      <c r="B5" s="50">
        <v>17</v>
      </c>
      <c r="C5" s="50">
        <v>4</v>
      </c>
      <c r="D5" s="222">
        <v>7</v>
      </c>
      <c r="E5" s="222">
        <v>2</v>
      </c>
      <c r="F5" s="37">
        <f t="shared" ref="F5:F23" si="0">IF(($C5+INT(D$3/18)+IF(((D$3-INT(D$3/18)*18)-$B5)&gt;=0,1,0)-D5+2)&lt;0, 0, $C5+INT(D$3/18)+IF(((D$3-INT(D$3/18)*18)-$B5)&gt;=0,1,0)-D5+2)</f>
        <v>0</v>
      </c>
      <c r="G5" s="38">
        <v>5</v>
      </c>
      <c r="H5" s="38">
        <v>2</v>
      </c>
      <c r="I5" s="149">
        <f t="shared" ref="I5:I13" si="1">IF(($C5+INT(G$3/18)+IF(((G$3-INT(G$3/18)*18)-$B5)&gt;=0,1,0)-G5+2)&lt;0, 0, $C5+INT(G$3/18)+IF(((G$3-INT(G$3/18)*18)-$B5)&gt;=0,1,0)-G5+2)</f>
        <v>2</v>
      </c>
      <c r="J5" s="37">
        <v>4</v>
      </c>
      <c r="K5" s="37">
        <v>1</v>
      </c>
      <c r="L5" s="37">
        <f t="shared" ref="L5:L13" si="2">IF(($C5+INT(J$3/18)+IF(((J$3-INT(J$3/18)*18)-$B5)&gt;=0,1,0)-J5+2)&lt;0, 0, $C5+INT(J$3/18)+IF(((J$3-INT(J$3/18)*18)-$B5)&gt;=0,1,0)-J5+2)</f>
        <v>2</v>
      </c>
      <c r="M5" s="226">
        <v>5</v>
      </c>
      <c r="N5" s="226">
        <v>2</v>
      </c>
      <c r="O5" s="149">
        <f t="shared" ref="O5:O13" si="3">IF(($C5+INT(M$3/18)+IF(((M$3-INT(M$3/18)*18)-$B5)&gt;=0,1,0)-M5+2)&lt;0, 0, $C5+INT(M$3/18)+IF(((M$3-INT(M$3/18)*18)-$B5)&gt;=0,1,0)-M5+2)</f>
        <v>2</v>
      </c>
      <c r="P5" s="37">
        <v>8</v>
      </c>
      <c r="Q5" s="37">
        <v>3</v>
      </c>
      <c r="R5" s="37">
        <f t="shared" ref="R5:R13" si="4">IF(($C5+INT(P$3/18)+IF(((P$3-INT(P$3/18)*18)-$B5)&gt;=0,1,0)-P5+2)&lt;0, 0, $C5+INT(P$3/18)+IF(((P$3-INT(P$3/18)*18)-$B5)&gt;=0,1,0)-P5+2)</f>
        <v>0</v>
      </c>
      <c r="S5" s="226">
        <v>8</v>
      </c>
      <c r="T5" s="226">
        <v>2</v>
      </c>
      <c r="U5" s="149">
        <f t="shared" ref="U5:U13" si="5">IF(($C5+INT(S$3/18)+IF(((S$3-INT(S$3/18)*18)-$B5)&gt;=0,1,0)-S5+2)&lt;0, 0, $C5+INT(S$3/18)+IF(((S$3-INT(S$3/18)*18)-$B5)&gt;=0,1,0)-S5+2)</f>
        <v>0</v>
      </c>
      <c r="V5" t="s">
        <v>373</v>
      </c>
    </row>
    <row r="6" spans="1:22" x14ac:dyDescent="0.2">
      <c r="A6" s="42" t="s">
        <v>391</v>
      </c>
      <c r="B6" s="50">
        <v>9</v>
      </c>
      <c r="C6" s="50">
        <v>4</v>
      </c>
      <c r="D6" s="222">
        <v>5</v>
      </c>
      <c r="E6" s="222">
        <v>3</v>
      </c>
      <c r="F6" s="37">
        <f t="shared" si="0"/>
        <v>2</v>
      </c>
      <c r="G6" s="38">
        <v>5</v>
      </c>
      <c r="H6" s="38">
        <v>3</v>
      </c>
      <c r="I6" s="149">
        <f t="shared" si="1"/>
        <v>2</v>
      </c>
      <c r="J6" s="37">
        <v>4</v>
      </c>
      <c r="K6" s="37">
        <v>2</v>
      </c>
      <c r="L6" s="37">
        <f t="shared" si="2"/>
        <v>2</v>
      </c>
      <c r="M6" s="226">
        <v>5</v>
      </c>
      <c r="N6" s="226">
        <v>1</v>
      </c>
      <c r="O6" s="149">
        <f t="shared" si="3"/>
        <v>2</v>
      </c>
      <c r="P6" s="37">
        <v>7</v>
      </c>
      <c r="Q6" s="37">
        <v>2</v>
      </c>
      <c r="R6" s="37">
        <f t="shared" si="4"/>
        <v>1</v>
      </c>
      <c r="S6" s="226">
        <v>9</v>
      </c>
      <c r="T6" s="226">
        <v>4</v>
      </c>
      <c r="U6" s="149">
        <f t="shared" si="5"/>
        <v>0</v>
      </c>
    </row>
    <row r="7" spans="1:22" x14ac:dyDescent="0.2">
      <c r="A7" s="42" t="s">
        <v>392</v>
      </c>
      <c r="B7" s="50">
        <v>3</v>
      </c>
      <c r="C7" s="50">
        <v>4</v>
      </c>
      <c r="D7" s="222">
        <v>5</v>
      </c>
      <c r="E7" s="222">
        <v>2</v>
      </c>
      <c r="F7" s="37">
        <f t="shared" si="0"/>
        <v>3</v>
      </c>
      <c r="G7" s="38">
        <v>6</v>
      </c>
      <c r="H7" s="38">
        <v>2</v>
      </c>
      <c r="I7" s="149">
        <f t="shared" si="1"/>
        <v>1</v>
      </c>
      <c r="J7" s="37">
        <v>5</v>
      </c>
      <c r="K7" s="37">
        <v>2</v>
      </c>
      <c r="L7" s="37">
        <f t="shared" si="2"/>
        <v>2</v>
      </c>
      <c r="M7" s="226">
        <v>8</v>
      </c>
      <c r="N7" s="226">
        <v>2</v>
      </c>
      <c r="O7" s="149">
        <f t="shared" si="3"/>
        <v>0</v>
      </c>
      <c r="P7" s="37">
        <v>5</v>
      </c>
      <c r="Q7" s="37">
        <v>2</v>
      </c>
      <c r="R7" s="37">
        <f t="shared" si="4"/>
        <v>4</v>
      </c>
      <c r="S7" s="226">
        <v>4</v>
      </c>
      <c r="T7" s="226">
        <v>1</v>
      </c>
      <c r="U7" s="149">
        <f t="shared" si="5"/>
        <v>3</v>
      </c>
    </row>
    <row r="8" spans="1:22" x14ac:dyDescent="0.2">
      <c r="A8" s="42" t="s">
        <v>393</v>
      </c>
      <c r="B8" s="50">
        <v>5</v>
      </c>
      <c r="C8" s="50">
        <v>5</v>
      </c>
      <c r="D8" s="222">
        <v>7</v>
      </c>
      <c r="E8" s="222">
        <v>1</v>
      </c>
      <c r="F8" s="37">
        <f t="shared" si="0"/>
        <v>2</v>
      </c>
      <c r="G8" s="38">
        <v>7</v>
      </c>
      <c r="H8" s="38">
        <v>2</v>
      </c>
      <c r="I8" s="149">
        <f t="shared" si="1"/>
        <v>1</v>
      </c>
      <c r="J8" s="37">
        <v>5</v>
      </c>
      <c r="K8" s="37">
        <v>1</v>
      </c>
      <c r="L8" s="37">
        <f t="shared" si="2"/>
        <v>3</v>
      </c>
      <c r="M8" s="226">
        <v>6</v>
      </c>
      <c r="N8" s="226">
        <v>2</v>
      </c>
      <c r="O8" s="149">
        <f t="shared" si="3"/>
        <v>3</v>
      </c>
      <c r="P8" s="37">
        <v>10</v>
      </c>
      <c r="Q8" s="37">
        <v>4</v>
      </c>
      <c r="R8" s="37">
        <f t="shared" si="4"/>
        <v>0</v>
      </c>
      <c r="S8" s="226">
        <v>7</v>
      </c>
      <c r="T8" s="226">
        <v>2</v>
      </c>
      <c r="U8" s="149">
        <f t="shared" si="5"/>
        <v>1</v>
      </c>
    </row>
    <row r="9" spans="1:22" x14ac:dyDescent="0.2">
      <c r="A9" s="42" t="s">
        <v>394</v>
      </c>
      <c r="B9" s="50">
        <v>15</v>
      </c>
      <c r="C9" s="50">
        <v>3</v>
      </c>
      <c r="D9" s="222">
        <v>5</v>
      </c>
      <c r="E9" s="222">
        <v>3</v>
      </c>
      <c r="F9" s="37">
        <f t="shared" si="0"/>
        <v>1</v>
      </c>
      <c r="G9" s="38">
        <v>5</v>
      </c>
      <c r="H9" s="38">
        <v>2</v>
      </c>
      <c r="I9" s="149">
        <f t="shared" si="1"/>
        <v>1</v>
      </c>
      <c r="J9" s="37">
        <v>4</v>
      </c>
      <c r="K9" s="37">
        <v>2</v>
      </c>
      <c r="L9" s="37">
        <f t="shared" si="2"/>
        <v>1</v>
      </c>
      <c r="M9" s="226">
        <v>3</v>
      </c>
      <c r="N9" s="226">
        <v>2</v>
      </c>
      <c r="O9" s="149">
        <f t="shared" si="3"/>
        <v>3</v>
      </c>
      <c r="P9" s="37">
        <v>5</v>
      </c>
      <c r="Q9" s="37">
        <v>2</v>
      </c>
      <c r="R9" s="37">
        <f t="shared" si="4"/>
        <v>2</v>
      </c>
      <c r="S9" s="226">
        <v>3</v>
      </c>
      <c r="T9" s="226">
        <v>2</v>
      </c>
      <c r="U9" s="149">
        <f t="shared" si="5"/>
        <v>2</v>
      </c>
    </row>
    <row r="10" spans="1:22" x14ac:dyDescent="0.2">
      <c r="A10" s="42" t="s">
        <v>395</v>
      </c>
      <c r="B10" s="50">
        <v>11</v>
      </c>
      <c r="C10" s="50">
        <v>4</v>
      </c>
      <c r="D10" s="222">
        <v>7</v>
      </c>
      <c r="E10" s="222">
        <v>3</v>
      </c>
      <c r="F10" s="37">
        <f t="shared" si="0"/>
        <v>0</v>
      </c>
      <c r="G10" s="38">
        <v>5</v>
      </c>
      <c r="H10" s="38">
        <v>2</v>
      </c>
      <c r="I10" s="149">
        <f t="shared" si="1"/>
        <v>2</v>
      </c>
      <c r="J10" s="37">
        <v>5</v>
      </c>
      <c r="K10" s="37">
        <v>2</v>
      </c>
      <c r="L10" s="37">
        <f t="shared" si="2"/>
        <v>1</v>
      </c>
      <c r="M10" s="226">
        <v>6</v>
      </c>
      <c r="N10" s="226">
        <v>3</v>
      </c>
      <c r="O10" s="149">
        <f t="shared" si="3"/>
        <v>1</v>
      </c>
      <c r="P10" s="37">
        <v>6</v>
      </c>
      <c r="Q10" s="37">
        <v>3</v>
      </c>
      <c r="R10" s="37">
        <f t="shared" si="4"/>
        <v>2</v>
      </c>
      <c r="S10" s="226">
        <v>6</v>
      </c>
      <c r="T10" s="226">
        <v>2</v>
      </c>
      <c r="U10" s="149">
        <f t="shared" si="5"/>
        <v>1</v>
      </c>
    </row>
    <row r="11" spans="1:22" x14ac:dyDescent="0.2">
      <c r="A11" s="42" t="s">
        <v>396</v>
      </c>
      <c r="B11" s="50">
        <v>13</v>
      </c>
      <c r="C11" s="50">
        <v>5</v>
      </c>
      <c r="D11" s="222">
        <v>7</v>
      </c>
      <c r="E11" s="222">
        <v>3</v>
      </c>
      <c r="F11" s="37">
        <f t="shared" si="0"/>
        <v>1</v>
      </c>
      <c r="G11" s="38">
        <v>6</v>
      </c>
      <c r="H11" s="38">
        <v>2</v>
      </c>
      <c r="I11" s="149">
        <f t="shared" si="1"/>
        <v>2</v>
      </c>
      <c r="J11" s="37">
        <v>5</v>
      </c>
      <c r="K11" s="37">
        <v>1</v>
      </c>
      <c r="L11" s="37">
        <f t="shared" si="2"/>
        <v>2</v>
      </c>
      <c r="M11" s="226">
        <v>8</v>
      </c>
      <c r="N11" s="226">
        <v>3</v>
      </c>
      <c r="O11" s="149">
        <f t="shared" si="3"/>
        <v>0</v>
      </c>
      <c r="P11" s="37">
        <v>8</v>
      </c>
      <c r="Q11" s="37">
        <v>2</v>
      </c>
      <c r="R11" s="37">
        <f t="shared" si="4"/>
        <v>1</v>
      </c>
      <c r="S11" s="226">
        <v>7</v>
      </c>
      <c r="T11" s="226">
        <v>3</v>
      </c>
      <c r="U11" s="149">
        <f t="shared" si="5"/>
        <v>1</v>
      </c>
    </row>
    <row r="12" spans="1:22" x14ac:dyDescent="0.2">
      <c r="A12" s="42" t="s">
        <v>397</v>
      </c>
      <c r="B12" s="50">
        <v>7</v>
      </c>
      <c r="C12" s="50">
        <v>3</v>
      </c>
      <c r="D12" s="222">
        <v>10</v>
      </c>
      <c r="E12" s="222">
        <v>2</v>
      </c>
      <c r="F12" s="37">
        <f t="shared" si="0"/>
        <v>0</v>
      </c>
      <c r="G12" s="38">
        <v>3</v>
      </c>
      <c r="H12" s="38">
        <v>1</v>
      </c>
      <c r="I12" s="149">
        <f t="shared" si="1"/>
        <v>3</v>
      </c>
      <c r="J12" s="37">
        <v>4</v>
      </c>
      <c r="K12" s="37">
        <v>2</v>
      </c>
      <c r="L12" s="37">
        <f t="shared" si="2"/>
        <v>1</v>
      </c>
      <c r="M12" s="226">
        <v>7</v>
      </c>
      <c r="N12" s="226">
        <v>3</v>
      </c>
      <c r="O12" s="149">
        <f t="shared" si="3"/>
        <v>0</v>
      </c>
      <c r="P12" s="37">
        <v>4</v>
      </c>
      <c r="Q12" s="37">
        <v>2</v>
      </c>
      <c r="R12" s="37">
        <f t="shared" si="4"/>
        <v>3</v>
      </c>
      <c r="S12" s="226">
        <v>7</v>
      </c>
      <c r="T12" s="226">
        <v>3</v>
      </c>
      <c r="U12" s="149">
        <f t="shared" si="5"/>
        <v>0</v>
      </c>
    </row>
    <row r="13" spans="1:22" ht="13.5" thickBot="1" x14ac:dyDescent="0.25">
      <c r="A13" s="52" t="s">
        <v>398</v>
      </c>
      <c r="B13" s="53">
        <v>1</v>
      </c>
      <c r="C13" s="53">
        <v>4</v>
      </c>
      <c r="D13" s="222">
        <v>7</v>
      </c>
      <c r="E13" s="223">
        <v>2</v>
      </c>
      <c r="F13" s="37">
        <f t="shared" si="0"/>
        <v>1</v>
      </c>
      <c r="G13" s="38">
        <v>7</v>
      </c>
      <c r="H13" s="55">
        <v>2</v>
      </c>
      <c r="I13" s="149">
        <f t="shared" si="1"/>
        <v>1</v>
      </c>
      <c r="J13" s="37">
        <v>5</v>
      </c>
      <c r="K13" s="54">
        <v>1</v>
      </c>
      <c r="L13" s="37">
        <f t="shared" si="2"/>
        <v>2</v>
      </c>
      <c r="M13" s="226">
        <v>6</v>
      </c>
      <c r="N13" s="227">
        <v>2</v>
      </c>
      <c r="O13" s="149">
        <f t="shared" si="3"/>
        <v>2</v>
      </c>
      <c r="P13" s="37">
        <v>8</v>
      </c>
      <c r="Q13" s="54">
        <v>2</v>
      </c>
      <c r="R13" s="37">
        <f t="shared" si="4"/>
        <v>1</v>
      </c>
      <c r="S13" s="226">
        <v>4</v>
      </c>
      <c r="T13" s="227">
        <v>1</v>
      </c>
      <c r="U13" s="149">
        <f t="shared" si="5"/>
        <v>3</v>
      </c>
      <c r="V13" t="s">
        <v>375</v>
      </c>
    </row>
    <row r="14" spans="1:22" ht="13.5" thickBot="1" x14ac:dyDescent="0.25">
      <c r="A14" s="61" t="s">
        <v>412</v>
      </c>
      <c r="B14" s="62"/>
      <c r="C14" s="74">
        <f t="shared" ref="C14:L14" si="6">SUM(C5:C13)</f>
        <v>36</v>
      </c>
      <c r="D14" s="63">
        <f t="shared" si="6"/>
        <v>60</v>
      </c>
      <c r="E14" s="63">
        <f t="shared" si="6"/>
        <v>21</v>
      </c>
      <c r="F14" s="63">
        <f t="shared" si="6"/>
        <v>10</v>
      </c>
      <c r="G14" s="64">
        <f t="shared" si="6"/>
        <v>49</v>
      </c>
      <c r="H14" s="64">
        <f t="shared" si="6"/>
        <v>18</v>
      </c>
      <c r="I14" s="215">
        <f t="shared" si="6"/>
        <v>15</v>
      </c>
      <c r="J14" s="63">
        <f t="shared" si="6"/>
        <v>41</v>
      </c>
      <c r="K14" s="63">
        <f t="shared" si="6"/>
        <v>14</v>
      </c>
      <c r="L14" s="88">
        <f t="shared" si="6"/>
        <v>16</v>
      </c>
      <c r="M14" s="64">
        <f t="shared" ref="M14:U14" si="7">SUM(M5:M13)</f>
        <v>54</v>
      </c>
      <c r="N14" s="64">
        <f t="shared" si="7"/>
        <v>20</v>
      </c>
      <c r="O14" s="89">
        <f t="shared" si="7"/>
        <v>13</v>
      </c>
      <c r="P14" s="63">
        <f t="shared" si="7"/>
        <v>61</v>
      </c>
      <c r="Q14" s="63">
        <f t="shared" si="7"/>
        <v>22</v>
      </c>
      <c r="R14" s="88">
        <f t="shared" si="7"/>
        <v>14</v>
      </c>
      <c r="S14" s="64">
        <f t="shared" si="7"/>
        <v>55</v>
      </c>
      <c r="T14" s="64">
        <f t="shared" si="7"/>
        <v>20</v>
      </c>
      <c r="U14" s="89">
        <f t="shared" si="7"/>
        <v>11</v>
      </c>
    </row>
    <row r="15" spans="1:22" x14ac:dyDescent="0.2">
      <c r="A15" s="57" t="s">
        <v>399</v>
      </c>
      <c r="B15" s="58">
        <v>8</v>
      </c>
      <c r="C15" s="58">
        <v>4</v>
      </c>
      <c r="D15" s="222">
        <v>7</v>
      </c>
      <c r="E15" s="224">
        <v>2</v>
      </c>
      <c r="F15" s="37">
        <f t="shared" si="0"/>
        <v>0</v>
      </c>
      <c r="G15" s="38">
        <v>5</v>
      </c>
      <c r="H15" s="59">
        <v>2</v>
      </c>
      <c r="I15" s="149">
        <f t="shared" ref="I15:I23" si="8">IF(($C15+INT(G$3/18)+IF(((G$3-INT(G$3/18)*18)-$B15)&gt;=0,1,0)-G15+2)&lt;0, 0, $C15+INT(G$3/18)+IF(((G$3-INT(G$3/18)*18)-$B15)&gt;=0,1,0)-G15+2)</f>
        <v>2</v>
      </c>
      <c r="J15" s="37">
        <v>5</v>
      </c>
      <c r="K15" s="39">
        <v>2</v>
      </c>
      <c r="L15" s="37">
        <f t="shared" ref="L15:L23" si="9">IF(($C15+INT(J$3/18)+IF(((J$3-INT(J$3/18)*18)-$B15)&gt;=0,1,0)-J15+2)&lt;0, 0, $C15+INT(J$3/18)+IF(((J$3-INT(J$3/18)*18)-$B15)&gt;=0,1,0)-J15+2)</f>
        <v>1</v>
      </c>
      <c r="M15" s="226">
        <v>5</v>
      </c>
      <c r="N15" s="228">
        <v>3</v>
      </c>
      <c r="O15" s="149">
        <f t="shared" ref="O15:O23" si="10">IF(($C15+INT(M$3/18)+IF(((M$3-INT(M$3/18)*18)-$B15)&gt;=0,1,0)-M15+2)&lt;0, 0, $C15+INT(M$3/18)+IF(((M$3-INT(M$3/18)*18)-$B15)&gt;=0,1,0)-M15+2)</f>
        <v>2</v>
      </c>
      <c r="P15" s="37">
        <v>7</v>
      </c>
      <c r="Q15" s="39">
        <v>1</v>
      </c>
      <c r="R15" s="37">
        <f t="shared" ref="R15:R23" si="11">IF(($C15+INT(P$3/18)+IF(((P$3-INT(P$3/18)*18)-$B15)&gt;=0,1,0)-P15+2)&lt;0, 0, $C15+INT(P$3/18)+IF(((P$3-INT(P$3/18)*18)-$B15)&gt;=0,1,0)-P15+2)</f>
        <v>1</v>
      </c>
      <c r="S15" s="226">
        <v>10</v>
      </c>
      <c r="T15" s="228">
        <v>2</v>
      </c>
      <c r="U15" s="149">
        <f t="shared" ref="U15:U23" si="12">IF(($C15+INT(S$3/18)+IF(((S$3-INT(S$3/18)*18)-$B15)&gt;=0,1,0)-S15+2)&lt;0, 0, $C15+INT(S$3/18)+IF(((S$3-INT(S$3/18)*18)-$B15)&gt;=0,1,0)-S15+2)</f>
        <v>0</v>
      </c>
      <c r="V15" t="s">
        <v>375</v>
      </c>
    </row>
    <row r="16" spans="1:22" x14ac:dyDescent="0.2">
      <c r="A16" s="42" t="s">
        <v>400</v>
      </c>
      <c r="B16" s="50">
        <v>12</v>
      </c>
      <c r="C16" s="50">
        <v>3</v>
      </c>
      <c r="D16" s="222">
        <v>5</v>
      </c>
      <c r="E16" s="222">
        <v>1</v>
      </c>
      <c r="F16" s="37">
        <f t="shared" si="0"/>
        <v>1</v>
      </c>
      <c r="G16" s="38">
        <v>6</v>
      </c>
      <c r="H16" s="38">
        <v>2</v>
      </c>
      <c r="I16" s="149">
        <f t="shared" si="8"/>
        <v>0</v>
      </c>
      <c r="J16" s="37">
        <v>4</v>
      </c>
      <c r="K16" s="37">
        <v>3</v>
      </c>
      <c r="L16" s="37">
        <f t="shared" si="9"/>
        <v>1</v>
      </c>
      <c r="M16" s="226">
        <v>4</v>
      </c>
      <c r="N16" s="226">
        <v>2</v>
      </c>
      <c r="O16" s="149">
        <f t="shared" si="10"/>
        <v>2</v>
      </c>
      <c r="P16" s="37">
        <v>5</v>
      </c>
      <c r="Q16" s="37">
        <v>2</v>
      </c>
      <c r="R16" s="37">
        <f t="shared" si="11"/>
        <v>2</v>
      </c>
      <c r="S16" s="226">
        <v>5</v>
      </c>
      <c r="T16" s="226">
        <v>1</v>
      </c>
      <c r="U16" s="149">
        <f t="shared" si="12"/>
        <v>1</v>
      </c>
    </row>
    <row r="17" spans="1:22" x14ac:dyDescent="0.2">
      <c r="A17" s="42" t="s">
        <v>401</v>
      </c>
      <c r="B17" s="50">
        <v>10</v>
      </c>
      <c r="C17" s="50">
        <v>4</v>
      </c>
      <c r="D17" s="222">
        <v>8</v>
      </c>
      <c r="E17" s="222">
        <v>3</v>
      </c>
      <c r="F17" s="37">
        <f t="shared" si="0"/>
        <v>0</v>
      </c>
      <c r="G17" s="38">
        <v>6</v>
      </c>
      <c r="H17" s="38">
        <v>2</v>
      </c>
      <c r="I17" s="149">
        <f t="shared" si="8"/>
        <v>1</v>
      </c>
      <c r="J17" s="37">
        <v>5</v>
      </c>
      <c r="K17" s="37">
        <v>2</v>
      </c>
      <c r="L17" s="37">
        <f t="shared" si="9"/>
        <v>1</v>
      </c>
      <c r="M17" s="226">
        <v>7</v>
      </c>
      <c r="N17" s="226">
        <v>1</v>
      </c>
      <c r="O17" s="149">
        <f t="shared" si="10"/>
        <v>0</v>
      </c>
      <c r="P17" s="37">
        <v>6</v>
      </c>
      <c r="Q17" s="37">
        <v>2</v>
      </c>
      <c r="R17" s="37">
        <f t="shared" si="11"/>
        <v>2</v>
      </c>
      <c r="S17" s="226">
        <v>5</v>
      </c>
      <c r="T17" s="226">
        <v>2</v>
      </c>
      <c r="U17" s="149">
        <f t="shared" si="12"/>
        <v>2</v>
      </c>
    </row>
    <row r="18" spans="1:22" x14ac:dyDescent="0.2">
      <c r="A18" s="42" t="s">
        <v>402</v>
      </c>
      <c r="B18" s="50">
        <v>16</v>
      </c>
      <c r="C18" s="50">
        <v>4</v>
      </c>
      <c r="D18" s="222">
        <v>5</v>
      </c>
      <c r="E18" s="222">
        <v>3</v>
      </c>
      <c r="F18" s="37">
        <f t="shared" si="0"/>
        <v>2</v>
      </c>
      <c r="G18" s="38">
        <v>5</v>
      </c>
      <c r="H18" s="38">
        <v>2</v>
      </c>
      <c r="I18" s="149">
        <f t="shared" si="8"/>
        <v>2</v>
      </c>
      <c r="J18" s="37">
        <v>5</v>
      </c>
      <c r="K18" s="37">
        <v>1</v>
      </c>
      <c r="L18" s="37">
        <f t="shared" si="9"/>
        <v>1</v>
      </c>
      <c r="M18" s="226">
        <v>6</v>
      </c>
      <c r="N18" s="226">
        <v>2</v>
      </c>
      <c r="O18" s="149">
        <f t="shared" si="10"/>
        <v>1</v>
      </c>
      <c r="P18" s="37">
        <v>7</v>
      </c>
      <c r="Q18" s="37">
        <v>2</v>
      </c>
      <c r="R18" s="37">
        <f t="shared" si="11"/>
        <v>1</v>
      </c>
      <c r="S18" s="226">
        <v>3</v>
      </c>
      <c r="T18" s="226">
        <v>1</v>
      </c>
      <c r="U18" s="149">
        <f t="shared" si="12"/>
        <v>3</v>
      </c>
    </row>
    <row r="19" spans="1:22" x14ac:dyDescent="0.2">
      <c r="A19" s="42" t="s">
        <v>403</v>
      </c>
      <c r="B19" s="50">
        <v>2</v>
      </c>
      <c r="C19" s="50">
        <v>5</v>
      </c>
      <c r="D19" s="222">
        <v>8</v>
      </c>
      <c r="E19" s="222">
        <v>3</v>
      </c>
      <c r="F19" s="37">
        <f t="shared" si="0"/>
        <v>1</v>
      </c>
      <c r="G19" s="38">
        <v>6</v>
      </c>
      <c r="H19" s="38">
        <v>2</v>
      </c>
      <c r="I19" s="149">
        <f t="shared" si="8"/>
        <v>2</v>
      </c>
      <c r="J19" s="37">
        <v>6</v>
      </c>
      <c r="K19" s="37">
        <v>2</v>
      </c>
      <c r="L19" s="37">
        <f t="shared" si="9"/>
        <v>2</v>
      </c>
      <c r="M19" s="226">
        <v>8</v>
      </c>
      <c r="N19" s="226">
        <v>2</v>
      </c>
      <c r="O19" s="149">
        <f t="shared" si="10"/>
        <v>1</v>
      </c>
      <c r="P19" s="37">
        <v>8</v>
      </c>
      <c r="Q19" s="37">
        <v>2</v>
      </c>
      <c r="R19" s="37">
        <f t="shared" si="11"/>
        <v>2</v>
      </c>
      <c r="S19" s="226">
        <v>7</v>
      </c>
      <c r="T19" s="226">
        <v>2</v>
      </c>
      <c r="U19" s="149">
        <f t="shared" si="12"/>
        <v>1</v>
      </c>
    </row>
    <row r="20" spans="1:22" x14ac:dyDescent="0.2">
      <c r="A20" s="42" t="s">
        <v>404</v>
      </c>
      <c r="B20" s="50">
        <v>14</v>
      </c>
      <c r="C20" s="50">
        <v>3</v>
      </c>
      <c r="D20" s="222">
        <v>4</v>
      </c>
      <c r="E20" s="222">
        <v>2</v>
      </c>
      <c r="F20" s="37">
        <f t="shared" si="0"/>
        <v>2</v>
      </c>
      <c r="G20" s="38">
        <v>4</v>
      </c>
      <c r="H20" s="38">
        <v>2</v>
      </c>
      <c r="I20" s="149">
        <f t="shared" si="8"/>
        <v>2</v>
      </c>
      <c r="J20" s="37">
        <v>4</v>
      </c>
      <c r="K20" s="37">
        <v>3</v>
      </c>
      <c r="L20" s="37">
        <f t="shared" si="9"/>
        <v>1</v>
      </c>
      <c r="M20" s="226">
        <v>6</v>
      </c>
      <c r="N20" s="226">
        <v>2</v>
      </c>
      <c r="O20" s="149">
        <f t="shared" si="10"/>
        <v>0</v>
      </c>
      <c r="P20" s="37">
        <v>3</v>
      </c>
      <c r="Q20" s="37">
        <v>1</v>
      </c>
      <c r="R20" s="37">
        <f t="shared" si="11"/>
        <v>4</v>
      </c>
      <c r="S20" s="226">
        <v>4</v>
      </c>
      <c r="T20" s="226">
        <v>1</v>
      </c>
      <c r="U20" s="149">
        <f t="shared" si="12"/>
        <v>2</v>
      </c>
      <c r="V20" t="s">
        <v>374</v>
      </c>
    </row>
    <row r="21" spans="1:22" x14ac:dyDescent="0.2">
      <c r="A21" s="42" t="s">
        <v>405</v>
      </c>
      <c r="B21" s="50">
        <v>6</v>
      </c>
      <c r="C21" s="50">
        <v>5</v>
      </c>
      <c r="D21" s="222">
        <v>7</v>
      </c>
      <c r="E21" s="222">
        <v>2</v>
      </c>
      <c r="F21" s="37">
        <f t="shared" si="0"/>
        <v>2</v>
      </c>
      <c r="G21" s="38">
        <v>7</v>
      </c>
      <c r="H21" s="38">
        <v>2</v>
      </c>
      <c r="I21" s="149">
        <f t="shared" si="8"/>
        <v>1</v>
      </c>
      <c r="J21" s="37">
        <v>5</v>
      </c>
      <c r="K21" s="37">
        <v>1</v>
      </c>
      <c r="L21" s="37">
        <f t="shared" si="9"/>
        <v>3</v>
      </c>
      <c r="M21" s="226">
        <v>8</v>
      </c>
      <c r="N21" s="226">
        <v>2</v>
      </c>
      <c r="O21" s="149">
        <f t="shared" si="10"/>
        <v>1</v>
      </c>
      <c r="P21" s="37">
        <v>9</v>
      </c>
      <c r="Q21" s="37">
        <v>2</v>
      </c>
      <c r="R21" s="37">
        <f t="shared" si="11"/>
        <v>0</v>
      </c>
      <c r="S21" s="226">
        <v>6</v>
      </c>
      <c r="T21" s="226">
        <v>2</v>
      </c>
      <c r="U21" s="149">
        <f t="shared" si="12"/>
        <v>2</v>
      </c>
    </row>
    <row r="22" spans="1:22" x14ac:dyDescent="0.2">
      <c r="A22" s="42" t="s">
        <v>406</v>
      </c>
      <c r="B22" s="50">
        <v>18</v>
      </c>
      <c r="C22" s="50">
        <v>4</v>
      </c>
      <c r="D22" s="222">
        <v>7</v>
      </c>
      <c r="E22" s="222">
        <v>2</v>
      </c>
      <c r="F22" s="37">
        <f t="shared" si="0"/>
        <v>0</v>
      </c>
      <c r="G22" s="38">
        <v>7</v>
      </c>
      <c r="H22" s="38">
        <v>3</v>
      </c>
      <c r="I22" s="149">
        <f t="shared" si="8"/>
        <v>0</v>
      </c>
      <c r="J22" s="37">
        <v>4</v>
      </c>
      <c r="K22" s="37">
        <v>2</v>
      </c>
      <c r="L22" s="37">
        <f t="shared" si="9"/>
        <v>2</v>
      </c>
      <c r="M22" s="226">
        <v>6</v>
      </c>
      <c r="N22" s="226">
        <v>3</v>
      </c>
      <c r="O22" s="149">
        <f t="shared" si="10"/>
        <v>1</v>
      </c>
      <c r="P22" s="37">
        <v>6</v>
      </c>
      <c r="Q22" s="37">
        <v>2</v>
      </c>
      <c r="R22" s="37">
        <f t="shared" si="11"/>
        <v>2</v>
      </c>
      <c r="S22" s="226">
        <v>5</v>
      </c>
      <c r="T22" s="226">
        <v>2</v>
      </c>
      <c r="U22" s="149">
        <f t="shared" si="12"/>
        <v>1</v>
      </c>
    </row>
    <row r="23" spans="1:22" ht="13.5" thickBot="1" x14ac:dyDescent="0.25">
      <c r="A23" s="45" t="s">
        <v>407</v>
      </c>
      <c r="B23" s="51">
        <v>4</v>
      </c>
      <c r="C23" s="51">
        <v>4</v>
      </c>
      <c r="D23" s="222">
        <v>4</v>
      </c>
      <c r="E23" s="225">
        <v>1</v>
      </c>
      <c r="F23" s="37">
        <f t="shared" si="0"/>
        <v>4</v>
      </c>
      <c r="G23" s="38">
        <v>6</v>
      </c>
      <c r="H23" s="47">
        <v>2</v>
      </c>
      <c r="I23" s="149">
        <f t="shared" si="8"/>
        <v>1</v>
      </c>
      <c r="J23" s="37">
        <v>3</v>
      </c>
      <c r="K23" s="46">
        <v>0</v>
      </c>
      <c r="L23" s="37">
        <f t="shared" si="9"/>
        <v>4</v>
      </c>
      <c r="M23" s="226">
        <v>6</v>
      </c>
      <c r="N23" s="229">
        <v>1</v>
      </c>
      <c r="O23" s="149">
        <f t="shared" si="10"/>
        <v>2</v>
      </c>
      <c r="P23" s="37">
        <v>4</v>
      </c>
      <c r="Q23" s="46">
        <v>0</v>
      </c>
      <c r="R23" s="37">
        <f t="shared" si="11"/>
        <v>4</v>
      </c>
      <c r="S23" s="226">
        <v>4</v>
      </c>
      <c r="T23" s="229">
        <v>2</v>
      </c>
      <c r="U23" s="149">
        <f t="shared" si="12"/>
        <v>3</v>
      </c>
    </row>
    <row r="24" spans="1:22" ht="13.5" thickBot="1" x14ac:dyDescent="0.25">
      <c r="A24" s="66" t="s">
        <v>413</v>
      </c>
      <c r="B24" s="63"/>
      <c r="C24" s="63">
        <f t="shared" ref="C24:L24" si="13">SUM(C15:C23)</f>
        <v>36</v>
      </c>
      <c r="D24" s="63">
        <f t="shared" si="13"/>
        <v>55</v>
      </c>
      <c r="E24" s="63">
        <f t="shared" si="13"/>
        <v>19</v>
      </c>
      <c r="F24" s="63">
        <f t="shared" si="13"/>
        <v>12</v>
      </c>
      <c r="G24" s="64">
        <f t="shared" si="13"/>
        <v>52</v>
      </c>
      <c r="H24" s="64">
        <f t="shared" si="13"/>
        <v>19</v>
      </c>
      <c r="I24" s="74">
        <f t="shared" si="13"/>
        <v>11</v>
      </c>
      <c r="J24" s="63">
        <f t="shared" si="13"/>
        <v>41</v>
      </c>
      <c r="K24" s="63">
        <f t="shared" si="13"/>
        <v>16</v>
      </c>
      <c r="L24" s="63">
        <f t="shared" si="13"/>
        <v>16</v>
      </c>
      <c r="M24" s="64">
        <f t="shared" ref="M24:U24" si="14">SUM(M15:M23)</f>
        <v>56</v>
      </c>
      <c r="N24" s="64">
        <f t="shared" si="14"/>
        <v>18</v>
      </c>
      <c r="O24" s="64">
        <f t="shared" si="14"/>
        <v>10</v>
      </c>
      <c r="P24" s="63">
        <f t="shared" si="14"/>
        <v>55</v>
      </c>
      <c r="Q24" s="63">
        <f t="shared" si="14"/>
        <v>14</v>
      </c>
      <c r="R24" s="63">
        <f t="shared" si="14"/>
        <v>18</v>
      </c>
      <c r="S24" s="64">
        <f t="shared" si="14"/>
        <v>49</v>
      </c>
      <c r="T24" s="64">
        <f t="shared" si="14"/>
        <v>15</v>
      </c>
      <c r="U24" s="64">
        <f t="shared" si="14"/>
        <v>15</v>
      </c>
    </row>
    <row r="25" spans="1:22" ht="13.5" thickBot="1" x14ac:dyDescent="0.25">
      <c r="A25" s="70" t="s">
        <v>414</v>
      </c>
      <c r="B25" s="71"/>
      <c r="C25" s="71">
        <f t="shared" ref="C25:L25" si="15">C24+C14</f>
        <v>72</v>
      </c>
      <c r="D25" s="71">
        <f t="shared" si="15"/>
        <v>115</v>
      </c>
      <c r="E25" s="71">
        <f t="shared" si="15"/>
        <v>40</v>
      </c>
      <c r="F25" s="71">
        <f t="shared" si="15"/>
        <v>22</v>
      </c>
      <c r="G25" s="72">
        <f t="shared" si="15"/>
        <v>101</v>
      </c>
      <c r="H25" s="72">
        <f t="shared" si="15"/>
        <v>37</v>
      </c>
      <c r="I25" s="216">
        <f t="shared" si="15"/>
        <v>26</v>
      </c>
      <c r="J25" s="71">
        <f t="shared" si="15"/>
        <v>82</v>
      </c>
      <c r="K25" s="71">
        <f t="shared" si="15"/>
        <v>30</v>
      </c>
      <c r="L25" s="71">
        <f t="shared" si="15"/>
        <v>32</v>
      </c>
      <c r="M25" s="72">
        <f t="shared" ref="M25:U25" si="16">M24+M14</f>
        <v>110</v>
      </c>
      <c r="N25" s="72">
        <f t="shared" si="16"/>
        <v>38</v>
      </c>
      <c r="O25" s="72">
        <f t="shared" si="16"/>
        <v>23</v>
      </c>
      <c r="P25" s="71">
        <f t="shared" si="16"/>
        <v>116</v>
      </c>
      <c r="Q25" s="71">
        <f t="shared" si="16"/>
        <v>36</v>
      </c>
      <c r="R25" s="71">
        <f t="shared" si="16"/>
        <v>32</v>
      </c>
      <c r="S25" s="72">
        <f t="shared" si="16"/>
        <v>104</v>
      </c>
      <c r="T25" s="72">
        <f t="shared" si="16"/>
        <v>35</v>
      </c>
      <c r="U25" s="72">
        <f t="shared" si="16"/>
        <v>26</v>
      </c>
    </row>
    <row r="27" spans="1:22" x14ac:dyDescent="0.2">
      <c r="A27" s="30"/>
      <c r="B27" s="30"/>
      <c r="C27" s="30"/>
      <c r="D27" s="30"/>
      <c r="E27" s="30"/>
      <c r="F27" s="30"/>
      <c r="G27" s="30"/>
      <c r="H27" s="30"/>
      <c r="I27" s="30"/>
      <c r="J27" s="30"/>
      <c r="K27" s="30"/>
      <c r="L27" s="30"/>
    </row>
    <row r="28" spans="1:22" x14ac:dyDescent="0.2">
      <c r="A28" s="30"/>
      <c r="B28" s="30"/>
      <c r="C28" s="30"/>
      <c r="D28" s="30"/>
      <c r="E28" s="30"/>
      <c r="F28" s="30"/>
      <c r="G28" s="30"/>
      <c r="H28" s="30"/>
      <c r="I28" s="30"/>
      <c r="J28" s="30"/>
      <c r="K28" s="30"/>
      <c r="L28" s="30"/>
    </row>
    <row r="29" spans="1:22" x14ac:dyDescent="0.2">
      <c r="A29" s="92"/>
      <c r="B29" s="30" t="s">
        <v>450</v>
      </c>
      <c r="C29" s="30"/>
      <c r="D29" s="30"/>
      <c r="E29" s="30"/>
      <c r="F29" s="30"/>
      <c r="G29" s="30"/>
      <c r="H29" s="30"/>
      <c r="I29" s="30"/>
      <c r="J29" s="30"/>
      <c r="K29" s="30"/>
      <c r="L29" s="30"/>
    </row>
    <row r="30" spans="1:22" x14ac:dyDescent="0.2">
      <c r="A30" s="97"/>
      <c r="B30" s="30" t="s">
        <v>603</v>
      </c>
      <c r="C30" s="30"/>
      <c r="D30" s="30"/>
      <c r="E30" s="30"/>
      <c r="F30" s="30"/>
      <c r="G30" s="30"/>
      <c r="H30" s="30"/>
      <c r="I30" s="30"/>
      <c r="J30" s="30"/>
      <c r="K30" s="30"/>
      <c r="L30" s="30"/>
    </row>
  </sheetData>
  <mergeCells count="12">
    <mergeCell ref="D2:F2"/>
    <mergeCell ref="G2:I2"/>
    <mergeCell ref="J2:L2"/>
    <mergeCell ref="M2:O2"/>
    <mergeCell ref="S2:U2"/>
    <mergeCell ref="P2:R2"/>
    <mergeCell ref="D3:F3"/>
    <mergeCell ref="G3:I3"/>
    <mergeCell ref="J3:L3"/>
    <mergeCell ref="M3:O3"/>
    <mergeCell ref="S3:U3"/>
    <mergeCell ref="P3:R3"/>
  </mergeCells>
  <phoneticPr fontId="8" type="noConversion"/>
  <conditionalFormatting sqref="G5:G13 G15:G23 S5:S13 D5:D13 J5:J13 J15:J23 D15:D23 M5:M13 P5:P13 P15:P23 M15:M23 S15:S23">
    <cfRule type="cellIs" dxfId="103" priority="3" stopIfTrue="1" operator="equal">
      <formula>$C5</formula>
    </cfRule>
    <cfRule type="cellIs" dxfId="102" priority="4" stopIfTrue="1" operator="equal">
      <formula>$C5-1</formula>
    </cfRule>
  </conditionalFormatting>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2BB6272E7E3E947B36626E71408EBA3" ma:contentTypeVersion="4" ma:contentTypeDescription="Create a new document." ma:contentTypeScope="" ma:versionID="0dae0108c7b32502fc345d047c614aff">
  <xsd:schema xmlns:xsd="http://www.w3.org/2001/XMLSchema" xmlns:xs="http://www.w3.org/2001/XMLSchema" xmlns:p="http://schemas.microsoft.com/office/2006/metadata/properties" xmlns:ns3="59a023ec-bbb6-4abb-9ac4-7ee9a23a7c12" targetNamespace="http://schemas.microsoft.com/office/2006/metadata/properties" ma:root="true" ma:fieldsID="edf1c4b298527c4be16edd6b7c26ad83" ns3:_="">
    <xsd:import namespace="59a023ec-bbb6-4abb-9ac4-7ee9a23a7c1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a023ec-bbb6-4abb-9ac4-7ee9a23a7c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6A223A-FAC6-42FA-AA6E-D0E7D4545436}">
  <ds:schemaRefs>
    <ds:schemaRef ds:uri="http://schemas.openxmlformats.org/package/2006/metadata/core-properties"/>
    <ds:schemaRef ds:uri="http://purl.org/dc/terms/"/>
    <ds:schemaRef ds:uri="59a023ec-bbb6-4abb-9ac4-7ee9a23a7c12"/>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7C8AA056-D267-40EC-97BC-F917744061E9}">
  <ds:schemaRefs>
    <ds:schemaRef ds:uri="http://schemas.microsoft.com/sharepoint/v3/contenttype/forms"/>
  </ds:schemaRefs>
</ds:datastoreItem>
</file>

<file path=customXml/itemProps3.xml><?xml version="1.0" encoding="utf-8"?>
<ds:datastoreItem xmlns:ds="http://schemas.openxmlformats.org/officeDocument/2006/customXml" ds:itemID="{F3D5B119-4269-4372-9B82-373C25D1B6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a023ec-bbb6-4abb-9ac4-7ee9a23a7c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Regneark</vt:lpstr>
      </vt:variant>
      <vt:variant>
        <vt:i4>167</vt:i4>
      </vt:variant>
    </vt:vector>
  </HeadingPairs>
  <TitlesOfParts>
    <vt:vector size="167" baseType="lpstr">
      <vt:lpstr>Spillede baner i Vitalis</vt:lpstr>
      <vt:lpstr>Turplan 2019 + Medlemmer </vt:lpstr>
      <vt:lpstr>Turplan 2022 + Medlemmer</vt:lpstr>
      <vt:lpstr>2022 Point</vt:lpstr>
      <vt:lpstr>Gilleleje 18. september 2022</vt:lpstr>
      <vt:lpstr>Silkeborg 20-21 aug 2022</vt:lpstr>
      <vt:lpstr>Hjortespring 25. juni 2022</vt:lpstr>
      <vt:lpstr>Portugal 2022</vt:lpstr>
      <vt:lpstr>Værebro 1. maj 2022</vt:lpstr>
      <vt:lpstr>Turplan 2021 + Medlemmer</vt:lpstr>
      <vt:lpstr>2021 - point</vt:lpstr>
      <vt:lpstr>Varde Tour + KM</vt:lpstr>
      <vt:lpstr>Breinholtgård 21. sept 2021</vt:lpstr>
      <vt:lpstr>Kaj Lykke 20. sept 2021</vt:lpstr>
      <vt:lpstr>Varde 19. sept 2021</vt:lpstr>
      <vt:lpstr>Gilleleje 28. aug 2021</vt:lpstr>
      <vt:lpstr>Esbjerg 19-20 juni 2021</vt:lpstr>
      <vt:lpstr>Hørsholm 8. maj 2021</vt:lpstr>
      <vt:lpstr>Køge 24. april 2021</vt:lpstr>
      <vt:lpstr>Turplan 2020 + Medlemmer  </vt:lpstr>
      <vt:lpstr>2020 - point</vt:lpstr>
      <vt:lpstr>Harekær 24. oktober 2020</vt:lpstr>
      <vt:lpstr>Holstebro_Himmerland 24-27 sep </vt:lpstr>
      <vt:lpstr>Mølleåen 23. august 2020</vt:lpstr>
      <vt:lpstr>Odsherred_Sorø 20-21 juni 2020</vt:lpstr>
      <vt:lpstr>Fredensborg 17. maj 2020</vt:lpstr>
      <vt:lpstr>Turplan 2019 + Medlemmer</vt:lpstr>
      <vt:lpstr>2019 - point</vt:lpstr>
      <vt:lpstr>Great Nothern 28 september 2019</vt:lpstr>
      <vt:lpstr>Lübker 13-15 september 2019</vt:lpstr>
      <vt:lpstr>Hedeland 22. juni 2019</vt:lpstr>
      <vt:lpstr>Svendborg Vestfyn 4. og 5. maj</vt:lpstr>
      <vt:lpstr>Dragør 13. april 2019</vt:lpstr>
      <vt:lpstr>Turplan 2018 + Medlemmer </vt:lpstr>
      <vt:lpstr>2018 - point</vt:lpstr>
      <vt:lpstr>Hørsholm 14 august 2018</vt:lpstr>
      <vt:lpstr>Portugal 2018</vt:lpstr>
      <vt:lpstr>PGA Sweden 4. og 5. aug 2018</vt:lpstr>
      <vt:lpstr>Simon's 1. juli 2018</vt:lpstr>
      <vt:lpstr>Søllerød 23 juni 2018</vt:lpstr>
      <vt:lpstr>Turplan 2017 + Medlemmer</vt:lpstr>
      <vt:lpstr>2017 - point</vt:lpstr>
      <vt:lpstr>Furesø 29. oktober 2017</vt:lpstr>
      <vt:lpstr>Simon's 16. og 17. sep 2017</vt:lpstr>
      <vt:lpstr>Tomelilla 26. og 27. august 17</vt:lpstr>
      <vt:lpstr>Midtsjælland 18. juni 2017</vt:lpstr>
      <vt:lpstr>Roskilde 23 april 2017</vt:lpstr>
      <vt:lpstr>Turplan 2016 + Medlemmer </vt:lpstr>
      <vt:lpstr>2016 - point</vt:lpstr>
      <vt:lpstr>Portugal 2016</vt:lpstr>
      <vt:lpstr>Rungsted 17 sep 2016</vt:lpstr>
      <vt:lpstr>Skyrup 25-26 juni 2016</vt:lpstr>
      <vt:lpstr>Skovbo 1 maj 2016</vt:lpstr>
      <vt:lpstr>Fredensborg 16 april 2016</vt:lpstr>
      <vt:lpstr>Turplan 2015 + Medlemmer </vt:lpstr>
      <vt:lpstr>2015 - point</vt:lpstr>
      <vt:lpstr>Helsingør 3 okt 2015</vt:lpstr>
      <vt:lpstr>Barsebäck 29-30 august 2015</vt:lpstr>
      <vt:lpstr>Elisefarm 6-7 juni 2015</vt:lpstr>
      <vt:lpstr>Hornbæk 10. maj 2015</vt:lpstr>
      <vt:lpstr>Rungsted 12. april 2015</vt:lpstr>
      <vt:lpstr>Turplan 2014 + Medlemmer </vt:lpstr>
      <vt:lpstr>2014 - point</vt:lpstr>
      <vt:lpstr>Tyrkiet 2014</vt:lpstr>
      <vt:lpstr>Korsør 31. august 2014</vt:lpstr>
      <vt:lpstr>Sct. Knuds 30. august</vt:lpstr>
      <vt:lpstr>Lubker 4-5-6- juli 2014</vt:lpstr>
      <vt:lpstr>Kalundborg 04-05-2014</vt:lpstr>
      <vt:lpstr>Køge 12. april</vt:lpstr>
      <vt:lpstr>Turplan 2013 + Medlemmer</vt:lpstr>
      <vt:lpstr>2013 - point</vt:lpstr>
      <vt:lpstr>Kokkedal 15. september</vt:lpstr>
      <vt:lpstr>Dragsholm 25. august</vt:lpstr>
      <vt:lpstr>Dragsholm 24. august</vt:lpstr>
      <vt:lpstr>Isaberg Østra 8 juni 2013</vt:lpstr>
      <vt:lpstr>Isaberg Vestra 8 juni 2013 </vt:lpstr>
      <vt:lpstr>Isaberg Østra 7 juni 2013 </vt:lpstr>
      <vt:lpstr>Isaberg Vestra 7 juni 2013</vt:lpstr>
      <vt:lpstr>Nexø 11. maj 2013</vt:lpstr>
      <vt:lpstr>Rø New Course 10. maj 2013</vt:lpstr>
      <vt:lpstr>Rø Old Course 10. maj 2013</vt:lpstr>
      <vt:lpstr>Nexø 9. maj 2013</vt:lpstr>
      <vt:lpstr>Dyrehaven - 14. april 2013</vt:lpstr>
      <vt:lpstr>Turplan 2012 + Medlemmer</vt:lpstr>
      <vt:lpstr>2012 - point</vt:lpstr>
      <vt:lpstr>Portugal 2012</vt:lpstr>
      <vt:lpstr>Rya - 25. august 2012</vt:lpstr>
      <vt:lpstr>Køge - 17. juni 2012</vt:lpstr>
      <vt:lpstr>Køge - 16. juni 2012</vt:lpstr>
      <vt:lpstr>Møn 29. april 2012</vt:lpstr>
      <vt:lpstr>Møn 28. april 2012</vt:lpstr>
      <vt:lpstr>Ledreborg - 15. april 2012</vt:lpstr>
      <vt:lpstr>Turplan 2011 + Medlemmer</vt:lpstr>
      <vt:lpstr>2011 - point</vt:lpstr>
      <vt:lpstr>Skyrup - 2. oktober 2011</vt:lpstr>
      <vt:lpstr>Skyrup - 1. oktober 2011</vt:lpstr>
      <vt:lpstr>Holbæk 18 sep 2011</vt:lpstr>
      <vt:lpstr>Kristianstad Östra 28 aug 2011</vt:lpstr>
      <vt:lpstr>Kristianstad Västra 27 aug 2011</vt:lpstr>
      <vt:lpstr>Söderslätts 25 juni 2011</vt:lpstr>
      <vt:lpstr>Falster 1 maj 2011</vt:lpstr>
      <vt:lpstr>Falster 30 april 2011</vt:lpstr>
      <vt:lpstr>Turplan 2010 + Medlemmer</vt:lpstr>
      <vt:lpstr>2010 - point</vt:lpstr>
      <vt:lpstr>Furesø 17 oktober 2010</vt:lpstr>
      <vt:lpstr>Helsingør 18-19. september 2010</vt:lpstr>
      <vt:lpstr>Romeleåsens 29. august 2010</vt:lpstr>
      <vt:lpstr>Sjöbo 2. runde 28. august 2010</vt:lpstr>
      <vt:lpstr>Sjöbo 1. runde 28. august 2010</vt:lpstr>
      <vt:lpstr>Gilleleje 12. juni 2010</vt:lpstr>
      <vt:lpstr>Abbekås 1. maj 2010</vt:lpstr>
      <vt:lpstr>Ystad 30. april 2010</vt:lpstr>
      <vt:lpstr>Turplan 2009 + Medlemmer</vt:lpstr>
      <vt:lpstr>2009 - point</vt:lpstr>
      <vt:lpstr>Portugal 2009</vt:lpstr>
      <vt:lpstr>Sjöbo 20. september 2009</vt:lpstr>
      <vt:lpstr>Trelleborg 30. august 2009</vt:lpstr>
      <vt:lpstr>Vellinge 29. august 2009</vt:lpstr>
      <vt:lpstr>Ishøj 7 juni 2009</vt:lpstr>
      <vt:lpstr>Turplan 2009 + Medlemmer (2)</vt:lpstr>
      <vt:lpstr>Vasatorp Gamla Banan 3 Maj 2009</vt:lpstr>
      <vt:lpstr>Vasatorp TC 2 Maj 2009</vt:lpstr>
      <vt:lpstr>Søllerød 19 april 2009</vt:lpstr>
      <vt:lpstr>Turplan 2008 + Medlemmer</vt:lpstr>
      <vt:lpstr>2008 - point</vt:lpstr>
      <vt:lpstr>Gilleleje 21 september 2008</vt:lpstr>
      <vt:lpstr>Asserbo 20 september 2008</vt:lpstr>
      <vt:lpstr>Ryder Cup</vt:lpstr>
      <vt:lpstr>Furesø 24 august 2008</vt:lpstr>
      <vt:lpstr>Falster 28-29 juni 2008</vt:lpstr>
      <vt:lpstr>Skoldnæsholm 25 maj 2008</vt:lpstr>
      <vt:lpstr>Fredensborg 13. april 2008</vt:lpstr>
      <vt:lpstr>Turplan 2007 + Medlemmer </vt:lpstr>
      <vt:lpstr>2007 - Point</vt:lpstr>
      <vt:lpstr>Portugal 2007</vt:lpstr>
      <vt:lpstr>Furesø 29 sep. 2007</vt:lpstr>
      <vt:lpstr>Odsherred #2 10 sep. 2007</vt:lpstr>
      <vt:lpstr>Odsherred #1 9 sep. 2007</vt:lpstr>
      <vt:lpstr>Fredensborg 19 august 2007</vt:lpstr>
      <vt:lpstr>Simons 18-8-2007</vt:lpstr>
      <vt:lpstr>RYA 2. Dag</vt:lpstr>
      <vt:lpstr>RYA 1. Dag</vt:lpstr>
      <vt:lpstr>Fredensborg 2007</vt:lpstr>
      <vt:lpstr>Turplan 2006 + Medlemmer</vt:lpstr>
      <vt:lpstr>2006 - Point</vt:lpstr>
      <vt:lpstr>Bådstad - Gamla (2006)</vt:lpstr>
      <vt:lpstr>Bådstad - NYA (2006)</vt:lpstr>
      <vt:lpstr>Frederikssund 2006</vt:lpstr>
      <vt:lpstr>Trelleborg 2006</vt:lpstr>
      <vt:lpstr>Korsør 2006</vt:lpstr>
      <vt:lpstr>Rø 2006</vt:lpstr>
      <vt:lpstr>Rønne 2006</vt:lpstr>
      <vt:lpstr>Nexø 2006</vt:lpstr>
      <vt:lpstr>Smørum 2006</vt:lpstr>
      <vt:lpstr>Helsinge 2006</vt:lpstr>
      <vt:lpstr>Turplan 2005 + Medlemmer</vt:lpstr>
      <vt:lpstr>2005 - Point</vt:lpstr>
      <vt:lpstr>Falster 2005</vt:lpstr>
      <vt:lpstr>Skovbo 2005</vt:lpstr>
      <vt:lpstr>Odsherred 2005</vt:lpstr>
      <vt:lpstr>5-6 Sydsjællands 2005</vt:lpstr>
      <vt:lpstr>7-5 Rø 2005</vt:lpstr>
      <vt:lpstr>6-5 Rønne 2005</vt:lpstr>
      <vt:lpstr>5-5 Nexø 2005</vt:lpstr>
      <vt:lpstr>17-4 Sorø 2005</vt:lpstr>
      <vt:lpstr>Turplan 2004 + Medlemmer</vt:lpstr>
      <vt:lpstr>2004 - Point</vt:lpstr>
    </vt:vector>
  </TitlesOfParts>
  <Company>Connect Partner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default</dc:creator>
  <cp:lastModifiedBy>Michael Godt</cp:lastModifiedBy>
  <cp:lastPrinted>2007-11-12T18:44:17Z</cp:lastPrinted>
  <dcterms:created xsi:type="dcterms:W3CDTF">2004-03-15T22:41:41Z</dcterms:created>
  <dcterms:modified xsi:type="dcterms:W3CDTF">2022-09-20T06:29:40Z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0x010100C2BB6272E7E3E947B36626E71408EBA3</vt:lpwstr>
  </property>
</Properties>
</file>